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<sst xmlns="http://schemas.openxmlformats.org/spreadsheetml/2006/main" count="4512" uniqueCount="4512">
  <si>
    <t>en</t>
  </si>
  <si>
    <t>mt</t>
  </si>
  <si>
    <t xml:space="preserve">What network was designed by the french </t>
  </si>
  <si>
    <t>What fields have increased in influence on pharmacy in the United States?</t>
  </si>
  <si>
    <t>What function do compounds like phenol and acetone serve in the manufacture of many other substances?</t>
  </si>
  <si>
    <t>German citizens when Hitler's secret police demanded to know if they were hiding a Jew in their house</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</si>
  <si>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</si>
  <si>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ministers in departments that are selected for questioning that sitting day</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</si>
  <si>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</si>
  <si>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would income differentials be if individual contributions were relevant to the social product?</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</si>
  <si>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</si>
  <si>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Routing a packet requires the node to look up the connection id in a table</t>
  </si>
  <si>
    <t>What project did Harvard halt due to the financial crisis?</t>
  </si>
  <si>
    <t>colonies of British America and New France</t>
  </si>
  <si>
    <t>cytokine TGF-β</t>
  </si>
  <si>
    <t>small portion of the population lives off unearned property income</t>
  </si>
  <si>
    <t>What is lower in countries with more inequality for the top 21 industrialized countries?</t>
  </si>
  <si>
    <t>pull</t>
  </si>
  <si>
    <t>covalent double bond</t>
  </si>
  <si>
    <t>V8 and six cylinder</t>
  </si>
  <si>
    <t>sending an email to the Lebanon</t>
  </si>
  <si>
    <t>What is often misunderstood as the cause of matter rigidity?</t>
  </si>
  <si>
    <t xml:space="preserve">What  things did the network concentrate on </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</si>
  <si>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</si>
  <si>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advances made in the Middle East in botany and chemistry</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</si>
  <si>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</si>
  <si>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WHen did ARPNET and SITA become operational</t>
  </si>
  <si>
    <t>drug choice, dose, route, frequency, and duration of therapy</t>
  </si>
  <si>
    <t>Which entity developed the principles of European Union Law?</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</si>
  <si>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</si>
  <si>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The university's center in Beijing is located next to what school's campus?</t>
  </si>
  <si>
    <t>ambiguous</t>
  </si>
  <si>
    <t>a phylum of animals</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</si>
  <si>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</si>
  <si>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</si>
  <si>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Principles of Geology</t>
  </si>
  <si>
    <t>Napoleon's</t>
  </si>
  <si>
    <t>cramped and unsanitary</t>
  </si>
  <si>
    <t>fund travelers</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</si>
  <si>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</si>
  <si>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New Orangery</t>
  </si>
  <si>
    <t>at least 90% certain</t>
  </si>
  <si>
    <t>What book was Iqbal's seven English lectures published as?</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</si>
  <si>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</si>
  <si>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</si>
  <si>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proprietary suite of networking protocols</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</si>
  <si>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</si>
  <si>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When did the Wahhabi seized the Grand Mosque in Mecca?</t>
  </si>
  <si>
    <t>What is a secondary goal of pleading not guilty?</t>
  </si>
  <si>
    <t>granted the Huguenots substantial religious, political and military autonomy</t>
  </si>
  <si>
    <t xml:space="preserve">What was Zia-ul-Haq accused of using Islamization to legitimize? </t>
  </si>
  <si>
    <t>What is a ctenophora?</t>
  </si>
  <si>
    <t>How long does it take for the effects to manifest as changes to economic growth?</t>
  </si>
  <si>
    <t>Why might customers order from internet pharmacies?</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</si>
  <si>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</si>
  <si>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to clean them</t>
  </si>
  <si>
    <t>dispersed population and distance</t>
  </si>
  <si>
    <t>because many elderly people are now taking numerous medications but continue to live outside of institutional settings</t>
  </si>
  <si>
    <t>Association of American Universities</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</si>
  <si>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</si>
  <si>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Islamist</t>
  </si>
  <si>
    <t xml:space="preserve">What did Davies want to build </t>
  </si>
  <si>
    <t>the head of government would be acting in her or his capacity as public official</t>
  </si>
  <si>
    <t>the mortar and pestle and the ℞ (recipere) character</t>
  </si>
  <si>
    <t>Sieur de La Salle had explored the Ohio Country nearly a century earlier</t>
  </si>
  <si>
    <t>connect host computers (servers)at thousands of large companies, educational institutions, and government agencies</t>
  </si>
  <si>
    <t>When was the drainage basin of the Amazon believed to have split in the middle of South America?</t>
  </si>
  <si>
    <t>females</t>
  </si>
  <si>
    <t>What act set out the Parliament's powers as a devolved legislature?</t>
  </si>
  <si>
    <t>the plague may have entered Europe in two waves</t>
  </si>
  <si>
    <t>Who was made rich and prosperous prior to World War 1</t>
  </si>
  <si>
    <t>the army and the populace</t>
  </si>
  <si>
    <t>interconnection of national X.25 networks</t>
  </si>
  <si>
    <t>1969</t>
  </si>
  <si>
    <t>Fourth Intercolonial War and the Great War for the Empire</t>
  </si>
  <si>
    <t>hosts responsible for reliable delivery of data</t>
  </si>
  <si>
    <t>How much of the European population did the black death kill?</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</si>
  <si>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</si>
  <si>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fully human</t>
  </si>
  <si>
    <t>location of Warsaw</t>
  </si>
  <si>
    <t>non-cryogenic</t>
  </si>
  <si>
    <t>what did the UK parliment hear that a subscription to BSkyB was?</t>
  </si>
  <si>
    <t>How sure did the statement say scientists were that temperatures would keep rising?</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</si>
  <si>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</si>
  <si>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</si>
  <si>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What is the observable effect of W and Z boson exchange?</t>
  </si>
  <si>
    <t>courts of member states and the Court of Justice of the European Union</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</si>
  <si>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</si>
  <si>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Air</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</si>
  <si>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</si>
  <si>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when they would be married, and to whom</t>
  </si>
  <si>
    <t>solvability of quadratic equations</t>
  </si>
  <si>
    <t>gelatinous projections edged with cilia</t>
  </si>
  <si>
    <t xml:space="preserve">What is one way in which graphs can be encoded? </t>
  </si>
  <si>
    <t>What did the Italian government fail to do in Francovich v Italy?</t>
  </si>
  <si>
    <t>What was the name of the locomotive that debuted in 1808?</t>
  </si>
  <si>
    <t>fee per unit of information transmitted</t>
  </si>
  <si>
    <t>Black_Death</t>
  </si>
  <si>
    <t>fell significantly</t>
  </si>
  <si>
    <t>The classification of aspects of the Amazon forest is important for mapping what type of emission?</t>
  </si>
  <si>
    <t>native tribes</t>
  </si>
  <si>
    <t>prevent the installation of pagan images</t>
  </si>
  <si>
    <t>ozone layer</t>
  </si>
  <si>
    <t>Which book by Edward Said portrayed the west as being the "others?"</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</si>
  <si>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</si>
  <si>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smaller, weaker swimmers such as rotifers and mollusc and crustacean larvae.</t>
  </si>
  <si>
    <t>What was used to classify the Amazon population into four categories</t>
  </si>
  <si>
    <t>Peabody Museum of Archaeology and Ethnology</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</si>
  <si>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</si>
  <si>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he moved south, he drove off or captured British traders</t>
  </si>
  <si>
    <t>about four men attending Harvard College for every woman studying at Radcliffe</t>
  </si>
  <si>
    <t>Adolf Hitler's rise to power</t>
  </si>
  <si>
    <t>World Meteorological Organization (WMO) and the United Nations Environment Programme (UNEP),</t>
  </si>
  <si>
    <t>T cell receptor (TCR)</t>
  </si>
  <si>
    <t>forts Shirley had erected at the Oneida Carry</t>
  </si>
  <si>
    <t>Halford Mackinder and Friedrich Ratzel where what kind of geographers?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</si>
  <si>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</si>
  <si>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Other than the San Jacinto Fault, and the Elsinore Fault, name one other fault.</t>
  </si>
  <si>
    <t>Which book by Edward Said portrayed the east as being the "others?"</t>
  </si>
  <si>
    <t>One in five</t>
  </si>
  <si>
    <t>the Pope and the doctrine of transubstantiation</t>
  </si>
  <si>
    <t>What was AUSTPAC</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</si>
  <si>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</si>
  <si>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St. Lawrence and Mississippi</t>
  </si>
  <si>
    <t>What did Distributed Adaptive Message Block Switching do</t>
  </si>
  <si>
    <t>OC-48c</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</si>
  <si>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</si>
  <si>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several hundred</t>
  </si>
  <si>
    <t>the Faroe Islands</t>
  </si>
  <si>
    <t>In the wake of the Jacksonville fire, what did the Florida Governor do?</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</si>
  <si>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</si>
  <si>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typhus, smallpox and respiratory infections</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</si>
  <si>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</si>
  <si>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ad valorem property tax policy</t>
  </si>
  <si>
    <t>after 1279</t>
  </si>
  <si>
    <t>What act sets the term for judging the boundaries of sanity to which individuals wishing to sit on the SP must adhere?</t>
  </si>
  <si>
    <t>confirming Britain's position as the dominant colonial power in eastern North America</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</si>
  <si>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</si>
  <si>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</si>
  <si>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1990s</t>
  </si>
  <si>
    <t>Besides drugs, what else do specialty pharmacies provide?</t>
  </si>
  <si>
    <t>What is an important factor contributing to inequality for individuals?</t>
  </si>
  <si>
    <t>What is the name of the university's core curriculum?</t>
  </si>
  <si>
    <t>Other than the Automobile Club of Southern California, what other AAA Auto Club chose to simplify the divide?</t>
  </si>
  <si>
    <t>he published his findings first</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</si>
  <si>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</si>
  <si>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existing level of inequality</t>
  </si>
  <si>
    <t>send aid and sometimes to go themselves to fight for their faith</t>
  </si>
  <si>
    <t>North America</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</si>
  <si>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</si>
  <si>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Financial Regulations and Rules of the WMO</t>
  </si>
  <si>
    <t>King Malcolm III of Scotland</t>
  </si>
  <si>
    <t>To what type of organisms is oxygen toxic?</t>
  </si>
  <si>
    <t>when they would be married</t>
  </si>
  <si>
    <t>The principle of cross-cutting relationships</t>
  </si>
  <si>
    <t>weightlessness</t>
  </si>
  <si>
    <t>Polish Academy of Sciences</t>
  </si>
  <si>
    <t>zip" the mouth shut when the animal is not feeding,</t>
  </si>
  <si>
    <t>Where were French North Americans settled?</t>
  </si>
  <si>
    <t>What is an example of illegal disobedience?</t>
  </si>
  <si>
    <t>What dilemma is a good example of moral civil disobedience?</t>
  </si>
  <si>
    <t>What is another term for excessive compression?</t>
  </si>
  <si>
    <t>Due to its central location</t>
  </si>
  <si>
    <t>What does the minister who was the catalyst of the Members Business do by speaking after everyone else?</t>
  </si>
  <si>
    <t>What was Norman Cantor's theory about the plague?</t>
  </si>
  <si>
    <t xml:space="preserve">Why is it important to precisely date rocks within the stratigraphic section? </t>
  </si>
  <si>
    <t>"lower lake"</t>
  </si>
  <si>
    <t>allowed local area networks to be established ad hoc without the requirement for a centralized router or server</t>
  </si>
  <si>
    <t>help preserve society's tolerance</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</si>
  <si>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</si>
  <si>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</si>
  <si>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obtaining cost-effective medication</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</si>
  <si>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</si>
  <si>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autocratic-bureaucratic system</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</si>
  <si>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</si>
  <si>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What will a pharmacist who passes the ambulatory pharmacist exam be called?</t>
  </si>
  <si>
    <t>the General Pharmaceutical Council (GPhC) register</t>
  </si>
  <si>
    <t>Climate fluctuations</t>
  </si>
  <si>
    <t>What was the protest in Antigone about?</t>
  </si>
  <si>
    <t>submit to the punishment</t>
  </si>
  <si>
    <t>Although not a fuel  ___ is the chemical compound the generates the most occurrence of explosions.</t>
  </si>
  <si>
    <t>What entities are included in the federal health care system?</t>
  </si>
  <si>
    <t>How many professional schools does the University of Chicago have?</t>
  </si>
  <si>
    <t>algebraic</t>
  </si>
  <si>
    <t>Is it easier or harder to change EU law than stay the same?</t>
  </si>
  <si>
    <t>National Defence University</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</si>
  <si>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</si>
  <si>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type III secretion system</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</si>
  <si>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</si>
  <si>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botany and chemistry</t>
  </si>
  <si>
    <t>patients' prescriptions and patient safety issues</t>
  </si>
  <si>
    <t>What do you get when you figure the sum of forces with vector addition?</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</si>
  <si>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</si>
  <si>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attacked the British column</t>
  </si>
  <si>
    <t>separately from physicians</t>
  </si>
  <si>
    <t>sending an email to the Lebanon, New Hampshire city councilors</t>
  </si>
  <si>
    <t>a certain number of teacher's salaries are paid by the State</t>
  </si>
  <si>
    <t>What organization arranged to founding of school?</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</si>
  <si>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</si>
  <si>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How is unregistered property held in informal form?</t>
  </si>
  <si>
    <t>The term "southern" California usually refers to how many of the southern-most counties of the state?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</si>
  <si>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</si>
  <si>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passive short-term memory or active long-term memory</t>
  </si>
  <si>
    <t>lower levels of inequality</t>
  </si>
  <si>
    <t>Who ordered the Stern Review?</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</si>
  <si>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</si>
  <si>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What does the Urban Education Institute help run?</t>
  </si>
  <si>
    <t>What does Warsaw's mixture of architectural styles reflect?</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</si>
  <si>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</si>
  <si>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diverges</t>
  </si>
  <si>
    <t>the 1978 Supreme Court case of FCC v. Pacifica Foundation</t>
  </si>
  <si>
    <t>enzymes</t>
  </si>
  <si>
    <t>What philosophy of thought  addresses wealth inequality?</t>
  </si>
  <si>
    <t>connection-oriented operations. But X.25 does it at the network layer of the OSI Model. Frame Relay does it at level two, the data link layer</t>
  </si>
  <si>
    <t>Why did the university eventually leave the conference?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</si>
  <si>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</si>
  <si>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Whose role is to design the works, prepare the specifications and produce construction drawings, administer the contract, tender the works, and manage the works from inception to completion</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</si>
  <si>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</si>
  <si>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P is not equal to NP</t>
  </si>
  <si>
    <t>turbulent history of the city</t>
  </si>
  <si>
    <t>How much windblown dust leaves the Sahara each year?</t>
  </si>
  <si>
    <t>AD 0–1250</t>
  </si>
  <si>
    <t>What do redistribution mechanisms lead to?</t>
  </si>
  <si>
    <t>rebellion is much more destructive</t>
  </si>
  <si>
    <t>What is usually the goal of taking a plea bargain?</t>
  </si>
  <si>
    <t>Wednesdays</t>
  </si>
  <si>
    <t>property damage</t>
  </si>
  <si>
    <t>greatest common divisor is one</t>
  </si>
  <si>
    <t>the first FCC-licensed public data network in the United States</t>
  </si>
  <si>
    <t>in effect</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</si>
  <si>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</si>
  <si>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the world's first man-made, self-sustaining nuclear reaction</t>
  </si>
  <si>
    <t>How did the 2001 IPCC report compare to reality on temperature levels?</t>
  </si>
  <si>
    <t>How did King Louis XV respond to British plans?</t>
  </si>
  <si>
    <t>What is unknown about the complexity classes between L and P that further prevents determining the value relationship between L and P?</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</si>
  <si>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</si>
  <si>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</si>
  <si>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manage the pharmacy department and specialised areas in pharmacy practice</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</si>
  <si>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</si>
  <si>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name of the student improvisational theater troupe?</t>
  </si>
  <si>
    <t>There have been insignificant changes in the Amazon rain forest vegetation through the last what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</si>
  <si>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</si>
  <si>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phlogiston theory</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</si>
  <si>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</si>
  <si>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What did Mongols worship?</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</si>
  <si>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</si>
  <si>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electric motors and internal combustion</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</si>
  <si>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</si>
  <si>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</si>
  <si>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the Colony of Victoria Act</t>
  </si>
  <si>
    <t>Why would one want to give a speech?</t>
  </si>
  <si>
    <t>What channel replaced Sky Travel?</t>
  </si>
  <si>
    <t>granted the Protestants equality with Catholics</t>
  </si>
  <si>
    <t>community-based</t>
  </si>
  <si>
    <t>How far is Fresno City College from the Tower District?</t>
  </si>
  <si>
    <t>Class I MHC</t>
  </si>
  <si>
    <t>mainstream Indian nationalist and secularist Indian National Congress</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</si>
  <si>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</si>
  <si>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</si>
  <si>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the destruction of Israel</t>
  </si>
  <si>
    <t>1997 Treaty of Amsterdam</t>
  </si>
  <si>
    <t>the original force</t>
  </si>
  <si>
    <t>What is the comparison in price between Australian private schools versus public?</t>
  </si>
  <si>
    <t>What symbol was employed until early in the 20th century?</t>
  </si>
  <si>
    <t>quality rental units</t>
  </si>
  <si>
    <t>What is the name of the law which imposed the speed limit?</t>
  </si>
  <si>
    <t>The aim of the French competition law was to do what?</t>
  </si>
  <si>
    <t>lower</t>
  </si>
  <si>
    <t>New Collegiate Division</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</si>
  <si>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</si>
  <si>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</si>
  <si>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What is terra preta called?</t>
  </si>
  <si>
    <t>Internet Protocol</t>
  </si>
  <si>
    <t>What are some existing facilities?</t>
  </si>
  <si>
    <t>teacher's salaries are paid by the State</t>
  </si>
  <si>
    <t>open forest and grassland</t>
  </si>
  <si>
    <t>concept of distributed adaptive message block switching</t>
  </si>
  <si>
    <t>travel literature, cartography, geography, and scientific education</t>
  </si>
  <si>
    <t>the convenience of the railroad and worried about flooding</t>
  </si>
  <si>
    <t>What is Pedanius Dioscorides known for?</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</si>
  <si>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</si>
  <si>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</si>
  <si>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</si>
  <si>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a consortium of several contractors</t>
  </si>
  <si>
    <t>rich and well socially standing</t>
  </si>
  <si>
    <t>hockey stick graph</t>
  </si>
  <si>
    <t xml:space="preserve">What is the name of one algorithm useful for conveniently testing the primality of large numbers? </t>
  </si>
  <si>
    <t>What molecule does the Sun have in higher proportion than Earth?</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</si>
  <si>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</si>
  <si>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standardized interface</t>
  </si>
  <si>
    <t>Cork City</t>
  </si>
  <si>
    <t>pump water out of the mesoglea</t>
  </si>
  <si>
    <t>What skin-related symptom appears from the pneumonic plague?</t>
  </si>
  <si>
    <t>they were accepted and allowed to worship freely</t>
  </si>
  <si>
    <t>to avoid the "inconvenience" of visiting a doctor or to obtain medications which their doctors were unwilling to prescribe</t>
  </si>
  <si>
    <t>eventually decrease</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</si>
  <si>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</si>
  <si>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</si>
  <si>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</si>
  <si>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Committee on Commerce, Science and Transportation</t>
  </si>
  <si>
    <t>What is the name of one type of modern primality test?</t>
  </si>
  <si>
    <t>an interim facility for the relocation of Fresno area Japanese Americans to internment camps</t>
  </si>
  <si>
    <t>zeolite molecular sieves</t>
  </si>
  <si>
    <t>three types of movement</t>
  </si>
  <si>
    <t>Henry of Navarre</t>
  </si>
  <si>
    <t>build their own dedicated networks</t>
  </si>
  <si>
    <t>Other than Downtown San Bernardino, and University Town, what is the name of another business district in the San Bernardino-Riverside area?</t>
  </si>
  <si>
    <t>between 1.4 and 5.8 °C above 1990 levels</t>
  </si>
  <si>
    <t>the CDC mainframe at Michigan State University in East Lansing</t>
  </si>
  <si>
    <t>Computational_complexity_theory</t>
  </si>
  <si>
    <t>coughing and sneezing</t>
  </si>
  <si>
    <t>secular leanings</t>
  </si>
  <si>
    <t>What serves as a biological barrier by competing for space and food in the GI tract?</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</si>
  <si>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</si>
  <si>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What campaign did the Communist regime initiate after WWII?</t>
  </si>
  <si>
    <t>What happens to the norm when a number is multiplied by p?</t>
  </si>
  <si>
    <t>What was Jacksonville referred to as after the consolidation?</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</si>
  <si>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</si>
  <si>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win an acquittal</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</si>
  <si>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</si>
  <si>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Mayor W. Haydon Burns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</si>
  <si>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</si>
  <si>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oxygen supplementation</t>
  </si>
  <si>
    <t>applications such as on-line betting, financial applications</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</si>
  <si>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</si>
  <si>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</si>
  <si>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30–60% of Europe's total population</t>
  </si>
  <si>
    <t>What is the only divisor besides 1 that a prime number can have?</t>
  </si>
  <si>
    <t>establishing relationships with other necessary participants</t>
  </si>
  <si>
    <t>the prime number intervals between emergences make it very difficult for predators to evolve that could specialize as predators on Magicicadas</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</si>
  <si>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</si>
  <si>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a plug-n-play system</t>
  </si>
  <si>
    <t>Civil disobedients' refraining from violence is also said to help preserve society's tolerance of civil disobedience</t>
  </si>
  <si>
    <t>already-wealthy individuals</t>
  </si>
  <si>
    <t>Trotsky thought what was needed for a true Russian revolution.</t>
  </si>
  <si>
    <t>Nestorianism and Roman Catholicism</t>
  </si>
  <si>
    <t>The Kronenberg Palace had been an exceptional example of what type of architecture?</t>
  </si>
  <si>
    <t>Hutchinson Hall was designed to look like what Oxford hall?</t>
  </si>
  <si>
    <t>suspect's talking to criminal investigators</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</si>
  <si>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</si>
  <si>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second-most populous</t>
  </si>
  <si>
    <t>Jacksonville,_Florida</t>
  </si>
  <si>
    <t>varying regional cost-benefit analysis and burden-sharing conflicts with regard to the distribution of emission reductions</t>
  </si>
  <si>
    <t>the empire fell</t>
  </si>
  <si>
    <t>to share recordings and other media</t>
  </si>
  <si>
    <t>decrease</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</si>
  <si>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</si>
  <si>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How accurate did Guo make the reformed lunisolar calendar?</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</si>
  <si>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</si>
  <si>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Was was the plan for Langlades mission?</t>
  </si>
  <si>
    <t>the VA, the Indian Health Service, and NIH</t>
  </si>
  <si>
    <t>congresses and presidents</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</si>
  <si>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</si>
  <si>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classical position variables</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</si>
  <si>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</si>
  <si>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 xml:space="preserve">What is the Bassin de compensation de Plobsheim in Alsace? </t>
  </si>
  <si>
    <t>show globe</t>
  </si>
  <si>
    <t>What are private schools that charge no tuition called?</t>
  </si>
  <si>
    <t>severely reduced rainfall and increased temperatures</t>
  </si>
  <si>
    <t>the Huguenot rebellions</t>
  </si>
  <si>
    <t>What is most of Warsaw's modern growth based on?</t>
  </si>
  <si>
    <t>Why did French feel they had right to Ohio claim?</t>
  </si>
  <si>
    <t>horizontal</t>
  </si>
  <si>
    <t>published his findings first</t>
  </si>
  <si>
    <t>Polonia Warsaw</t>
  </si>
  <si>
    <t>Private Education Student Financial Assistance</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</si>
  <si>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</si>
  <si>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art posters</t>
  </si>
  <si>
    <t>to "ensure that in the interpretation and application of the Treaties the law is observed"</t>
  </si>
  <si>
    <t xml:space="preserve">Near Chur, which direction does the Rhine turn? </t>
  </si>
  <si>
    <t>the mouth of the Monongahela River</t>
  </si>
  <si>
    <t>a problem instance</t>
  </si>
  <si>
    <t>How many types of movements do euplokamis tentilla have?</t>
  </si>
  <si>
    <t>chemical oxygen generators or oxygen candles</t>
  </si>
  <si>
    <t xml:space="preserve">In considering Turing machines and alternate variables, what measurement left unaffected by conversion between machine models? </t>
  </si>
  <si>
    <t>Reducibility Among Combinatorial Problems</t>
  </si>
  <si>
    <t>1677–1683</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</si>
  <si>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</si>
  <si>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</si>
  <si>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inauspicious typhoon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</si>
  <si>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</si>
  <si>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dial-up connections or dedicated async connections</t>
  </si>
  <si>
    <t>Acura</t>
  </si>
  <si>
    <t>What language did the Court of Justice accept to be required to teach in a Dublin college in Groner v Minister for Education?</t>
  </si>
  <si>
    <t>Boycotting, refusing to pay taxes, sit ins, and draft dodging all make what harder?</t>
  </si>
  <si>
    <t>cattle were brought across the river there</t>
  </si>
  <si>
    <t>What are the three main sources of European Union law?</t>
  </si>
  <si>
    <t>uncivilized people</t>
  </si>
  <si>
    <t>air conditioning</t>
  </si>
  <si>
    <t>How many tons of dust are blown from the Sahara each year?</t>
  </si>
  <si>
    <t>Objects of constant density are proportional to volume by what force to define standard weights?.</t>
  </si>
  <si>
    <t>Recognized Student Organizations</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</si>
  <si>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</si>
  <si>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In which case did the Court of Justice hold that a German court couldn't deny a Dutch building company the right to enforce a contract based in Germany?</t>
  </si>
  <si>
    <t>What ranking in terms of busiest airports from international passenger volume is the Los Angeles International Airport?</t>
  </si>
  <si>
    <t>Off-Off Campus</t>
  </si>
  <si>
    <t>What kind of division of power did Kublai's government have?</t>
  </si>
  <si>
    <t>driving Israel out of the Gaza Strip</t>
  </si>
  <si>
    <t>hate</t>
  </si>
  <si>
    <t>communicating with patients</t>
  </si>
  <si>
    <t>Germany and Scandinavia</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</si>
  <si>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</si>
  <si>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work was published first</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</si>
  <si>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</si>
  <si>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</si>
  <si>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In autoimmune disorders, the immune system doesn't distinguish between what types of cells?</t>
  </si>
  <si>
    <t>may no longer exist</t>
  </si>
  <si>
    <t>some pre-planning and Christian burials</t>
  </si>
  <si>
    <t>How many courses must undergraduates maintain for full time status?</t>
  </si>
  <si>
    <t xml:space="preserve">WHat did foreign clones of DATAPAC allow for </t>
  </si>
  <si>
    <t>Downtown Fresno</t>
  </si>
  <si>
    <t>returned to New York amid news that a massacre had occurred at Fort William Henry.</t>
  </si>
  <si>
    <t>rainfall in the basin during the LGM was lower</t>
  </si>
  <si>
    <t>black earth</t>
  </si>
  <si>
    <t>Newton's Second Law of Motion</t>
  </si>
  <si>
    <t>a fee per unit of information transmitted</t>
  </si>
  <si>
    <t>submit to the punishment prescribed by law</t>
  </si>
  <si>
    <t>Force</t>
  </si>
  <si>
    <t>disadvantage low-income and under-represented minority applicants</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</si>
  <si>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</si>
  <si>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separates the neuroimmune system and peripheral immune system in humans?</t>
  </si>
  <si>
    <t>Where did these uprisings take place?</t>
  </si>
  <si>
    <t>best, worst and average case complexity</t>
  </si>
  <si>
    <t>What religion's schools does the term 'parochial schools' generally refer to?</t>
  </si>
  <si>
    <t>the role of Yersinia pestis in the Black Death</t>
  </si>
  <si>
    <t>The Social Chapter is a chapter of what treaty?</t>
  </si>
  <si>
    <t>crowd out</t>
  </si>
  <si>
    <t>What was happening to subscriber numbers in other areas of europe?</t>
  </si>
  <si>
    <t>Other than its main central  business district, where are the majority of San Diego's business districts located?</t>
  </si>
  <si>
    <t>What region does use the term 'private schools' to refer to universities?</t>
  </si>
  <si>
    <t>Newtonian equations</t>
  </si>
  <si>
    <t>Brazilian National Institute of Amazonian Research</t>
  </si>
  <si>
    <t>using unreliable datagrams and associated end-to-end protocol mechanisms</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</si>
  <si>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</si>
  <si>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an international data communications network</t>
  </si>
  <si>
    <t>Lorentz's Law</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</si>
  <si>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</si>
  <si>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What contributed to the severity of the plague?</t>
  </si>
  <si>
    <t>to render certain laws ineffective,</t>
  </si>
  <si>
    <t>Federal Minister of the Interior</t>
  </si>
  <si>
    <t>captive import</t>
  </si>
  <si>
    <t>imperialism often divides countries by using which technique?</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</si>
  <si>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</si>
  <si>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</si>
  <si>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Why does a lower level of economic growth occur due to high-end consumption?</t>
  </si>
  <si>
    <t>When did building activity occur on St. Kazimierz Church?</t>
  </si>
  <si>
    <t>captured</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</si>
  <si>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</si>
  <si>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DTIME(n2)</t>
  </si>
  <si>
    <t>tuition</t>
  </si>
  <si>
    <t>What denomination is associated with Saint Kentigern College?</t>
  </si>
  <si>
    <t xml:space="preserve">What completed the triad </t>
  </si>
  <si>
    <t>north</t>
  </si>
  <si>
    <t>human capital is neglected</t>
  </si>
  <si>
    <t>second-largest global producer</t>
  </si>
  <si>
    <t>upper lake</t>
  </si>
  <si>
    <t>Larry Roberts</t>
  </si>
  <si>
    <t>What is notable about the Amazon forest when it is seen from space?</t>
  </si>
  <si>
    <t>the colonies of British America and New France</t>
  </si>
  <si>
    <t>How much retail activity does the neighborhood have?</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</si>
  <si>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</si>
  <si>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creditor protection, labour rights to participate in work, or the public interest in collecting taxes</t>
  </si>
  <si>
    <t xml:space="preserve">What did DECnet originally do </t>
  </si>
  <si>
    <t>What interfered with Kublai's second invasion of Japan?</t>
  </si>
  <si>
    <t>Lexus</t>
  </si>
  <si>
    <t>by those who feel that only doctors can reliably assess contraindications, risk/benefit ratios, and an individual's overall suitability for use of a medication</t>
  </si>
  <si>
    <t>What was Joseph Haas arrested for?</t>
  </si>
  <si>
    <t>The Better Jacksonville Plan</t>
  </si>
  <si>
    <t>Mount Bogong</t>
  </si>
  <si>
    <t>inform the jury and the public of the political circumstances</t>
  </si>
  <si>
    <t>Maria Skłodowska-Curie Institute of Oncology</t>
  </si>
  <si>
    <t>share recordings</t>
  </si>
  <si>
    <t>can produce both eggs and sperm at the same time</t>
  </si>
  <si>
    <t>−11.7 °C (10.9 °F)</t>
  </si>
  <si>
    <t>What is one method of achieving aspirational consumption?</t>
  </si>
  <si>
    <t>a complete list of primes up to  is known</t>
  </si>
  <si>
    <t>anti-communist fervor</t>
  </si>
  <si>
    <t>41 °C</t>
  </si>
  <si>
    <t>Name the other way that the Plowshares organization temporarily closed?</t>
  </si>
  <si>
    <t>The immune system protects organisms against what?</t>
  </si>
  <si>
    <t>melt</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</si>
  <si>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</si>
  <si>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What ends at this bend in the Rhine?</t>
  </si>
  <si>
    <t>Why is Warsaw's flora very rich in species?</t>
  </si>
  <si>
    <t>In addition to English, what language is also often taught in Nepalese private schools?</t>
  </si>
  <si>
    <t>Datanet 1 only referred to the network and the connected users via leased lines</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</si>
  <si>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</si>
  <si>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to emphasize academics over athletics,</t>
  </si>
  <si>
    <t>the founding of new Protestant churches in Catholic-controlled regions</t>
  </si>
  <si>
    <t>women retire at age 60 and men at 65</t>
  </si>
  <si>
    <t>What is the edge of the moraine plateau called?</t>
  </si>
  <si>
    <t>University of Aberdeen</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</si>
  <si>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</si>
  <si>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Sky Three</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</si>
  <si>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</si>
  <si>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to make the hosts responsible for reliable delivery of data, rather than the network itself</t>
  </si>
  <si>
    <t>What did historians do in the absence of census figures?</t>
  </si>
  <si>
    <t>explore computer networking</t>
  </si>
  <si>
    <t>declared Japan a "nonfriendly" country</t>
  </si>
  <si>
    <t>raises the productivity of each worker</t>
  </si>
  <si>
    <t>What is the name of the organization in charge of running the clubs at the university?</t>
  </si>
  <si>
    <t>Doc Films</t>
  </si>
  <si>
    <t>lower lake</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</si>
  <si>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</si>
  <si>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How many events occur in an engine cycle?</t>
  </si>
  <si>
    <t>pump</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</si>
  <si>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</si>
  <si>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After reopening, where will the art pieces be located after restoration?</t>
  </si>
  <si>
    <t>Since the 1970s</t>
  </si>
  <si>
    <t>ranked above</t>
  </si>
  <si>
    <t>Who added to Dioscorides' book in the Islamic Golden Age?</t>
  </si>
  <si>
    <t>How are 'un-aided' schools different from 'aided' schools?</t>
  </si>
  <si>
    <t>the United Nations</t>
  </si>
  <si>
    <t>Common Core</t>
  </si>
  <si>
    <t>How do private schools in Ireland differ from most?</t>
  </si>
  <si>
    <t xml:space="preserve">What is Donald Davies credited with </t>
  </si>
  <si>
    <t>non-peer-reviewed sources</t>
  </si>
  <si>
    <t>participant in the IPCC and coordinating lead author of the Fifth Assessment Report</t>
  </si>
  <si>
    <t>a violation of criminal law that does not infringe the rights of others.</t>
  </si>
  <si>
    <t>The uniflow engine is an attempt to fix an issue that arises in what cycle?</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</si>
  <si>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</si>
  <si>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What happens when a person's capabilities aer lowered, as it relates to their income?</t>
  </si>
  <si>
    <t>the Han Chinese, Khitans, Jurchens, Mongols, and Tibetan Buddhists</t>
  </si>
  <si>
    <t>Where was the Feb 2010 call for change published?</t>
  </si>
  <si>
    <t>Political advantage is an attribute of which state policies?</t>
  </si>
  <si>
    <t>What are other major fatality causes?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</si>
  <si>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</si>
  <si>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WBAI's broadcasting Some of George Carlin's comedy eventually led to what?</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</si>
  <si>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</si>
  <si>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Geoglyphs dating to what period were found in deforested land along the Amazon River?</t>
  </si>
  <si>
    <t>What is the primary goal of pleading not guilty when arrested for Civil Disobedience?</t>
  </si>
  <si>
    <t>Sky_(United_Kingdom)</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</si>
  <si>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</si>
  <si>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</si>
  <si>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What kind of contract is given when the contractor is given a performance specification and must undertake the project from design to construction, while adhering to the performance specifications?</t>
  </si>
  <si>
    <t>What made the student decide to occupy the president's office in protest?</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</si>
  <si>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</si>
  <si>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Wise up or die</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</si>
  <si>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</si>
  <si>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</si>
  <si>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level fell significantly</t>
  </si>
  <si>
    <t>demand for higher quality housing increased</t>
  </si>
  <si>
    <t>What was the attack on the British weakness?</t>
  </si>
  <si>
    <t>Kosher butchering</t>
  </si>
  <si>
    <t>weight</t>
  </si>
  <si>
    <t>In what expression can one expect to find DTIME(n)</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</si>
  <si>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</si>
  <si>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Yuan_dynasty</t>
  </si>
  <si>
    <t>René-Robert Cavelier, Sieur de La Salle had explored the Ohio Country</t>
  </si>
  <si>
    <t>algebraic number theory</t>
  </si>
  <si>
    <t>fluid–brain barriers</t>
  </si>
  <si>
    <t>When was the European portion of the Seven Years War complete?</t>
  </si>
  <si>
    <t>strictly contained in P or equal to P</t>
  </si>
  <si>
    <t>use in the ARPANET</t>
  </si>
  <si>
    <t>fish larvae and organisms that would otherwise have fed the fish</t>
  </si>
  <si>
    <t>When did the Rhine stop being the Roman boundary?</t>
  </si>
  <si>
    <t>What does Obersee mean?</t>
  </si>
  <si>
    <t>reduced rainfall and increased temperatures</t>
  </si>
  <si>
    <t>When was the St. Bartholomew's Day Massacre?</t>
  </si>
  <si>
    <t>second level</t>
  </si>
  <si>
    <t>the Harris School of Public Policy Studies</t>
  </si>
  <si>
    <t>Division I</t>
  </si>
  <si>
    <t>the opening of hostilities</t>
  </si>
  <si>
    <t>Why might rats not be responsible for the plague?</t>
  </si>
  <si>
    <t>co-chair of the IPCC working group II</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</si>
  <si>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</si>
  <si>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Transcendentalist Unitarian</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</si>
  <si>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</si>
  <si>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30–60%</t>
  </si>
  <si>
    <t>"self" peptides</t>
  </si>
  <si>
    <t>several hundred horsepower</t>
  </si>
  <si>
    <t>a citizen or company can invoke a Directive, not just in a dispute with a public authority, but in a dispute with another citizen or company</t>
  </si>
  <si>
    <t>In order to better understand the orientations of faults and folds, structural geologists do what with measurements of geological structures?</t>
  </si>
  <si>
    <t>What fields of study were advanced during the Yuan?</t>
  </si>
  <si>
    <t>writing a five volume book in his native Greek</t>
  </si>
  <si>
    <t>carbon related emissions</t>
  </si>
  <si>
    <t>avoiding attribution</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</si>
  <si>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</si>
  <si>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</si>
  <si>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When did oxygen begin to move from the oceans to the atmosphere?</t>
  </si>
  <si>
    <t>In which case did the Court state that Austria was not allowed to hold places in Austrian schools exclusively for Austrian students?</t>
  </si>
  <si>
    <t>worker, capitalist/business owner, landlord</t>
  </si>
  <si>
    <t>What was the premise of Woodrow Wilson's inquiry?</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</si>
  <si>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</si>
  <si>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pre-allocates</t>
  </si>
  <si>
    <t>p is not a prime factor of q.</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</si>
  <si>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</si>
  <si>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opposite end from the mouth</t>
  </si>
  <si>
    <t>24 August – 3 October 1572</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</si>
  <si>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</si>
  <si>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</si>
  <si>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individually</t>
  </si>
  <si>
    <t>the Blum complexity axioms</t>
  </si>
  <si>
    <t>colonizing, influencing, and annexing other parts of the world in order to gain political power</t>
  </si>
  <si>
    <t>helping Adolf Hitler's rise to power</t>
  </si>
  <si>
    <t>a military coup d'état</t>
  </si>
  <si>
    <t>decline in hormone levels</t>
  </si>
  <si>
    <t>topographic</t>
  </si>
  <si>
    <t>Which two compounds did Al-Muwaffaq differentiate between?</t>
  </si>
  <si>
    <t xml:space="preserve">Stephen Eilmann demonstrates covert law breaking in Nazi Germany.   Citizen's illegally had been doing what? </t>
  </si>
  <si>
    <t>fund travelers who would come back with tales of their discoveries</t>
  </si>
  <si>
    <t>green</t>
  </si>
  <si>
    <t>Treaty of Rome 1957 and the Maastricht Treaty 1992</t>
  </si>
  <si>
    <t>What is European Union Law?</t>
  </si>
  <si>
    <t>their dispersed population and distance from the Scottish Parliament in Edinburgh</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</si>
  <si>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</si>
  <si>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successfully cut off the French frontier forts further to the west and south</t>
  </si>
  <si>
    <t>What was Henry IV known as before taking the throne?</t>
  </si>
  <si>
    <t>designed to equip students with necessary skill sets to be able to perform at work</t>
  </si>
  <si>
    <t>late 1980s</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</si>
  <si>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</si>
  <si>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</si>
  <si>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</si>
  <si>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Why were Southern Chinese ranked lower?</t>
  </si>
  <si>
    <t>life expectancy</t>
  </si>
  <si>
    <t>a method which pre-allocates dedicated network bandwidth specifically for each communication session</t>
  </si>
  <si>
    <t>What has been the main reason for the shift to the view that income inequality harms growth?</t>
  </si>
  <si>
    <t>9th</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</si>
  <si>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</si>
  <si>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a body of treaties and legislation, such as Regulations and Directives</t>
  </si>
  <si>
    <t>How does inequality prevent growth?</t>
  </si>
  <si>
    <t>What did the SNP publicly opine about the oil revenues?</t>
  </si>
  <si>
    <t>medicine use reviews</t>
  </si>
  <si>
    <t>Who did the Mongols send to Bukhara as administrators?</t>
  </si>
  <si>
    <t>a suite of network protocols created by Digital Equipment Corporation</t>
  </si>
  <si>
    <t>Why should disobedience by the general public be avoided?</t>
  </si>
  <si>
    <t>the southern and central parts of France</t>
  </si>
  <si>
    <t>How did the Better Jacksonville Plan generate money?</t>
  </si>
  <si>
    <t>Where can a tribute to the fall of Warsaw be found?</t>
  </si>
  <si>
    <t xml:space="preserve">How is circuit switching charecterized </t>
  </si>
  <si>
    <t>("upper lake"</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</si>
  <si>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</si>
  <si>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</si>
  <si>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Prince of Płock</t>
  </si>
  <si>
    <t>What did the development of this fertile soil provide in hostile environment?</t>
  </si>
  <si>
    <t>punish the Miami people</t>
  </si>
  <si>
    <t>river systems</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</si>
  <si>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</si>
  <si>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Education Service Contracting</t>
  </si>
  <si>
    <t>Jamboree Business Parks belongs to which business center?</t>
  </si>
  <si>
    <t>William of Orange</t>
  </si>
  <si>
    <t>100</t>
  </si>
  <si>
    <t>Which company provided streetcar connections between downtown and the hospital?</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</si>
  <si>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</si>
  <si>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the most cost efficient bidder</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</si>
  <si>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</si>
  <si>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</si>
  <si>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demolished</t>
  </si>
  <si>
    <t>rapidly raising population and traffic in cities along SR 99</t>
  </si>
  <si>
    <t>beta decay</t>
  </si>
  <si>
    <t>What are some other factors a pharmacist must monitor?</t>
  </si>
  <si>
    <t>What time framd does the Seven Years War cover?</t>
  </si>
  <si>
    <t>glass-making</t>
  </si>
  <si>
    <t>Why is the seating of the debating chamber arranged as it is?</t>
  </si>
  <si>
    <t>public charter schools on the South Side of Chicago</t>
  </si>
  <si>
    <t>Mughal state</t>
  </si>
  <si>
    <t xml:space="preserve">What treaty took the place of constitutional treaty? </t>
  </si>
  <si>
    <t>hiding a Jew</t>
  </si>
  <si>
    <t>What is the animal that the Rhine's islands are named after?</t>
  </si>
  <si>
    <t>NP-complete knapsack problem</t>
  </si>
  <si>
    <t>What organization predicted that the Amazon forest could survive only three years of drought?</t>
  </si>
  <si>
    <t>Members of which organizations are disqualified from sitting in the SP as elected MSPs?</t>
  </si>
  <si>
    <t>Bento de Moura Portugal</t>
  </si>
  <si>
    <t>behind the foot of the mast</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</si>
  <si>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</si>
  <si>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the direction in which the mouth is pointing</t>
  </si>
  <si>
    <t xml:space="preserve">The business allowed for private companies to do what </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</si>
  <si>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</si>
  <si>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supporting function</t>
  </si>
  <si>
    <t>medication management system development, deployment and optimization</t>
  </si>
  <si>
    <t>can produce both eggs and sperm</t>
  </si>
  <si>
    <t>sell prescription drugs and require a valid prescription</t>
  </si>
  <si>
    <t>1978 Supreme Court case of FCC v. Pacifica Foundation</t>
  </si>
  <si>
    <t>soft power</t>
  </si>
  <si>
    <t>How many schools of medicine were recognized in China?</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</si>
  <si>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</si>
  <si>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anti-democratic Islamist movements</t>
  </si>
  <si>
    <t>the Battle of Bạch Đằng</t>
  </si>
  <si>
    <t>What impact does workers working harder have on productivity of a business?</t>
  </si>
  <si>
    <t>applied mathematics to the construction of calendars</t>
  </si>
  <si>
    <t>How many narrow gauge rail lines were previously government owned?</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</si>
  <si>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</si>
  <si>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exoskeleton</t>
  </si>
  <si>
    <t>decline in hormone levels with age</t>
  </si>
  <si>
    <t>follows the same procedures as for IPCC Assessment Reports</t>
  </si>
  <si>
    <t>the Miller–Rabin primality test</t>
  </si>
  <si>
    <t>fabricating evidence or committing perjury</t>
  </si>
  <si>
    <t>Warsaw Uprising Museum</t>
  </si>
  <si>
    <t>"Donkey")</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</si>
  <si>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</si>
  <si>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How many parts does the consideration of a bill in Stage 3 have?</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</si>
  <si>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</si>
  <si>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When is the Warsaw Gallery Weekend held?</t>
  </si>
  <si>
    <t>What type of punishment is sometimes offered to civil disobedients?</t>
  </si>
  <si>
    <t>"Bold New City of the South"</t>
  </si>
  <si>
    <t>Summer Breeze</t>
  </si>
  <si>
    <t>Dutch East India Company</t>
  </si>
  <si>
    <t>Battle of Olustee</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</si>
  <si>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</si>
  <si>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ten-horsepower</t>
  </si>
  <si>
    <t>sending an email</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</si>
  <si>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</si>
  <si>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Where was there a weakness in British supply chain?</t>
  </si>
  <si>
    <t>incorporations would only be nullified for a fixed list of reasons</t>
  </si>
  <si>
    <t>passing a stream of clean, dry air through one bed of a pair of identical zeolite molecular sieves, which absorbs the nitrogen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</si>
  <si>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</si>
  <si>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</si>
  <si>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Colorado Desert</t>
  </si>
  <si>
    <t>construction of the $1.2 billion Allston Science Complex</t>
  </si>
  <si>
    <t>render certain laws ineffective</t>
  </si>
  <si>
    <t>"wrecking amendments"</t>
  </si>
  <si>
    <t>N–S rift system</t>
  </si>
  <si>
    <t>only justified against governmental entities</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</si>
  <si>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</si>
  <si>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three weight rooms</t>
  </si>
  <si>
    <t>guilty of doing no wrong</t>
  </si>
  <si>
    <t>the traditional old boy network</t>
  </si>
  <si>
    <t xml:space="preserve">X.25 uses what type network type </t>
  </si>
  <si>
    <t>Which conjecture holds that every even integer n greater than 2 can be expressed as a sum of two primes?</t>
  </si>
  <si>
    <t>semantical problems and grammatical niceties</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</si>
  <si>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</si>
  <si>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</si>
  <si>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GTE</t>
  </si>
  <si>
    <t>an attack on New France's capital, Quebec</t>
  </si>
  <si>
    <t>What degree is now mandatory in the U.S. in order to be a licensed pharmacist?</t>
  </si>
  <si>
    <t>failed</t>
  </si>
  <si>
    <t>capturing three traders and killing 14 people</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</si>
  <si>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</si>
  <si>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How many seats did the SNP take from the Liberal Democrats?</t>
  </si>
  <si>
    <t>the Treaties establishing the European Union</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</si>
  <si>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</si>
  <si>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a comb jelly</t>
  </si>
  <si>
    <t>Euclid</t>
  </si>
  <si>
    <t>What is the second level of territorial division in Poland?</t>
  </si>
  <si>
    <t>An igneous rock is a rock that crystallizes from what?</t>
  </si>
  <si>
    <t>dial-up terminal to a PAD, or, by linking a permanent X.25 node</t>
  </si>
  <si>
    <t>rotifers and mollusc and crustacean larvae</t>
  </si>
  <si>
    <t>2nd century BCE</t>
  </si>
  <si>
    <t xml:space="preserve">By 199 how many universities were connected </t>
  </si>
  <si>
    <t>not being a civil disobedient</t>
  </si>
  <si>
    <t>What is the name of Harvard's primary recreational sports facility?</t>
  </si>
  <si>
    <t>What is the strongest main interaction?</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</si>
  <si>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</si>
  <si>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repulsion of like charges under the influence of the electromagnetic force</t>
  </si>
  <si>
    <t>within the dispensary compounding/dispensing medications</t>
  </si>
  <si>
    <t>What remained an important issue in Scottish national identity for many years?</t>
  </si>
  <si>
    <t>decentralized network with multiple paths between any two points</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</si>
  <si>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</si>
  <si>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British failures in North America, combined with other failures in the European theater</t>
  </si>
  <si>
    <t>surrendering either its continental North American possessions east of the Mississippi or the Caribbean islands of Guadeloupe and Martinique</t>
  </si>
  <si>
    <t>The "Hugues hypothesis"</t>
  </si>
  <si>
    <t>a single output</t>
  </si>
  <si>
    <t>about one-eighth the number</t>
  </si>
  <si>
    <t>the crust and rigid uppermost portion of the upper mantle</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</si>
  <si>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</si>
  <si>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</si>
  <si>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What did S&amp;P recommend to somewhat remedy the wealth gap?</t>
  </si>
  <si>
    <t>Where does southern California's megalopolis standard in terms of population nationwide?</t>
  </si>
  <si>
    <t>What is the name of the university's summer festival?</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</si>
  <si>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</si>
  <si>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Why is it difficult to resolve disagreements about the changes in the Amazon rainforest?</t>
  </si>
  <si>
    <t>Where was the disease spreading between 1348 and 1350?</t>
  </si>
  <si>
    <t>North</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</si>
  <si>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</si>
  <si>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 xml:space="preserve">What is a connection identifier </t>
  </si>
  <si>
    <t>What was one of the Norman's major exports?</t>
  </si>
  <si>
    <t>Where is the aboral organ located?</t>
  </si>
  <si>
    <t>a method which pre-allocates dedicated network bandwidth</t>
  </si>
  <si>
    <t>often damaging</t>
  </si>
  <si>
    <t>Wilson's</t>
  </si>
  <si>
    <t>the official declaration of war in 1756 to the signing of the peace treaty in 1763</t>
  </si>
  <si>
    <t>What was the name of the approved measure that helped cover the cost of major city projects?</t>
  </si>
  <si>
    <t>Downtown Riverside</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</si>
  <si>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</si>
  <si>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Killer T cells can only recognize antigens coupled to what kind of molecules?</t>
  </si>
  <si>
    <t>What is a way you can show police officers civil disobedience ?</t>
  </si>
  <si>
    <t>direct civil disobedience</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</si>
  <si>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</si>
  <si>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telecommunications</t>
  </si>
  <si>
    <t>Initially built with three layers, it later (1982) evolved into a seven-layer OSI-compliant networking protocol</t>
  </si>
  <si>
    <t>could be profitable</t>
  </si>
  <si>
    <t xml:space="preserve">Who else did DATNET 1 refer to </t>
  </si>
  <si>
    <t>Pauli repulsion</t>
  </si>
  <si>
    <t>reduce costs and maximize profits</t>
  </si>
  <si>
    <t>March 1974</t>
  </si>
  <si>
    <t>means to invest</t>
  </si>
  <si>
    <t>primary law, secondary law and supplementary law</t>
  </si>
  <si>
    <t>France Antarctique</t>
  </si>
  <si>
    <t>The packet header can be small, as it only needs to contain this code and any information, such as length, timestamp, or sequence number</t>
  </si>
  <si>
    <t>The adaptive immune system recognizes non-self antigens during a process called what?</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</si>
  <si>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</si>
  <si>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inherited from the Jin dynasty</t>
  </si>
  <si>
    <t>Why were the 2011 Special Reports issued?</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</si>
  <si>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</si>
  <si>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the St. Lawrence and Mississippi watersheds</t>
  </si>
  <si>
    <t>What type of civil disobedience is larger scale?</t>
  </si>
  <si>
    <t>tallest building in Downtown Jacksonville</t>
  </si>
  <si>
    <t>What was Iqbal studying in England and Germany?</t>
  </si>
  <si>
    <t>What writing inspired the name Great Yuan?</t>
  </si>
  <si>
    <t>What are other irrelevant examples of a function problem&gt;</t>
  </si>
  <si>
    <t>What was Sky Travel later rebranded as?</t>
  </si>
  <si>
    <t>practical limitations of working in the rainforest</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</si>
  <si>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</si>
  <si>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have Muslims praised Hamas for doing?</t>
  </si>
  <si>
    <t>Which areas of Northern Europe practiced those religions?</t>
  </si>
  <si>
    <t>winds up</t>
  </si>
  <si>
    <t>because southern China withstood and fought to the last before caving in</t>
  </si>
  <si>
    <t>expanded</t>
  </si>
  <si>
    <t>steam turbines</t>
  </si>
  <si>
    <t>Amazon</t>
  </si>
  <si>
    <t>government agencies and large companies (mostly banks and airlines) to build their own dedicated networks</t>
  </si>
  <si>
    <t>more expensive</t>
  </si>
  <si>
    <t>pairs of primes with difference 2</t>
  </si>
  <si>
    <t>the interconnection of national X.25 networks</t>
  </si>
  <si>
    <t>What was the defeat of the Arab troops at the hand of the Israeli troops during the Six-Day War?</t>
  </si>
  <si>
    <t>French residents who chose to remain in the colony would be given freedom</t>
  </si>
  <si>
    <t>New Paltz</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</si>
  <si>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</si>
  <si>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</si>
  <si>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</si>
  <si>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Why is it preferred that civil disobedience is non violent?</t>
  </si>
  <si>
    <t>In what year was the Interstate Highway System created?</t>
  </si>
  <si>
    <t>to "float" (rise and fall according to market demand)</t>
  </si>
  <si>
    <t>What was Loudoun's plans for 1757?</t>
  </si>
  <si>
    <t>things that are a matter of custom or expectation</t>
  </si>
  <si>
    <t>the Great Dividing Range</t>
  </si>
  <si>
    <t>five volume book in his native Greek</t>
  </si>
  <si>
    <t>present-day Upstate New York and the Ohio Country</t>
  </si>
  <si>
    <t>Black's Law</t>
  </si>
  <si>
    <t>A user or host could call a host on a foreign network by including the DNIC of the remote network as part of the destination address</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</si>
  <si>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</si>
  <si>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N–S</t>
  </si>
  <si>
    <t>How is packet switching charecterized</t>
  </si>
  <si>
    <t>near the top end of the range given by IPCC's 2001 projection</t>
  </si>
  <si>
    <t>How many general questions are available to opposition leaders?</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</si>
  <si>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</si>
  <si>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best, worst and average</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</si>
  <si>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</si>
  <si>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</si>
  <si>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what battle were the Mongols defeated by the Tran?</t>
  </si>
  <si>
    <t>deselected as official party candidates during future elections</t>
  </si>
  <si>
    <t>300 km long</t>
  </si>
  <si>
    <t>"ensure that in the interpretation and application of the Treaties the law is observed"</t>
  </si>
  <si>
    <t>What is the largest medical school in Poland?</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</si>
  <si>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</si>
  <si>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reduced moist tropical vegetation cover in the basin</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</si>
  <si>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</si>
  <si>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</si>
  <si>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Science Magazine's</t>
  </si>
  <si>
    <t>fourth</t>
  </si>
  <si>
    <t>What combined with ricing prices to make it difficult or impossible for poor people to keep pace?</t>
  </si>
  <si>
    <t xml:space="preserve">What did Tymnet connect </t>
  </si>
  <si>
    <t>to avoid prohibitively costly dowry demands</t>
  </si>
  <si>
    <t xml:space="preserve">What did DECnet phase 2 become </t>
  </si>
  <si>
    <t xml:space="preserve">Classification of resources is contingent on determining the upper and lower bounds of minimum time required by what?  </t>
  </si>
  <si>
    <t>Why did Harvard end its early admission program?</t>
  </si>
  <si>
    <t>Robert of Jumièges</t>
  </si>
  <si>
    <t>How would one describe the summers in Fresno?</t>
  </si>
  <si>
    <t>U.S.</t>
  </si>
  <si>
    <t>St. Lawrence and Mississippi watersheds, did business with local tribes, and often married Indian women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</si>
  <si>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</si>
  <si>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What is the paper written by Richard Karp in 1972 that ushered in a new era of understanding between intractability and NP-complete problems?</t>
  </si>
  <si>
    <t>California State Automobile Association</t>
  </si>
  <si>
    <t>first FCC-licensed public data network</t>
  </si>
  <si>
    <t>survivable communications networks</t>
  </si>
  <si>
    <t>What often affects or facilitates ease of analysis in computational problems?</t>
  </si>
  <si>
    <t>marine waters</t>
  </si>
  <si>
    <t>What changes the mineral content of a rock?</t>
  </si>
  <si>
    <t xml:space="preserve">Which parts of the Earth are included in the lithosphere? </t>
  </si>
  <si>
    <t>the Puente Hills Fault</t>
  </si>
  <si>
    <t>Hero of Alexandria</t>
  </si>
  <si>
    <t>Big Ten Conference</t>
  </si>
  <si>
    <t>Southern California Megaregion</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</si>
  <si>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</si>
  <si>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</si>
  <si>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The National Science Foundation Network</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</si>
  <si>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</si>
  <si>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</si>
  <si>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What did the Hamas charter uncompromisingly encourage?</t>
  </si>
  <si>
    <t>confirmed and amended</t>
  </si>
  <si>
    <t>Suleiman the Magnificent</t>
  </si>
  <si>
    <t>Warsaw</t>
  </si>
  <si>
    <t>After what battle did Union forces return to and occupy Jacksonville for the rest of the war?</t>
  </si>
  <si>
    <t>sequenced delivery of data</t>
  </si>
  <si>
    <t>gold rush</t>
  </si>
  <si>
    <t>Which diseases do many scientists believe contributed to plague pandemic?</t>
  </si>
  <si>
    <t>evaluation of the appropriateness of the drug therapy</t>
  </si>
  <si>
    <t>the Financial Regulations and Rules of the WMO</t>
  </si>
  <si>
    <t>Qwest</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</si>
  <si>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</si>
  <si>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desire to prevent things that are indisputably bad</t>
  </si>
  <si>
    <t>Who was responsible for the new building projects in Jacksonville?</t>
  </si>
  <si>
    <t>lamprey and hagfish</t>
  </si>
  <si>
    <t>Greenhouse Gas Inventories</t>
  </si>
  <si>
    <t>Wahhabi/Salafi jihadist extremist militant</t>
  </si>
  <si>
    <t>Warsaw's sidewalks and sanitation facilities are some examples of things which have what?</t>
  </si>
  <si>
    <t>Bill Aken</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</si>
  <si>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</si>
  <si>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color confinement</t>
  </si>
  <si>
    <t xml:space="preserve"> Who reigned over the Ottoman empire when it was at its most weak.</t>
  </si>
  <si>
    <t>two poles</t>
  </si>
  <si>
    <t>randomized algorithms</t>
  </si>
  <si>
    <t>boom-and-bust cycles</t>
  </si>
  <si>
    <t>How are the total numbers of seats allocated to parties?</t>
  </si>
  <si>
    <t>What is the name of the desert on the border of Arizona?</t>
  </si>
  <si>
    <t>manage the pharmacy department</t>
  </si>
  <si>
    <t>pharmaceutical care or clinical pharmacy</t>
  </si>
  <si>
    <t>What did John Paul II's visits in 1979 and 1983 encourage?</t>
  </si>
  <si>
    <t>What does the ciliary rosettes do to decease bulk and increase density?</t>
  </si>
  <si>
    <t>What previous work did Lavoisier experiments discredit?</t>
  </si>
  <si>
    <t>What are the two processing facilities in the neighborhood?</t>
  </si>
  <si>
    <t>an Australian public X.25 network</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</si>
  <si>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</si>
  <si>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What division offers more then one branch of studies that don't fit in with the other four?</t>
  </si>
  <si>
    <t>inconclusively, with both sides withdrawing from the field</t>
  </si>
  <si>
    <t>rocks, algae, or the body surfaces of other invertebrates</t>
  </si>
  <si>
    <t>What religion's schools were integrated into New Zealand public schools between 1979 and 1984?</t>
  </si>
  <si>
    <t>A molecular phylogeny analysis confirmed that cydippid are not what?</t>
  </si>
  <si>
    <t>How did france differ from Britain in managing its colonies?</t>
  </si>
  <si>
    <t>Parliament of Victoria</t>
  </si>
  <si>
    <t>Who demonstrated how to create a perfect number from a Mersenne prime?</t>
  </si>
  <si>
    <t>What did NSFNET promote</t>
  </si>
  <si>
    <t>NP-complete Boolean satisfiability</t>
  </si>
  <si>
    <t>What is the usual source of heat for boiling water in the steam engine?</t>
  </si>
  <si>
    <t>since the Sui and Tang dynasties</t>
  </si>
  <si>
    <t>The Brotherhood was the only opposition group in Egypt able to do what during elections?</t>
  </si>
  <si>
    <t>How many original treaties establishing the EU did not protect fundamental rights/</t>
  </si>
  <si>
    <t>How much dust is blown out of the Sahara each year?</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</si>
  <si>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</si>
  <si>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at larger distances.</t>
  </si>
  <si>
    <t>the same message routing methodology as developed by Baran</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</si>
  <si>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</si>
  <si>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Which articles state that powers stay with member states unless they've been conferred?</t>
  </si>
  <si>
    <t>to prevent the installation of pagan images in the Temple in Jerusalem</t>
  </si>
  <si>
    <t>Immunological memory can take what two forms?</t>
  </si>
  <si>
    <t>Who designed the Scottish Parliament building?</t>
  </si>
  <si>
    <t>Great Fire of 1901</t>
  </si>
  <si>
    <t>What is NSFNET</t>
  </si>
  <si>
    <t>What does high levels of inequality do to growth in poor countries?</t>
  </si>
  <si>
    <t>What set the stage for Merits role in NSFNET</t>
  </si>
  <si>
    <t>What are the exchanged particles predicted by the standard Model?</t>
  </si>
  <si>
    <t>Where was an elected assembly to be set up, under the terms of the Scotland Act of 1978?</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</si>
  <si>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</si>
  <si>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</si>
  <si>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accidental introduction of Beroe</t>
  </si>
  <si>
    <t>March 1974.</t>
  </si>
  <si>
    <t>southern</t>
  </si>
  <si>
    <t>closed Huguenot schools</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</si>
  <si>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</si>
  <si>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Why has the Muslim Brotherhood facilitated inexpensive mass marriage ceremonies?</t>
  </si>
  <si>
    <t>What weapons were the Zulus using during the Anglo-Zulu War of 1879?</t>
  </si>
  <si>
    <t>self" peptides</t>
  </si>
  <si>
    <t>the west</t>
  </si>
  <si>
    <t>Who backed policies that have solutions that sound good but have poor prospects?</t>
  </si>
  <si>
    <t>ideas</t>
  </si>
  <si>
    <t>preserving Mongol interests in China and satisfying the demands of his Chinese subjects</t>
  </si>
  <si>
    <t>traditional Chinese autocratic-bureaucratic system</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</si>
  <si>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</si>
  <si>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idealized point particles rather than three-dimensional objects</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</si>
  <si>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</si>
  <si>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King Sigismund III Vasa</t>
  </si>
  <si>
    <t>the South Coast Metro</t>
  </si>
  <si>
    <t>What does it mean when currencies are left to "float?"</t>
  </si>
  <si>
    <t>Under which leader did the Huguenots fight in this conflict?</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</si>
  <si>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</si>
  <si>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wage or salary</t>
  </si>
  <si>
    <t>What has caused savanna regions to grow into the South American tropics in the last 34 million years?</t>
  </si>
  <si>
    <t>Wojciech Bogusławski Theatre</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</si>
  <si>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</si>
  <si>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</si>
  <si>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</si>
  <si>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 xml:space="preserve">What did Baran develop during research at RAND </t>
  </si>
  <si>
    <t>his means of seizing</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</si>
  <si>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</si>
  <si>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is the common coastal pleurobrachia called?</t>
  </si>
  <si>
    <t>When did income inequality begin to increase in the US?</t>
  </si>
  <si>
    <t>Lagos and Quiberon Bay</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</si>
  <si>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</si>
  <si>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</si>
  <si>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lowland South American</t>
  </si>
  <si>
    <t>West Irvine</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</si>
  <si>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</si>
  <si>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 xml:space="preserve">What was Apple Talk </t>
  </si>
  <si>
    <t>the Guanabara Confession of Faith</t>
  </si>
  <si>
    <t>Great Mongol State</t>
  </si>
  <si>
    <t>Internet2 officially retired Abilene and now refers to its new, higher capacity network as the Internet2 Network</t>
  </si>
  <si>
    <t>What did the conflict galvanize Muslims around the world to do?</t>
  </si>
  <si>
    <t>How did Huguenots evolve their religious beliefs in the New World?</t>
  </si>
  <si>
    <t>15 February 1763</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</si>
  <si>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</si>
  <si>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Donald Davies</t>
  </si>
  <si>
    <t>U.S authorship of a 'new world'</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</si>
  <si>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</si>
  <si>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X reduces to Y</t>
  </si>
  <si>
    <t>Sky+HD Box</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</si>
  <si>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</si>
  <si>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If you do not know both magnitude and direction of two forces on an object, what would you call that situation?</t>
  </si>
  <si>
    <t>study of sedimentary layers</t>
  </si>
  <si>
    <t>1 October 1998</t>
  </si>
  <si>
    <t>one ninth</t>
  </si>
  <si>
    <t>None</t>
  </si>
  <si>
    <t>What did John Dalton think that all elements were in number present in compounds?</t>
  </si>
  <si>
    <t>Which region began to grow and assert itself in the 2000s?</t>
  </si>
  <si>
    <t>groups of large, stiffened cilia</t>
  </si>
  <si>
    <t>Who developed DATAPAC</t>
  </si>
  <si>
    <t>What was an example of a type of warship that required high speed?</t>
  </si>
  <si>
    <t>To what is 50 kilopascals equal?</t>
  </si>
  <si>
    <t>a general architecture for a large-scale, distributed, survivable communications network</t>
  </si>
  <si>
    <t>contained in P or equal to P.</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</si>
  <si>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</si>
  <si>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</si>
  <si>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How are pharmacists regulated in most jurisdictions?</t>
  </si>
  <si>
    <t>Karluk Kara-Khanid</t>
  </si>
  <si>
    <t>Islamists came to completely dominate university student unions</t>
  </si>
  <si>
    <t>Upper Rhine region</t>
  </si>
  <si>
    <t>How many elements did Aristotle believe the terrestrial sphere to be made up of?</t>
  </si>
  <si>
    <t xml:space="preserve">What principle relates to the formation of faults and the age of the sequences through which they cut? </t>
  </si>
  <si>
    <t>Black's Law Dictionary</t>
  </si>
  <si>
    <t>a substance like wood gains overall weight in burning</t>
  </si>
  <si>
    <t>dial-up</t>
  </si>
  <si>
    <t>Middle Miocene</t>
  </si>
  <si>
    <t>seven-eighths</t>
  </si>
  <si>
    <t>Middleton Railway</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</si>
  <si>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</si>
  <si>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strong,</t>
  </si>
  <si>
    <t>horizontal compression</t>
  </si>
  <si>
    <t>static equilibrium</t>
  </si>
  <si>
    <t>greenhouse gas</t>
  </si>
  <si>
    <t>government officials and climate change experts</t>
  </si>
  <si>
    <t>how graphs are encoded as binary strings</t>
  </si>
  <si>
    <t>What is a term that means constant temperature?</t>
  </si>
  <si>
    <t>What is a term for the reversing of steam flow in a piston engine after each stroke?</t>
  </si>
  <si>
    <t>How many passengers can the Ford Fiesta accommodate?</t>
  </si>
  <si>
    <t>What persons were not allowed to settle in New France?</t>
  </si>
  <si>
    <t>not necessarily right</t>
  </si>
  <si>
    <t>if the head of government of a country were to refuse to enforce a decision of that country's highest court</t>
  </si>
  <si>
    <t>What does ctenophora mean in Greek?</t>
  </si>
  <si>
    <t xml:space="preserve">ableine was retired and the new platform is called </t>
  </si>
  <si>
    <t>rates of mortality in rural areas during the 14th-century pandemic were inconsistent with the modern bubonic plague</t>
  </si>
  <si>
    <t>What medical treatment is used to benefit patients with hearth and lung disorders?</t>
  </si>
  <si>
    <t>Systemic acquired resistance</t>
  </si>
  <si>
    <t>Civil_disobedience</t>
  </si>
  <si>
    <t>adopt mainstream Chinese culture</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</si>
  <si>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</si>
  <si>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In a 4-cylinder compound engine, what degree were the individual cranks balanced at</t>
  </si>
  <si>
    <t>high-altitude ozone layer</t>
  </si>
  <si>
    <t xml:space="preserve">What was telenet </t>
  </si>
  <si>
    <t>full independent prescribing authority</t>
  </si>
  <si>
    <t>to “wid[en] people’s choices and the level of their achieved well-being”</t>
  </si>
  <si>
    <t>shaping ideas about the free market</t>
  </si>
  <si>
    <t>poles</t>
  </si>
  <si>
    <t>What do some civil disobedient people feel the need to acknowledge.</t>
  </si>
  <si>
    <t>Upstate New York and the Ohio Country</t>
  </si>
  <si>
    <t>How many metropolitan areas does Southern California's population encompass?</t>
  </si>
  <si>
    <t>Fredericia (Denmark), Berlin, Stockholm, Hamburg, Frankfurt, Helsinki, and Emden</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</si>
  <si>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</si>
  <si>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1,600</t>
  </si>
  <si>
    <t>wages and profits</t>
  </si>
  <si>
    <t>petroleum</t>
  </si>
  <si>
    <t>affiliated with other Protestant denominations with more numerous members</t>
  </si>
  <si>
    <t>Under normal conditions, T cells and antibodies produce what kind of peptides?</t>
  </si>
  <si>
    <t>otter, beaver and hundreds of bird species</t>
  </si>
  <si>
    <t>What was the goal of Braddock's expedition?</t>
  </si>
  <si>
    <t>What two fields of theoretical computer science closely mirror computational complexity theory?</t>
  </si>
  <si>
    <t>second-largest city</t>
  </si>
  <si>
    <t>Oxygen</t>
  </si>
  <si>
    <t>What gave Priestley the claim to being the first discovered of oxygen?</t>
  </si>
  <si>
    <t>the lamprey and hagfish</t>
  </si>
  <si>
    <t>charging their students tuition</t>
  </si>
  <si>
    <t>How many mechanisms does a typical steam engine have to keep boiler pressure from getting too high?</t>
  </si>
  <si>
    <t>How much of the IPCC attendees are government representatives?</t>
  </si>
  <si>
    <t>a citizen may rely on the Directive in such an action (so called "vertical" direct effect)</t>
  </si>
  <si>
    <t>smaller assessments of special problems instead of the large scale approach</t>
  </si>
  <si>
    <t>Sky</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</si>
  <si>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</si>
  <si>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its continental North American possessions east of the Mississippi or the Caribbean islands</t>
  </si>
  <si>
    <t>the University of Chicago College Bowl Team</t>
  </si>
  <si>
    <t>compute primes</t>
  </si>
  <si>
    <t>What was the first internet2 network named</t>
  </si>
  <si>
    <t>supplant it</t>
  </si>
  <si>
    <t>the project coordinator</t>
  </si>
  <si>
    <t>time or space</t>
  </si>
  <si>
    <t>What system not often define classes like IP and AM/</t>
  </si>
  <si>
    <t>The west side of Fresno is the center of which ethnic community?</t>
  </si>
  <si>
    <t>Cost overruns with government projects have occurred when the contractor did what?</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</si>
  <si>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</si>
  <si>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gathered in the streets</t>
  </si>
  <si>
    <t>dispatched six regiments to New France under the command of Baron Dieskau in 1755.</t>
  </si>
  <si>
    <t>What sorts of items are displayed in the Esteve Pharmacy museum?</t>
  </si>
  <si>
    <t>Which group benefited from the funds distributed by the religious charity, al-Haramain Foundation?</t>
  </si>
  <si>
    <t>international data communications network</t>
  </si>
  <si>
    <t>compressing and cooling</t>
  </si>
  <si>
    <t>Jacksonville's popularity for films earned it what title?</t>
  </si>
  <si>
    <t>General Assembly Hall of the Church of Scotland</t>
  </si>
  <si>
    <t>Huguenot</t>
  </si>
  <si>
    <t>his work was published first</t>
  </si>
  <si>
    <t xml:space="preserve">What supplanted Frame Relay and X.25 </t>
  </si>
  <si>
    <t>four men attending Harvard College for every woman studying at Radcliffe</t>
  </si>
  <si>
    <t>strong</t>
  </si>
  <si>
    <t>host computers (servers)at thousands of large companies, educational institutions, and government agencies</t>
  </si>
  <si>
    <t>waste of resources</t>
  </si>
  <si>
    <t>30,000</t>
  </si>
  <si>
    <t>a major part of the Internet backbone</t>
  </si>
  <si>
    <t>the AKS primality test</t>
  </si>
  <si>
    <t>Germany</t>
  </si>
  <si>
    <t>medication regimen review</t>
  </si>
  <si>
    <t>What magnetic character do triplet O2 have?</t>
  </si>
  <si>
    <t>What project structures assist the owner in integration?</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</si>
  <si>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</si>
  <si>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Han Chinese, Khitans, Jurchens, Mongols, and Tibetan Buddhists.</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</si>
  <si>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</si>
  <si>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</si>
  <si>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increase its bulk and decrease its density</t>
  </si>
  <si>
    <t>dammed</t>
  </si>
  <si>
    <t>What day of the week does the Time for Reflection take place?</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</si>
  <si>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</si>
  <si>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civil disobedience is only justified against governmental entities</t>
  </si>
  <si>
    <t>Other than L.A. which other county do many people commute to?</t>
  </si>
  <si>
    <t>design-build, partnering and construction management</t>
  </si>
  <si>
    <t>fixed</t>
  </si>
  <si>
    <t>ghost of le roi Huguet</t>
  </si>
  <si>
    <t>to render certain laws ineffective, to cause their repeal, or to exert pressure to get one's political wishes on some other issue</t>
  </si>
  <si>
    <t>What is violating a law which is not the goal of the protest called?</t>
  </si>
  <si>
    <t>How are the votes weighted to ensure that smaller states aren't dominated by larger ones?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</si>
  <si>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</si>
  <si>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What was the most important discovery that led to the understanding that Earth's lithosphere is separated into tectonic plates?</t>
  </si>
  <si>
    <t>clean them</t>
  </si>
  <si>
    <t>How would the capabilities approach achieve it's goal?</t>
  </si>
  <si>
    <t>What is the term for the lack of obsevable free quarks?</t>
  </si>
  <si>
    <t>What could justify restrictions on freedom of establishment?</t>
  </si>
  <si>
    <t>plan the physical proceedings, and to integrate those proceedings with the other parts</t>
  </si>
  <si>
    <t>car</t>
  </si>
  <si>
    <t>The show globe</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</si>
  <si>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</si>
  <si>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</si>
  <si>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removed in a condenser</t>
  </si>
  <si>
    <t>former Strathclyde Regional Council debating chamber in Glasgow</t>
  </si>
  <si>
    <t>What do astronaughts experience while in free-fall?</t>
  </si>
  <si>
    <t>What does the Fogg Museum of Art cover?</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</si>
  <si>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</si>
  <si>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</si>
  <si>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revolve a balance</t>
  </si>
  <si>
    <t>A formal design team may be assembled to do what?</t>
  </si>
  <si>
    <t>pressure physical experiments</t>
  </si>
  <si>
    <t>time and memory</t>
  </si>
  <si>
    <t>seven</t>
  </si>
  <si>
    <t>greenhouse gas emissions</t>
  </si>
  <si>
    <t>because it has survived many wars, conflicts and invasions throughout its long history</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</si>
  <si>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</si>
  <si>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to protect the King's land in the Ohio Valley from the British</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</si>
  <si>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</si>
  <si>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Mexico–United States border</t>
  </si>
  <si>
    <t>extended structure</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</si>
  <si>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</si>
  <si>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</si>
  <si>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What are two examples of measurements are bound within algorithms to establish complexity classes?</t>
  </si>
  <si>
    <t>Industrial Revolution</t>
  </si>
  <si>
    <t>What is included with each packet label</t>
  </si>
  <si>
    <t>What crops were introduced or popularized in the Yuan?</t>
  </si>
  <si>
    <t>What does high inequality go hand-in-hand with?</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</si>
  <si>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</si>
  <si>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If you were to take a train west or south out of the city of Fresno, which railroad would you take?</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</si>
  <si>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</si>
  <si>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large compensation pools</t>
  </si>
  <si>
    <t>recover the latent heat of vaporisation</t>
  </si>
  <si>
    <t>Packet_switching</t>
  </si>
  <si>
    <t>What's the party's take on Muslim history?</t>
  </si>
  <si>
    <t>dreadnought battleships</t>
  </si>
  <si>
    <t>that allowed local area networks to be established ad hoc without the requirement for a centralized router or server</t>
  </si>
  <si>
    <t>a body of treaties and legislation</t>
  </si>
  <si>
    <t>What were requests made to British?</t>
  </si>
  <si>
    <t>Kathmandu</t>
  </si>
  <si>
    <t>Where was Parliament's temporary home whilst the permanent building was being built?</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</si>
  <si>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</si>
  <si>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the packets may be delivered according to a multiple access scheme</t>
  </si>
  <si>
    <t>What has replaced lower skilled workers in the United States?</t>
  </si>
  <si>
    <t>sent small numbers of settlers to its colonies,</t>
  </si>
  <si>
    <t>1970s</t>
  </si>
  <si>
    <t>to revolve a balance</t>
  </si>
  <si>
    <t>declare martial law and sent the state militia to maintain order</t>
  </si>
  <si>
    <t>potential drug interactions, adverse drug reactions, and assess patient drug allergies</t>
  </si>
  <si>
    <t>11–13th century</t>
  </si>
  <si>
    <t>If q=9 and a=3,6 or 9, how many primes would be in the progression?</t>
  </si>
  <si>
    <t>What type of numbers are always multiples of 2?</t>
  </si>
  <si>
    <t>What type of space in Warsaw are the Botanic Garden and University Library garden?</t>
  </si>
  <si>
    <t>VideoGuard UK</t>
  </si>
  <si>
    <t>Who was Louis XIV's main rival?</t>
  </si>
  <si>
    <t>37° 9' 58.23"</t>
  </si>
  <si>
    <t>distributed computing</t>
  </si>
  <si>
    <t>the repulsion of like charges under the influence of the electromagnetic force</t>
  </si>
  <si>
    <t>How are the combs spaced?</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</si>
  <si>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</si>
  <si>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battles at Lagos and Quiberon Bay</t>
  </si>
  <si>
    <t>NP-hard</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</si>
  <si>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</si>
  <si>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AKS primality test</t>
  </si>
  <si>
    <t>Lutheran and Reformed</t>
  </si>
  <si>
    <t>both the army and the populace</t>
  </si>
  <si>
    <t>What does the WG I Summary for Policymakers report say human activities are doing to greenhouse gases?</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</si>
  <si>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</si>
  <si>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</si>
  <si>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Inertia</t>
  </si>
  <si>
    <t>What are the components of drug therapy?</t>
  </si>
  <si>
    <t xml:space="preserve">What is the name of another algorithm useful for conveniently testing the primality of large numbers? </t>
  </si>
  <si>
    <t>evenly</t>
  </si>
  <si>
    <t>outer core and inner core</t>
  </si>
  <si>
    <t>What status has the Brotherhood obtained in the Islamic world?</t>
  </si>
  <si>
    <t>Which theorem can be simplified to the Lasker–Noether theorem?</t>
  </si>
  <si>
    <t>United States Census Bureau</t>
  </si>
  <si>
    <t>What is the only district in the CBD to not have "downtown" in it's name?</t>
  </si>
  <si>
    <t>imperial powers</t>
  </si>
  <si>
    <t>giving her brother Polynices a proper burial</t>
  </si>
  <si>
    <t>Bob Gallion</t>
  </si>
  <si>
    <t>isothermal</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</si>
  <si>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</si>
  <si>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allow for U.S authorship of a 'new world'</t>
  </si>
  <si>
    <t>many imperial powers</t>
  </si>
  <si>
    <t>Storybook houses</t>
  </si>
  <si>
    <t>principal role</t>
  </si>
  <si>
    <t>various disciplines of pharmacy</t>
  </si>
  <si>
    <t>The Rhine first formed a boundary between Gaul and what else?</t>
  </si>
  <si>
    <t>How did the 2001 IPCC report compare to reality for 2001-2006?</t>
  </si>
  <si>
    <t>Kuznets curve</t>
  </si>
  <si>
    <t>the end itself</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</si>
  <si>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</si>
  <si>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garden was formally only for royalty?</t>
  </si>
  <si>
    <t>What denomination operates St Joseph's College?</t>
  </si>
  <si>
    <t>What kind of system of infection involves inserting a hollow tube into a host cell?</t>
  </si>
  <si>
    <t>some complexity classes</t>
  </si>
  <si>
    <t>very little</t>
  </si>
  <si>
    <t>What did Newton's mechanics affect?</t>
  </si>
  <si>
    <t>What town in upstate New York was settled by Huguenots?</t>
  </si>
  <si>
    <t>major part of the Internet backbone</t>
  </si>
  <si>
    <t>Oursel</t>
  </si>
  <si>
    <t>Who experienced aa golden age in the 1100s and 1200s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</si>
  <si>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</si>
  <si>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make it very difficult for predators to evolve that could specialize as predators</t>
  </si>
  <si>
    <t>increased flooding and sedimentation</t>
  </si>
  <si>
    <t>What club won 118 tournaments and 15 national championships?</t>
  </si>
  <si>
    <t>1973_oil_crisis</t>
  </si>
  <si>
    <t>What is the seating arrangement of the debating chamber?</t>
  </si>
  <si>
    <t>Board Certified Ambulatory Care Pharmacist</t>
  </si>
  <si>
    <t>mortgage banker</t>
  </si>
  <si>
    <t>claimants' "Sky TV bills</t>
  </si>
  <si>
    <t>What other Northern European cities had Huguenot congregations?</t>
  </si>
  <si>
    <t xml:space="preserve">What are some of scientists arguments? </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</si>
  <si>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</si>
  <si>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conscientious lawbreakers must be punished</t>
  </si>
  <si>
    <t>the rainforest was reduced to small, isolated refugia separated by open forest and grassland</t>
  </si>
  <si>
    <t>slash and burn method</t>
  </si>
  <si>
    <t>What concept was developed by Baran while researching at RAND</t>
  </si>
  <si>
    <t>believed to disadvantage low-income and under-represented minority applicants</t>
  </si>
  <si>
    <t>What prestigious legal scholars are faculty members at Harvard?</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</si>
  <si>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</si>
  <si>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public PAD service Telepad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</si>
  <si>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</si>
  <si>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vaccination</t>
  </si>
  <si>
    <t>What was Warner Sinback</t>
  </si>
  <si>
    <t>t to render certain laws ineffective, to cause their repeal, or to exert pressure to get one's political wishes on some other issue</t>
  </si>
  <si>
    <t>the Rip</t>
  </si>
  <si>
    <t>the outer core and inner core</t>
  </si>
  <si>
    <t>the physician has a financial self-interest in "diagnosing" as many conditions as possible</t>
  </si>
  <si>
    <t>limiting aggregate demand</t>
  </si>
  <si>
    <t>League of Augsburg</t>
  </si>
  <si>
    <t>measuring the water's biochemical oxygen demand</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</si>
  <si>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</si>
  <si>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will maidens be able to predict by floating their programmes down the Vistula</t>
  </si>
  <si>
    <t>Besides Confucianism, Buddhism, and Islam, what religions were tolerated during the Yuan?</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</si>
  <si>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</si>
  <si>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did French fur trappers travel?</t>
  </si>
  <si>
    <t>March Battle of Fort Bull</t>
  </si>
  <si>
    <t>What nominal title did Yuan emperors have?</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</si>
  <si>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</si>
  <si>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 xml:space="preserve">Telnet was sold to </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</si>
  <si>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</si>
  <si>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British colonists would not be safe as long as the French were present</t>
  </si>
  <si>
    <t>Scots, Gaelic, or any other language with the agreement of the Presiding Officer</t>
  </si>
  <si>
    <t>All India Muslim League</t>
  </si>
  <si>
    <t>How many main flows are branched off from the Nederrijn?</t>
  </si>
  <si>
    <t>the concept Distributed Adaptive Message Block Switching</t>
  </si>
  <si>
    <t xml:space="preserve">The 4 sales and service centers are viewed as </t>
  </si>
  <si>
    <t>well logs</t>
  </si>
  <si>
    <t>allowed agriculture and silviculture</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</si>
  <si>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</si>
  <si>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</si>
  <si>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Falls</t>
  </si>
  <si>
    <t>old prescription books and antique drugs</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</si>
  <si>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</si>
  <si>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TCP/IP</t>
  </si>
  <si>
    <t>to reduce costs and maximize profits</t>
  </si>
  <si>
    <t>What will have a direct impact of inequality in a system that uses a progressive tax?</t>
  </si>
  <si>
    <t>poorer countries</t>
  </si>
  <si>
    <t>What organization predicted that the Amazon force could survive more than three years of drought</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</si>
  <si>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</si>
  <si>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What is formed when a phagosome fuses with a lysosome?</t>
  </si>
  <si>
    <t>whether it would do more harm than good.</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</si>
  <si>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</si>
  <si>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</si>
  <si>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as a means to help the state's educational and economic development</t>
  </si>
  <si>
    <t>Great Khan</t>
  </si>
  <si>
    <t>Wahhabi/Salafi jihadist extremist militant group</t>
  </si>
  <si>
    <t>capability deprivation</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</si>
  <si>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</si>
  <si>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What does 'Pax Mongolica' mean?</t>
  </si>
  <si>
    <t>weighted inversely to member state size</t>
  </si>
  <si>
    <t>1950s</t>
  </si>
  <si>
    <t>a data network based on this voice-phone network was designed to connect GE's four computer sales and service centers</t>
  </si>
  <si>
    <t>the California State Automobile Association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</si>
  <si>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</si>
  <si>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What has technological innovation and automation replaced low-skilled jobs with?</t>
  </si>
  <si>
    <t xml:space="preserve">How is packet switching characterized </t>
  </si>
  <si>
    <t>the University of Aberdeen</t>
  </si>
  <si>
    <t>a body of treaties and legislation, such as Regulations and Directives, which have direct effect or indirect effect on the laws of European Union member states</t>
  </si>
  <si>
    <t>What makes the method of trial division more efficient?</t>
  </si>
  <si>
    <t>the current King of Thebes, who is trying to stop her from giving her brother Polynices a proper burial</t>
  </si>
  <si>
    <t>quality of a country's institutions</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</si>
  <si>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</si>
  <si>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Harvard_University</t>
  </si>
  <si>
    <t>What was Ban Ki-Moon the Secretary General of?</t>
  </si>
  <si>
    <t>requested by governments</t>
  </si>
  <si>
    <t>Name an extra that was added to the production of the compacts.</t>
  </si>
  <si>
    <t>a setup phase in each involved node before any packet is transferred to establish the parameters of communication</t>
  </si>
  <si>
    <t>In what form are most hospital medications?</t>
  </si>
  <si>
    <t>NP-complete knapsack</t>
  </si>
  <si>
    <t>Were the centers profitable</t>
  </si>
  <si>
    <t>What kind of economy did northern California start to grow in the 2000s?</t>
  </si>
  <si>
    <t>the Commentaries on the Classic of Changes</t>
  </si>
  <si>
    <t>What kind of people attend the IPCC meetings?</t>
  </si>
  <si>
    <t>render certain laws ineffective, to cause their repeal</t>
  </si>
  <si>
    <t>the wetter climate may have allowed the tropical rainforest to spread out across the continent.</t>
  </si>
  <si>
    <t>staying home to alleviate the high rate of unemployment among young Algerian men</t>
  </si>
  <si>
    <t>Focus on what is to ameliorate the many problems that arise from the often highly competitive and adversarial practices within the construction industry.</t>
  </si>
  <si>
    <t>poor</t>
  </si>
  <si>
    <t>the force of gravity</t>
  </si>
  <si>
    <t>What conflicts did the ozone mitigation reduce?</t>
  </si>
  <si>
    <t>Scottish_Parliament</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</si>
  <si>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</si>
  <si>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microorganisms</t>
  </si>
  <si>
    <t>Why should someone not commit a crime when they are protesting?</t>
  </si>
  <si>
    <t>Distributed Adaptive Message Block Switching</t>
  </si>
  <si>
    <t>grant a consent search</t>
  </si>
  <si>
    <t>If he was arrested, what would happen to the leaflets that were handed out by Carter Wentworth in court</t>
  </si>
  <si>
    <t>What cultures were part of Kublai's administration?</t>
  </si>
  <si>
    <t>Hugues hypothesis</t>
  </si>
  <si>
    <t>fossil sequences</t>
  </si>
  <si>
    <t>community-based conservation</t>
  </si>
  <si>
    <t>"It's Scotland's oil"</t>
  </si>
  <si>
    <t>connection id</t>
  </si>
  <si>
    <t>third most abundant</t>
  </si>
  <si>
    <t>What direction do ctenophore swim?</t>
  </si>
  <si>
    <t>What do those in the field do to ensure a positive outcome?</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</si>
  <si>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</si>
  <si>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private southern Chinese manufacturers and merchants</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</si>
  <si>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</si>
  <si>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a time-sharing system, based on Kemney's work at Dartmouth—which used a computer on loan from GE—could be profitable</t>
  </si>
  <si>
    <t>actively support and adopt mainstream Chinese culture</t>
  </si>
  <si>
    <t>held secular leanings or who had introduced or promoted Western/foreign ideas and practices into Islamic societies</t>
  </si>
  <si>
    <t>What type of group is The Islamic State?</t>
  </si>
  <si>
    <t>Reyners v Belgium</t>
  </si>
  <si>
    <t>Pathogen-associated molecular patterns or PAMPs</t>
  </si>
  <si>
    <t>0.5–1.4 m</t>
  </si>
  <si>
    <t>commensal flora</t>
  </si>
  <si>
    <t>at least 90%</t>
  </si>
  <si>
    <t>Presbyterian</t>
  </si>
  <si>
    <t>Norway</t>
  </si>
  <si>
    <t>the "hockey stick graph"</t>
  </si>
  <si>
    <t>temperature rise was near the top end of the range given</t>
  </si>
  <si>
    <t>What role in economics did the university play a major part in?</t>
  </si>
  <si>
    <t>low ratio of organic matter to salt and water</t>
  </si>
  <si>
    <t>What rituals did Kublai follow to help his image?</t>
  </si>
  <si>
    <t>Where was France's Huguenot population largely centered?</t>
  </si>
  <si>
    <t>special training to ensure that ignition sources are minimized</t>
  </si>
  <si>
    <t>What was the pedestrian mall renamed?</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</si>
  <si>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</si>
  <si>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fuel consumption, industrial production and so on</t>
  </si>
  <si>
    <t>number of gates in a circuit</t>
  </si>
  <si>
    <t>OneDrive for Business</t>
  </si>
  <si>
    <t>Amazon_rainforest</t>
  </si>
  <si>
    <t>closed Huguenot schools and excluded them from favored professions</t>
  </si>
  <si>
    <t>use of a decentralized network with multiple paths between any two points, dividing user messages into message blocks</t>
  </si>
  <si>
    <t>What can a simultaneous hermaphrodite do?</t>
  </si>
  <si>
    <t>With what body must a pharmacy technician register?</t>
  </si>
  <si>
    <t>redistribution mechanisms such as social welfare programs</t>
  </si>
  <si>
    <t>Orange Counties</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</si>
  <si>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</si>
  <si>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President Mahmoud Ahmadinejad</t>
  </si>
  <si>
    <t>Which book discussed the theory about low populations in the Amazon rainforest?</t>
  </si>
  <si>
    <t>What does the 9 +3 pattern of cilia thought to do?</t>
  </si>
  <si>
    <t>AUSTPAC was an Australian public X.25 network operated by Telstra</t>
  </si>
  <si>
    <t>preserve society's tolerance of civil disobedience</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</si>
  <si>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</si>
  <si>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Three-Year Plan</t>
  </si>
  <si>
    <t>his cultural contribution</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</si>
  <si>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</si>
  <si>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When did Barton and Whitfield demand climate research records?</t>
  </si>
  <si>
    <t>seven months old</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</si>
  <si>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</si>
  <si>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Dutch law said only people established in the Netherlands could give legal advice</t>
  </si>
  <si>
    <t>What should be avoided when talking to authorities?</t>
  </si>
  <si>
    <t>In between French and British, what groups controlled land?</t>
  </si>
  <si>
    <t>the bound on the complexity of reductions</t>
  </si>
  <si>
    <t>the foot of the mast</t>
  </si>
  <si>
    <t>In what area of this British colony were Huguenot land grants?</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</si>
  <si>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</si>
  <si>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Royal Castle the most interesting example of?</t>
  </si>
  <si>
    <t>biochemical oxygen demand</t>
  </si>
  <si>
    <t>ARPA IPTO director Larry Roberts</t>
  </si>
  <si>
    <t>What issue plagues the literature about civil disobedience?</t>
  </si>
  <si>
    <t>Guanabara Confession of Faith</t>
  </si>
  <si>
    <t>What is thought to have happened to the y. pestis that caused the black death?</t>
  </si>
  <si>
    <t>Oedipus</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</si>
  <si>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</si>
  <si>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What ethnicity was Shi Tianze?</t>
  </si>
  <si>
    <t>Il milione</t>
  </si>
  <si>
    <t>What had the Yuan used to print its money before bronze plates?</t>
  </si>
  <si>
    <t>an inauspicious typhoon</t>
  </si>
  <si>
    <t>1964 and 1968</t>
  </si>
  <si>
    <t>How much did the IPCC Third Assessment Report say sea levels will rise from 1990 to 2100?</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</si>
  <si>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</si>
  <si>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Thursday</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</si>
  <si>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</si>
  <si>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When would a person be considered to be excising a constitutional impasse?</t>
  </si>
  <si>
    <t>sent small numbers of settlers to its colonies</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</si>
  <si>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</si>
  <si>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What issues may prevent women from working outside the home or receiving education?</t>
  </si>
  <si>
    <t>on rocks, algae, or the body surfaces of other invertebrates</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</si>
  <si>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</si>
  <si>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</si>
  <si>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What led to Newcastle's fall from power as military advisor?</t>
  </si>
  <si>
    <t>Southern Chinese</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</si>
  <si>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</si>
  <si>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in action-reaction pairs</t>
  </si>
  <si>
    <t>Systemic acquired resistance (SAR)</t>
  </si>
  <si>
    <t>Where was the Charles Porter steam engine indicator shown?</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</si>
  <si>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</si>
  <si>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encourage growth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</si>
  <si>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</si>
  <si>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The Very high-speed Backbone Network Service</t>
  </si>
  <si>
    <t>Battle of the Restigouche</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</si>
  <si>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</si>
  <si>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The University of Chicago Library system has how many libraries in total?</t>
  </si>
  <si>
    <t xml:space="preserve">What is the Canal in Wesel? </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</si>
  <si>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</si>
  <si>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What happens to the packet at the destination</t>
  </si>
  <si>
    <t>freedom to continue worshiping in their Roman Catholic tradition, continued ownership of their property,</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</si>
  <si>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</si>
  <si>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Indigenous territories are largely being destroyed in what two ways?</t>
  </si>
  <si>
    <t>What was Isiah Bowman nick name, as known by the public.</t>
  </si>
  <si>
    <t xml:space="preserve">Who is credited with the modern name for this system </t>
  </si>
  <si>
    <t>woodblocks</t>
  </si>
  <si>
    <t>What goal do many of these protests have?</t>
  </si>
  <si>
    <t>Which TFEU article defines the ordinary legislative procedure that applies for majority of EU acts?</t>
  </si>
  <si>
    <t>clasts</t>
  </si>
  <si>
    <t>forceful taking of property</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</si>
  <si>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</si>
  <si>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1951</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</si>
  <si>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</si>
  <si>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Who allegedly haunted the gate?</t>
  </si>
  <si>
    <t>How might gravity effects be observed differently according to Newton?</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</si>
  <si>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</si>
  <si>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rules</t>
  </si>
  <si>
    <t>Ediacaran eoandromeda can be regarded to represent what?</t>
  </si>
  <si>
    <t>Who would have been the lowest-ranked class?</t>
  </si>
  <si>
    <t>Which two groups have cells bound by inter-cell connections and membranes, muscles, a nervous system and sensory organs?</t>
  </si>
  <si>
    <t>from the tooth sockets in human skeletons</t>
  </si>
  <si>
    <t>The rocks at the Grand Canyon have been in place since when?</t>
  </si>
  <si>
    <t>In the virtual call system, the network guarantees sequenced delivery of data to the host</t>
  </si>
  <si>
    <t>What was the English title of Polo's book?</t>
  </si>
  <si>
    <t>superior</t>
  </si>
  <si>
    <t>monatomic</t>
  </si>
  <si>
    <t>Jellyfish and sea anemones belong to which group/</t>
  </si>
  <si>
    <t>The fundamental theorem of arithmetic</t>
  </si>
  <si>
    <t>Sophocles</t>
  </si>
  <si>
    <t>practical limitations of working in the rainforest mean that data sampling is biased away from the center of the Amazon basin</t>
  </si>
  <si>
    <t>What religion did the Yuan discourage, to support Buddhism?</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</si>
  <si>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</si>
  <si>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data sampling is biased away from the center of the Amazon basin</t>
  </si>
  <si>
    <t xml:space="preserve">What were X.25 and Frame relay used for </t>
  </si>
  <si>
    <t>What condition what must be satisfied in order for 1/p to be expressed in base q instead of base 10 and still have a period of p - 1?</t>
  </si>
  <si>
    <t>Internet2 Network</t>
  </si>
  <si>
    <t>What theorems are responsible for determining questions of time and space requirements?</t>
  </si>
  <si>
    <t>small</t>
  </si>
  <si>
    <t xml:space="preserve">What do a and b represent in a Gaussian integer expression? </t>
  </si>
  <si>
    <t>Where is the Santa Fe Railroad Depot located?</t>
  </si>
  <si>
    <t>seafloor spreading</t>
  </si>
  <si>
    <t>What type of steam engines produced most power up to the early 20th century?</t>
  </si>
  <si>
    <t>the machines operate deterministically</t>
  </si>
  <si>
    <t>burning combustible materials</t>
  </si>
  <si>
    <t>1920s</t>
  </si>
  <si>
    <t>What does a receiver have to be equipped with to view encrypted content?</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</si>
  <si>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</si>
  <si>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Al-Qaeda and the Taliban</t>
  </si>
  <si>
    <t>Female sex hormones are immunostimulators of which immune responses?</t>
  </si>
  <si>
    <t>plead guilty to one misdemeanor count and receive no jail time</t>
  </si>
  <si>
    <t>Messiaen says that composition with prime numbers was inspired by what?</t>
  </si>
  <si>
    <t>any great amount of it would undermine the law</t>
  </si>
  <si>
    <t>Was the bubonic plague spread faster or slower than modern bubonic plague?</t>
  </si>
  <si>
    <t>proportionally to the number of votes received in the second vote of the ballot using the d'Hondt method</t>
  </si>
  <si>
    <t>To calculate instant angular acceleration of a rigid body what would you use?</t>
  </si>
  <si>
    <t>unity of God</t>
  </si>
  <si>
    <t>Where have some workers made more than $100,000?</t>
  </si>
  <si>
    <t>TFEU article 294</t>
  </si>
  <si>
    <t>clapping their lobes</t>
  </si>
  <si>
    <t>Where did the Rhine occupy during the Holocene?</t>
  </si>
  <si>
    <t>Who was the Uighur King of Qocho ranked above?</t>
  </si>
  <si>
    <t>Ediacaran period</t>
  </si>
  <si>
    <t>How many men were in Robert's army?</t>
  </si>
  <si>
    <t>What organization is the IPCC a part of?</t>
  </si>
  <si>
    <t>lab monitoring, adherence counseling, and assist patients with cost-containment strategies</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</si>
  <si>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</si>
  <si>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non-French linguistic origins</t>
  </si>
  <si>
    <t>the university's off-campus rental policies</t>
  </si>
  <si>
    <t>How did Vaudreuil react when Johnson was seen as larger threat?</t>
  </si>
  <si>
    <t>Who was Boleslaw II of Masovia?</t>
  </si>
  <si>
    <t>Other than land laws, what else were the Californios dissatisfied with?</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</si>
  <si>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</si>
  <si>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What type of number theory utilizes and studies prime ideals?</t>
  </si>
  <si>
    <t>What were the two forms of environmental determinism?</t>
  </si>
  <si>
    <t>captured the mermaid</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</si>
  <si>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</si>
  <si>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problem in C is harder than X</t>
  </si>
  <si>
    <t>What did this agreement do?</t>
  </si>
  <si>
    <t>What was the steam engine an important component of?</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</si>
  <si>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</si>
  <si>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There were two kinds of X.25 networks. Some such as DATAPAC and TRANSPAC</t>
  </si>
  <si>
    <t xml:space="preserve">What did vBNS do </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</si>
  <si>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</si>
  <si>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serious depopulation and permanent change in both economic and social structures</t>
  </si>
  <si>
    <t>What would someone who is civilly disobedient do in court?</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</si>
  <si>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</si>
  <si>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field of computer science is primarily concerned with determining the likelihood of whether or not a problem can ultimately be solved using algorithms?</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</si>
  <si>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</si>
  <si>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hemicycle</t>
  </si>
  <si>
    <t>published first</t>
  </si>
  <si>
    <t>CYCLADES packet switching network</t>
  </si>
  <si>
    <t>compounding/dispensing medications</t>
  </si>
  <si>
    <t>time and space</t>
  </si>
  <si>
    <t>southwestern France</t>
  </si>
  <si>
    <t>explaining their actions</t>
  </si>
  <si>
    <t>What does the bathocyroe and ocyropsis do to escape danger?</t>
  </si>
  <si>
    <t xml:space="preserve">What was a first for this network </t>
  </si>
  <si>
    <t>manage the pharmacy department and specialised areas</t>
  </si>
  <si>
    <t>What town was actually granted to the Huguenots on arrival?</t>
  </si>
  <si>
    <t>How else can petrologists understand the pressures at which different mineral phases appear?</t>
  </si>
  <si>
    <t>0.5–1.4 m [50–140 cm]</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</si>
  <si>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</si>
  <si>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What is the most elemental way to test the primality of any integer n?</t>
  </si>
  <si>
    <t>causing fish stocks to collapse</t>
  </si>
  <si>
    <t>it would undermine the law by encouraging general disobedience</t>
  </si>
  <si>
    <t>Which dynasties' histories were officially documented during Toghun's reign?</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</si>
  <si>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</si>
  <si>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What does the world's first Museum of Posters have one of the largest collections of in the world?</t>
  </si>
  <si>
    <t>Mojave Desert</t>
  </si>
  <si>
    <t>Trotsky thought what was not needed for a true Russian revolution.</t>
  </si>
  <si>
    <t>public</t>
  </si>
  <si>
    <t>What was compounding seen as being in the locomotive construction industry?</t>
  </si>
  <si>
    <t>cattle were brought across the river there.</t>
  </si>
  <si>
    <t>What unit is measured to determine circuit complexity?</t>
  </si>
  <si>
    <t>the movements of nature</t>
  </si>
  <si>
    <t>world revolution.</t>
  </si>
  <si>
    <t xml:space="preserve">Rock units become thicker and shorten when placed under this type of compression. </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</si>
  <si>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</si>
  <si>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the races of highest 'social efficiency'"</t>
  </si>
  <si>
    <t>orientalism and tropicality</t>
  </si>
  <si>
    <t>They lost money</t>
  </si>
  <si>
    <t>loss of soil fertility and weed invasion</t>
  </si>
  <si>
    <t>Where is Galaxy Public School located?</t>
  </si>
  <si>
    <t>cattle were brought across</t>
  </si>
  <si>
    <t>How many rival princes were involved in assassinating Gegeen?</t>
  </si>
  <si>
    <t>Upper Rhine</t>
  </si>
  <si>
    <t>beginning in early September and ending in mid-May</t>
  </si>
  <si>
    <t>The Port of Long Beach belongs to which region of California?</t>
  </si>
  <si>
    <t>Stanley Steamer</t>
  </si>
  <si>
    <t>The Earth's mantle</t>
  </si>
  <si>
    <t>big O notation</t>
  </si>
  <si>
    <t>Community-based conservation efforts are being replaced where</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</si>
  <si>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</si>
  <si>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not equal</t>
  </si>
  <si>
    <t>self and non-self</t>
  </si>
  <si>
    <t>take evidence from witnesses, conduct inquiries and scrutinise legislation</t>
  </si>
  <si>
    <t>extended structure and forces that act on one part of an object might affect other parts of an object</t>
  </si>
  <si>
    <t>circuit switching</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</si>
  <si>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</si>
  <si>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type of sanctions has the US directed at Iran?</t>
  </si>
  <si>
    <t>marine waters worldwide</t>
  </si>
  <si>
    <t>Gaelic</t>
  </si>
  <si>
    <t>a proprietary suite of networking protocols developed by Apple Inc. in 1985</t>
  </si>
  <si>
    <t>civil disobedience is only justified against governmental entities.</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</si>
  <si>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</si>
  <si>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Robert Maynard Hutchins de-emphasized varsity athletics</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</si>
  <si>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</si>
  <si>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What are two examples of primitive jawless vertebrates?</t>
  </si>
  <si>
    <t>What do the Waal and the Nederrijn-Lek discharge throguh?</t>
  </si>
  <si>
    <t>Meuse estuary</t>
  </si>
  <si>
    <t>a different view</t>
  </si>
  <si>
    <t>gelatinous projections edged with cilia that produce water currents</t>
  </si>
  <si>
    <t>rock crystallizes from melt (magma and/or lava)</t>
  </si>
  <si>
    <t>What is partially responsible for weakened immune response in older individuals?</t>
  </si>
  <si>
    <t>particular closure temperature</t>
  </si>
  <si>
    <t>autocratic-bureaucratic</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</si>
  <si>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</si>
  <si>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symbolic illegal protests</t>
  </si>
  <si>
    <t>a setup phase in each involved node</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</si>
  <si>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</si>
  <si>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It expanded</t>
  </si>
  <si>
    <t xml:space="preserve">What did the Apple system assign automatically </t>
  </si>
  <si>
    <t>a spin triplet state</t>
  </si>
  <si>
    <t>host interface to X.25 and the terminal interface to X.29</t>
  </si>
  <si>
    <t>How many vice presidents are on the Student Board?</t>
  </si>
  <si>
    <t>Ohio Company of Virginia</t>
  </si>
  <si>
    <t>British failures in North America, combined with other failures in the Europe</t>
  </si>
  <si>
    <t>about seven-eighths</t>
  </si>
  <si>
    <t>manually suppress the fire</t>
  </si>
  <si>
    <t>computational power</t>
  </si>
  <si>
    <t>pivotal event</t>
  </si>
  <si>
    <t>What university alumni member was known for his work on portfolio theory?</t>
  </si>
  <si>
    <t>highest 'social efficiency'</t>
  </si>
  <si>
    <t>What does it mean when a harmonic series diverges?</t>
  </si>
  <si>
    <t>Primitive jawless vertebrates possess an array of receptors referred to as what?</t>
  </si>
  <si>
    <t>What two member nations of the Holy Roman Empire received Huguenot refugees?</t>
  </si>
  <si>
    <t>small numbers of settlers</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</si>
  <si>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</si>
  <si>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Who began a program of church reform in the 1100s</t>
  </si>
  <si>
    <t>Does the residential architecture of the Tower District compare or contrast with other part of Fresno?</t>
  </si>
  <si>
    <t>closure temperature</t>
  </si>
  <si>
    <t xml:space="preserve">Who founded Telnet </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</si>
  <si>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</si>
  <si>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Battle of Bạch Đằng</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</si>
  <si>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</si>
  <si>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"Bricks for Warsaw"</t>
  </si>
  <si>
    <t>Amazonia: Man and Culture in a Counterfeit Paradise.</t>
  </si>
  <si>
    <t>Southern California is also home to the Port of Los Angeles, the United States' busiest commercial port; the adjacent Port of Long Beach, the United States' second busiest container port; and the Port of San Diego.</t>
  </si>
  <si>
    <t>the NP-complete knapsack problem</t>
  </si>
  <si>
    <t>inform the jury and the public</t>
  </si>
  <si>
    <t>Which neighborhood lies west of the 41 freeway?</t>
  </si>
  <si>
    <t>Epte</t>
  </si>
  <si>
    <t>Dutch PTT Telecom</t>
  </si>
  <si>
    <t>What are the proteins that organisms use to identify molecules associated with pathogens?</t>
  </si>
  <si>
    <t>The academic body of the university is made up of how many professional schools?</t>
  </si>
  <si>
    <t>How high do plague fevers run?</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</si>
  <si>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</si>
  <si>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</si>
  <si>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What was the Plos Pathogens paper about?</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</si>
  <si>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</si>
  <si>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University President Robert Maynard Hutchins de-emphasized varsity athletics</t>
  </si>
  <si>
    <t>disease</t>
  </si>
  <si>
    <t>Southern</t>
  </si>
  <si>
    <t xml:space="preserve">What did Davies call his system </t>
  </si>
  <si>
    <t>Many important complexity classes can be defined by bounding the time or space used by the algorithm. Some important complexity classes of decision problems defined in this manner are the following:</t>
  </si>
  <si>
    <t>large-scale, distributed, survivable communications network</t>
  </si>
  <si>
    <t>advanced research and education networking</t>
  </si>
  <si>
    <t>Lake George</t>
  </si>
  <si>
    <t>How many electorates does the State of Victoria have?</t>
  </si>
  <si>
    <t>motorcycles or mopeds pulling trailers</t>
  </si>
  <si>
    <t>not be directly connected to ARPANET</t>
  </si>
  <si>
    <t xml:space="preserve">Gateways allowed private companies to do what </t>
  </si>
  <si>
    <t>What group can amend the Victorian constitution?</t>
  </si>
  <si>
    <t>coining the modern name packet switching and inspiring numerous packet switching networks</t>
  </si>
  <si>
    <t>What prohibits atoms from passing through each other?</t>
  </si>
  <si>
    <t>the oldest street in the United States of America</t>
  </si>
  <si>
    <t>At what age did British Gas plc force their workers to retire?</t>
  </si>
  <si>
    <t>What Mongolian system did Kublai's government compromise with?</t>
  </si>
  <si>
    <t>reduces</t>
  </si>
  <si>
    <t>What was a long term goal of French foreign policy along the Rhine?</t>
  </si>
  <si>
    <t>Cretaceous–Paleogene extinction</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</si>
  <si>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</si>
  <si>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prohibited emigration</t>
  </si>
  <si>
    <t>What dynasties inspired the Chinese-like elements of Kublai's government?</t>
  </si>
  <si>
    <t>waxy cuticle</t>
  </si>
  <si>
    <t>South Coast Metro</t>
  </si>
  <si>
    <t>counties</t>
  </si>
  <si>
    <t>To reduce the chances of combustion ___ is required for safely handeling pure O.</t>
  </si>
  <si>
    <t xml:space="preserve">How was this possible </t>
  </si>
  <si>
    <t>"pull"</t>
  </si>
  <si>
    <t>Anarchists do not want to accept punishment for what reason?</t>
  </si>
  <si>
    <t>What is the United States busiest commercial port?</t>
  </si>
  <si>
    <t>villes de sûreté</t>
  </si>
  <si>
    <t>(firms engaged in managing construction projects without assuming direct financial responsibility for completion of the construction project)</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</si>
  <si>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</si>
  <si>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In what two age groups is the strength of the immune system reduced?</t>
  </si>
  <si>
    <t>rat population was insufficient to account for a bubonic plague pandemic</t>
  </si>
  <si>
    <t>Mayor W. Haydon Burns'</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</si>
  <si>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</si>
  <si>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What equates to a squared integer according to polynomial time reduction?</t>
  </si>
  <si>
    <t>Recognized Student Organizations (RSOs)</t>
  </si>
  <si>
    <t>How well did the Mongol Emperors know Chinese?</t>
  </si>
  <si>
    <t>What brought Warsaw's stock exchange to a stop?</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</si>
  <si>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</si>
  <si>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 xml:space="preserve">WHat were features of Apple Talk </t>
  </si>
  <si>
    <t>Who is Antigone's father in the play?</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</si>
  <si>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</si>
  <si>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They lost money from the beginning, and Sinback, a high-level marketing manager, was given the job of turning the business around</t>
  </si>
  <si>
    <t>What encouraged cultural exchange under the Yuan?</t>
  </si>
  <si>
    <t>In the United States, what is a usual turbine speed with 60 Hertz of power?</t>
  </si>
  <si>
    <t>along the St. Lawrence River valley</t>
  </si>
  <si>
    <t>U.S. South</t>
  </si>
  <si>
    <t>Where did France win a war in the 1950's</t>
  </si>
  <si>
    <t>reduced moist tropical vegetation cover</t>
  </si>
  <si>
    <t>a covalent double bond</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</si>
  <si>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</si>
  <si>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did the BankAmericard allow customers do to that they couldn't do with previous financial instruments?</t>
  </si>
  <si>
    <t>bourgeois</t>
  </si>
  <si>
    <t>one major operation</t>
  </si>
  <si>
    <t>General Pharmaceutical Council (GPhC)</t>
  </si>
  <si>
    <t>does not infringe the rights of others</t>
  </si>
  <si>
    <t>What does wealth disparity make the economy more prone to?</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</si>
  <si>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</si>
  <si>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three things are needed for construction to take place?</t>
  </si>
  <si>
    <t>Though unkown, what are the most commonly ascribed attributes of L in relation to P</t>
  </si>
  <si>
    <t>Nepali</t>
  </si>
  <si>
    <t>How many weight rooms are in the Malkin Athletic Center</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</si>
  <si>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</si>
  <si>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High altitude as well as what contributes to Jacksonville's lack of cold-weather question work</t>
  </si>
  <si>
    <t>Antigone was a play made by whom?</t>
  </si>
  <si>
    <t>top tax rate</t>
  </si>
  <si>
    <t>the world's first commercial online service</t>
  </si>
  <si>
    <t xml:space="preserve"> In the 2009 Commission v Italy, case, the Court of Justice held that an Italian low prohibiting what infringed article 34?</t>
  </si>
  <si>
    <t>What is the name of the residential treatment program the university runs?</t>
  </si>
  <si>
    <t>packets</t>
  </si>
  <si>
    <t>What principle highlights the significance of primes in number theory</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</si>
  <si>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</si>
  <si>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avoid the "inconvenience" of visiting a doctor</t>
  </si>
  <si>
    <t>When did the Spanish and Portuguese colonies gain their independance.</t>
  </si>
  <si>
    <t>Singapore, London, and the downtown Streeterville neighborhood of Chicago</t>
  </si>
  <si>
    <t>When was Kublai's administration running out of money?</t>
  </si>
  <si>
    <t>actual sea level rise was above the top of the range</t>
  </si>
  <si>
    <t>What kind of destruction did the 1994 earthquake cause the most of in US history?</t>
  </si>
  <si>
    <t>native Chinese dynasties</t>
  </si>
  <si>
    <t xml:space="preserve">What did this concept contradict </t>
  </si>
  <si>
    <t>What event happened 66 million years ago?</t>
  </si>
  <si>
    <t>What is the theory that this King's name is the origin of "Huguenot" called?</t>
  </si>
  <si>
    <t>Where was Parliament temporarily relocated to in May of 2000?</t>
  </si>
  <si>
    <t>a type of "blood poisoning"</t>
  </si>
  <si>
    <t>What is stratigraphy?</t>
  </si>
  <si>
    <t>the Treaty of Rome 1957 and the Maastricht Treaty 1992 (now: TFEU)</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</si>
  <si>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</si>
  <si>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 xml:space="preserve">What properties are analyzed with a conoscopic lens by petrologists? </t>
  </si>
  <si>
    <t>Why was the Dutch lawyer who moved to Belgium while advising a client in a social society case told he couldn't continue?</t>
  </si>
  <si>
    <t>What are the main sources of primary law?</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</si>
  <si>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</si>
  <si>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D&amp;B contractors</t>
  </si>
  <si>
    <t>X.25</t>
  </si>
  <si>
    <t>What is the duration of Harvard Academic year?</t>
  </si>
  <si>
    <t>by assuming the task of interpreting the treaties, and accelerating economic and political integration</t>
  </si>
  <si>
    <t>In which case did the Court of Justice hold that requiring Italian lawyers to comply with maximum tariffs unless there was an agreement with a client was not a restriction?</t>
  </si>
  <si>
    <t>West Side</t>
  </si>
  <si>
    <t>How many customaries does Norman customary law have?</t>
  </si>
  <si>
    <t>What did the Edict do for Huguenots in France?</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</si>
  <si>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</si>
  <si>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Why do firms substitute equipment for workers?</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</si>
  <si>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</si>
  <si>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How was Sadat rewarded by the Islamists for his attempts to bring Egypt into modern times and civilization?</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</si>
  <si>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</si>
  <si>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may have entered Europe in two waves</t>
  </si>
  <si>
    <t>(a type of "blood poisoning"</t>
  </si>
  <si>
    <t>Internet Protocol (IP)</t>
  </si>
  <si>
    <t>What two railroads have railyards in the city of Fresno?</t>
  </si>
  <si>
    <t>Why was it thought that  ctenophores were a poor diet for other animals?</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</si>
  <si>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</si>
  <si>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</si>
  <si>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</si>
  <si>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wrecking</t>
  </si>
  <si>
    <t>passing a stream of clean, dry air through one bed of a pair of identical zeolite molecular sieves</t>
  </si>
  <si>
    <t>Which two courts apply European Union law?</t>
  </si>
  <si>
    <t>What types of responsibilities might a pharmacy technician have?</t>
  </si>
  <si>
    <t>Who won the Ekstraklasa Championship in 2000?</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</si>
  <si>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</si>
  <si>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compounds are released by injured or infected cells, triggering inflammation?</t>
  </si>
  <si>
    <t>Bell Northern Research</t>
  </si>
  <si>
    <t>What are pharmacists in the United Kingdom being increasingly paid for?</t>
  </si>
  <si>
    <t>algebraic aspects</t>
  </si>
  <si>
    <t>risen</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</si>
  <si>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</si>
  <si>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electrical, water, sewage, phone, and cable</t>
  </si>
  <si>
    <t>Emmerich Rhine Bridge</t>
  </si>
  <si>
    <t>Schrödinger equation</t>
  </si>
  <si>
    <t>What is the term given to algorithms that utilize random bits?</t>
  </si>
  <si>
    <t>the public PAD service Telepad</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</si>
  <si>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</si>
  <si>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Mid-Atlantic</t>
  </si>
  <si>
    <t>Oneida Carry</t>
  </si>
  <si>
    <t>dial-up terminal</t>
  </si>
  <si>
    <t>high school</t>
  </si>
  <si>
    <t xml:space="preserve">KPN referred to Datanet 1 as </t>
  </si>
  <si>
    <t>for draining the surrounding land and polders</t>
  </si>
  <si>
    <t>World War II.</t>
  </si>
  <si>
    <t>Treaty of Hubertusburg on 15 February 1763</t>
  </si>
  <si>
    <t>Port of Los Angeles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</si>
  <si>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</si>
  <si>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supporting applications such as on-line betting, financial applications</t>
  </si>
  <si>
    <t>Where are the specialized cells that eliminate cells that recognize self-antigens located?</t>
  </si>
  <si>
    <t>Who first wrote about the Rhine's discovery and border?</t>
  </si>
  <si>
    <t>What type of movement is the Muslim Brotherhood?</t>
  </si>
  <si>
    <t>711,988</t>
  </si>
  <si>
    <t>The bend on the Rhine goes from the West to what direction?</t>
  </si>
  <si>
    <t>complicated</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</si>
  <si>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</si>
  <si>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Some species of beroe have a pair of strips of adhesive cells on the stomach wall. What does it do?</t>
  </si>
  <si>
    <t>attack on New France's capital, Quebec</t>
  </si>
  <si>
    <t>British failures in North America</t>
  </si>
  <si>
    <t>Edinburgh</t>
  </si>
  <si>
    <t>divergent boundaries</t>
  </si>
  <si>
    <t>Who asserted Russia's right to "self-determination?"</t>
  </si>
  <si>
    <t>What is typically used to broadly define complexity measures?</t>
  </si>
  <si>
    <t xml:space="preserve">What does each packet includ in connectionless mode </t>
  </si>
  <si>
    <t xml:space="preserve">what does vBNS stand for </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</si>
  <si>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</si>
  <si>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percentage of the vote for a Scottish Assembly in favor of it?</t>
  </si>
  <si>
    <t>What is the foundation for separation results within complexity classes?</t>
  </si>
  <si>
    <t>remote</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</si>
  <si>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</si>
  <si>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</si>
  <si>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What is responsible for constraining P according to the time hierarchy theorem?</t>
  </si>
  <si>
    <t>What American actor is also a university graduate?</t>
  </si>
  <si>
    <t>fund</t>
  </si>
  <si>
    <t>faster</t>
  </si>
  <si>
    <t>very low</t>
  </si>
  <si>
    <t>many middle eastern scientists</t>
  </si>
  <si>
    <t>Warner Center is located in which area?</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</si>
  <si>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</si>
  <si>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Who was Margaret's husband?</t>
  </si>
  <si>
    <t>twin-cylinder</t>
  </si>
  <si>
    <t>How many extended metropolitan areas are there?</t>
  </si>
  <si>
    <t>dispatched six regiments to New France under the command of Baron Dieskau in 1755</t>
  </si>
  <si>
    <t>Mortgage bankers, accountants, and cost engineers</t>
  </si>
  <si>
    <t>significant new evidence or events that change our understanding</t>
  </si>
  <si>
    <t xml:space="preserve">What is the most recent example of financial fault lines? </t>
  </si>
  <si>
    <t>Which caused the reform to never come into force?</t>
  </si>
  <si>
    <t>What causes Pauli repulsion?</t>
  </si>
  <si>
    <t>the most efficient algorithm solving a given problem</t>
  </si>
  <si>
    <t>66–34</t>
  </si>
  <si>
    <t>How many naval bases are located in Jacksonville?</t>
  </si>
  <si>
    <t>hate them for their religion</t>
  </si>
  <si>
    <t>What have the two different Islamist movements been described as oscillating between?</t>
  </si>
  <si>
    <t>draining the surrounding land</t>
  </si>
  <si>
    <t>Sky Movies and Sky Box office also include what optional soundtracks?</t>
  </si>
  <si>
    <t>Who developed the lithium-ion battery?</t>
  </si>
  <si>
    <t>738 days</t>
  </si>
  <si>
    <t>What Senate committee did Singer speak to in July 2000?</t>
  </si>
  <si>
    <t>What language other than English has the Scottish Parliament had meetings in?</t>
  </si>
  <si>
    <t>major national and international patient information projects and health system interoperability goals</t>
  </si>
  <si>
    <t>level fell</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</si>
  <si>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</si>
  <si>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introduction of Beroe</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</si>
  <si>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</si>
  <si>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the Sonia Shankman Orthogenic School</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</si>
  <si>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</si>
  <si>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How is oxygen ranked as abundant in the universe?</t>
  </si>
  <si>
    <t>Which basin does the dust falls over into?</t>
  </si>
  <si>
    <t>if they are distinct or equal classes</t>
  </si>
  <si>
    <t>provide high-speed interconnection between NSF-sponsored supercomputing centers and select access points in the United States</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</si>
  <si>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</si>
  <si>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to use the proceedings as a forum</t>
  </si>
  <si>
    <t xml:space="preserve">In cases with shared medium how is it delivered </t>
  </si>
  <si>
    <t xml:space="preserve">Was the Use of the DATANET 1 name correct </t>
  </si>
  <si>
    <t>Doctor of Pharmacy</t>
  </si>
  <si>
    <t>shut down host defenses.</t>
  </si>
  <si>
    <t>What region of the Rhine was changed by the Rhine Straightening program?</t>
  </si>
  <si>
    <t>building is ready to occupy</t>
  </si>
  <si>
    <t>pharmacy legislation</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</si>
  <si>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</si>
  <si>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Goldbach's</t>
  </si>
  <si>
    <t>What is Warsaw's symbol?</t>
  </si>
  <si>
    <t>identified change orders or project changes that increased costs</t>
  </si>
  <si>
    <t>What did Kublai's government have to balance between?</t>
  </si>
  <si>
    <t>allowed very young students to attend college</t>
  </si>
  <si>
    <t>In May 2002, where would you go to address the Parliament?</t>
  </si>
  <si>
    <t>Name a luxury division of Toyota.</t>
  </si>
  <si>
    <t>the doctrine of transubstantiation</t>
  </si>
  <si>
    <t>that BSkyB had substantially increased the asking price for the channels</t>
  </si>
  <si>
    <t>to extend networking benefits</t>
  </si>
  <si>
    <t>gain information about past climate</t>
  </si>
  <si>
    <t>successfully preventing it from being cut down</t>
  </si>
  <si>
    <t>see no need to accept punishment for a violation of criminal law that does not infringe the rights of others</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</si>
  <si>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</si>
  <si>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Paul Baran developed the concept Distributed Adaptive Message Block Switching</t>
  </si>
  <si>
    <t>Bent Rhine</t>
  </si>
  <si>
    <t>number of gates</t>
  </si>
  <si>
    <t>reverts to the first Thursday in May, a multiple of four years after 1999</t>
  </si>
  <si>
    <t>with or without intermediate forwarding nodes</t>
  </si>
  <si>
    <t>After the operators are warned by the escape of the steam, what may they then do?</t>
  </si>
  <si>
    <t>birefringence, pleochroism, twinning, and interference</t>
  </si>
  <si>
    <t>Wesel-Datteln Canal</t>
  </si>
  <si>
    <t>Cabot Science Library, Lamont Library, and Widener Library</t>
  </si>
  <si>
    <t>Where does the Middle Rhine flow between Bingen and Bonn?</t>
  </si>
  <si>
    <t>What was Marin's orders?</t>
  </si>
  <si>
    <t>The point at which different radiometric isotopes stop diffusing into and out of the crystal lattice is called what?</t>
  </si>
  <si>
    <t>Families with French names in South Africa speak what language today?</t>
  </si>
  <si>
    <t>23 June 2005</t>
  </si>
  <si>
    <t>heavy/highway, heavy civil or heavy engineering</t>
  </si>
  <si>
    <t>making ARPANET technology public</t>
  </si>
  <si>
    <t>states and governments</t>
  </si>
  <si>
    <t>Which type of climate may have allowed the rainforest to spread across the continent?</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</si>
  <si>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</si>
  <si>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What role did Michael Oppenheimer have in the IPCC's reports?</t>
  </si>
  <si>
    <t>gauge bosons</t>
  </si>
  <si>
    <t>When was most of Sunnside developed?</t>
  </si>
  <si>
    <t>between 1268 and 1273</t>
  </si>
  <si>
    <t>What was the purpose of CSNET</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</si>
  <si>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</si>
  <si>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may be powerful but it is not necessarily right</t>
  </si>
  <si>
    <t>contrasts</t>
  </si>
  <si>
    <t>51.6%</t>
  </si>
  <si>
    <t>What is the English translation of Kunskapsskolan?</t>
  </si>
  <si>
    <t>Which rail line operates in Melbourne?</t>
  </si>
  <si>
    <t>Kuznets curve hypothesis</t>
  </si>
  <si>
    <t>supplanted by the Internet Protocol (IP) at the network layer, and the Asynchronous Transfer Mode (ATM) and or versions of Multi-Protocol Label Switching</t>
  </si>
  <si>
    <t>I may have violated some specific laws, but I am guilty of doing no wrong</t>
  </si>
  <si>
    <t>African-American</t>
  </si>
  <si>
    <t>What were the reasons why residents moved to the town of Fresno Station?</t>
  </si>
  <si>
    <t>use of the name was incorrect all these services were managed by the same people within one department of KPN contributed to the confusion</t>
  </si>
  <si>
    <t>When was BSkyB's digital service launched?</t>
  </si>
  <si>
    <t>Bold New City of the South</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</si>
  <si>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</si>
  <si>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What aid is available to underprivileged students seeking to attend a private university?</t>
  </si>
  <si>
    <t>What two resources commonly consumed by alternate models are typically known to vary?</t>
  </si>
  <si>
    <t>κτείς kteis 'comb' and φέρω pherō 'carry'</t>
  </si>
  <si>
    <t>Bronze Age agriculture</t>
  </si>
  <si>
    <t>probabilistic Turing machine</t>
  </si>
  <si>
    <t>Fresno Traction Company</t>
  </si>
  <si>
    <t>rat population was insufficient</t>
  </si>
  <si>
    <t>the Big Ten Conference</t>
  </si>
  <si>
    <t>What can the IPCC's report deadlines cause to be omitted?</t>
  </si>
  <si>
    <t>system to function</t>
  </si>
  <si>
    <t>assassinated</t>
  </si>
  <si>
    <t>Amsterdam and the area of West Frisia</t>
  </si>
  <si>
    <t>after dropping to the sea-floor</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</si>
  <si>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</si>
  <si>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Agassiz's approach to science combined observation and what?</t>
  </si>
  <si>
    <t xml:space="preserve">What 3 things does the Air Force work key on </t>
  </si>
  <si>
    <t>were open standards with published specifications, and several implementations were developed outside DEC, including one for Linux</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</si>
  <si>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</si>
  <si>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at the Cape of Good Hope</t>
  </si>
  <si>
    <t>What type of motivators are achievement and self determination considered?</t>
  </si>
  <si>
    <t>the Common Core</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</si>
  <si>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</si>
  <si>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capturing three traders and killing 14 people of the Miami nation, including Old Briton</t>
  </si>
  <si>
    <t>What treaty ended the Wars of Religion?</t>
  </si>
  <si>
    <t>using sickles to deflate one of the large domes covering two satellite dishes</t>
  </si>
  <si>
    <t>the Electorate of Brandenburg and Electorate of the Palatinate</t>
  </si>
  <si>
    <t>1.4 and 5.8 °C</t>
  </si>
  <si>
    <t>an occupancy permit</t>
  </si>
  <si>
    <t>What did BSkyB name their interactive service?</t>
  </si>
  <si>
    <t>even numbers</t>
  </si>
  <si>
    <t>anti-democratic Islamist movements inspired by Maududi and Sayyid Qutb</t>
  </si>
  <si>
    <t>former King of Thebes</t>
  </si>
  <si>
    <t>cortisol and catecholamines</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</si>
  <si>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</si>
  <si>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"West Side"</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</si>
  <si>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</si>
  <si>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</si>
  <si>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Reyners v Belgium the Court of Justice</t>
  </si>
  <si>
    <t xml:space="preserve">What was the goal of the system </t>
  </si>
  <si>
    <t>wid[en] people’s choices and the level of their achieved well-being</t>
  </si>
  <si>
    <t>A single line connects San Bernardino, Riverside and what other county?</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</si>
  <si>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</si>
  <si>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What are the three sources of European Union law?</t>
  </si>
  <si>
    <t>the mainstream Indian nationalist and secularist Indian National Congress</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</si>
  <si>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</si>
  <si>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The Saxon Garden</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</si>
  <si>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</si>
  <si>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What English law made that country more welcoming to Huguenots?</t>
  </si>
  <si>
    <t>What animals does the Vistula river's ecosystem include?</t>
  </si>
  <si>
    <t>British</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</si>
  <si>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</si>
  <si>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in the 1950s</t>
  </si>
  <si>
    <t>General Pharmaceutical Council (GPhC) register</t>
  </si>
  <si>
    <t>destination address, source address, and port numbers</t>
  </si>
  <si>
    <t>the dilemma faced by German citizens when Hitler's secret police demanded to know if they were hiding a Jew in their house</t>
  </si>
  <si>
    <t>the desert</t>
  </si>
  <si>
    <t>What is the goal of Islamist groups like Hezbollah and Hamas?</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</si>
  <si>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</si>
  <si>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What is Norman art's most well known piece?</t>
  </si>
  <si>
    <t>Han Chinese and Khitans</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</si>
  <si>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</si>
  <si>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races of highest 'social efficiency'"</t>
  </si>
  <si>
    <t>the superior and the norm</t>
  </si>
  <si>
    <t>assuming the task of interpreting the treaties, and accelerating economic and political integration</t>
  </si>
  <si>
    <t>What was the Pinedale Assembly Center?</t>
  </si>
  <si>
    <t>How many lines does the commuter rail system have?</t>
  </si>
  <si>
    <t>Jacksonville Consolidation</t>
  </si>
  <si>
    <t>Christ Church Hall</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</si>
  <si>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</si>
  <si>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Imperialism and colonialism</t>
  </si>
  <si>
    <t>How many scientists called to change the IPCC in Feb 2010?</t>
  </si>
  <si>
    <t>What replaced the Sky+Box?</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</si>
  <si>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</si>
  <si>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How many branches does the Rhine branch into?</t>
  </si>
  <si>
    <t>by limiting aggregate demand</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</si>
  <si>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</si>
  <si>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50% oxygen</t>
  </si>
  <si>
    <t>one of the first ever production OC-48c (2.5 Gbit/s) IP links</t>
  </si>
  <si>
    <t>Harris School of Public Policy Studies</t>
  </si>
  <si>
    <t>Rhine Gorge</t>
  </si>
  <si>
    <t>What did the number of legions in Roman times depend on?</t>
  </si>
  <si>
    <t>The academic body of the university is made up of how many divisions of graduate?</t>
  </si>
  <si>
    <t>What are the main legislative bodies of the European Union?</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</si>
  <si>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</si>
  <si>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</si>
  <si>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prevent the installation of pagan images in the Temple in Jerusalem</t>
  </si>
  <si>
    <t>deprived of earning as much income</t>
  </si>
  <si>
    <t>unsuccessful</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</si>
  <si>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</si>
  <si>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justice and prosperity</t>
  </si>
  <si>
    <t>The invasion failed both militarily and politically</t>
  </si>
  <si>
    <t>punish the Miami people of Pickawillany for not following Céloron's orders</t>
  </si>
  <si>
    <t>The invasion failed both militarily and politically, as Pitt again planned significant campaigns against New France</t>
  </si>
  <si>
    <t>the founding of new Protestant churches</t>
  </si>
  <si>
    <t>crowd out Muslim heritage</t>
  </si>
  <si>
    <t>nationalisation law was from 1962, and the treaty was in force from 1958</t>
  </si>
  <si>
    <t>National Science Foundation Network</t>
  </si>
  <si>
    <t>the United Nations Environment Programme (UNEP) and the World Meteorological Organization (WMO),</t>
  </si>
  <si>
    <t>What name is given to any prime number larger than 2?</t>
  </si>
  <si>
    <t>the European Court of Justice and the highest national courts</t>
  </si>
  <si>
    <t>21 February 1804</t>
  </si>
  <si>
    <t>weak labor movements</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</si>
  <si>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</si>
  <si>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What is unique about  simultaneous hermaphrodites?</t>
  </si>
  <si>
    <t>What increases rapidly as per capita income increases?</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</si>
  <si>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</si>
  <si>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The design team is most commonly employed by who?</t>
  </si>
  <si>
    <t>abolish the state of Israel</t>
  </si>
  <si>
    <t>theorem of arithmetic</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</si>
  <si>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</si>
  <si>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a chemical secreted by tumors that suppresses the immune response?</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</si>
  <si>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</si>
  <si>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theretofore established principles of pre-allocation of network bandwidth</t>
  </si>
  <si>
    <t>Sui and Tang dynasties</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</si>
  <si>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</si>
  <si>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happened to the building on George IV Bridge when the Parliament was done with it?</t>
  </si>
  <si>
    <t>, make it more difficult for a system to function</t>
  </si>
  <si>
    <t>There are other categories for what?</t>
  </si>
  <si>
    <t>What theatre was the best example of "Polish monumental theatre"?</t>
  </si>
  <si>
    <t>reported rates of mortality in rural areas during the 14th-century pandemic were inconsistent with the modern bubonic plague</t>
  </si>
  <si>
    <t>compressing and cooling it</t>
  </si>
  <si>
    <t xml:space="preserve">What did Paul Baran develop </t>
  </si>
  <si>
    <t>non-specific</t>
  </si>
  <si>
    <t>twin prime conjecture</t>
  </si>
  <si>
    <t>How many miles does the dust travels over the Atlantic Ocean?</t>
  </si>
  <si>
    <t>by clapping their lobes</t>
  </si>
  <si>
    <t>How long since it's been that geoglyphs were first discovered on deforested land?</t>
  </si>
  <si>
    <t>if every problem in C can be reduced to X</t>
  </si>
  <si>
    <t>AD 14</t>
  </si>
  <si>
    <t>What is one main reason that civil disobedience is not recognized?</t>
  </si>
  <si>
    <t>one-stop shopping</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</si>
  <si>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</si>
  <si>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time and space complexity</t>
  </si>
  <si>
    <t>Construction</t>
  </si>
  <si>
    <t>NP-hard problems</t>
  </si>
  <si>
    <t>182 million</t>
  </si>
  <si>
    <t>What is the vast disparities in wealth attributed to by Socialists?</t>
  </si>
  <si>
    <t>What is the escape of the steam unlikely to accomplish in all but the smallest boilers?</t>
  </si>
  <si>
    <t>One of FIS' agenda items was to force women to start doing what?</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</si>
  <si>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</si>
  <si>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Ethernet attached hosts, and eventually TCP/IP and additional public universities in Michigan join the network</t>
  </si>
  <si>
    <t>How long is the Upper Rhine Plain?</t>
  </si>
  <si>
    <t>Establishing "natural borders" on the Rhine</t>
  </si>
  <si>
    <t>According to agreement between Iroquois and British, where was a strong house to be built?</t>
  </si>
  <si>
    <t>those who feel that only doctors can reliably assess contraindications, risk/benefit ratios, and an individual's overall suitability for use of a medication.</t>
  </si>
  <si>
    <t>not benefitting Scotland as much as they should</t>
  </si>
  <si>
    <t>What is  DECnet</t>
  </si>
  <si>
    <t>Type I hypersensitivity</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</si>
  <si>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</si>
  <si>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Fresno,_California</t>
  </si>
  <si>
    <t>What is sometimes more effective than civil disobedience at times?</t>
  </si>
  <si>
    <t>The Knowledge School</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</si>
  <si>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</si>
  <si>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What organization did Harvard found in 1900?</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</si>
  <si>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</si>
  <si>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prevent cut throat competition</t>
  </si>
  <si>
    <t>To ensure safety of future space missions Oxygen was used at _____ of the normal pressure.</t>
  </si>
  <si>
    <t>store and forward switching</t>
  </si>
  <si>
    <t>the Travels of Marco Polo</t>
  </si>
  <si>
    <t>Han Chinese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</si>
  <si>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</si>
  <si>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potential drug interactions</t>
  </si>
  <si>
    <t>there is no known polynomial-time solution</t>
  </si>
  <si>
    <t>Dolby Digital</t>
  </si>
  <si>
    <t>seizing power</t>
  </si>
  <si>
    <t>What was the oil crisis called</t>
  </si>
  <si>
    <t>182 million tons</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</si>
  <si>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</si>
  <si>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</si>
  <si>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</si>
  <si>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1368–1644</t>
  </si>
  <si>
    <t>High Rhine</t>
  </si>
  <si>
    <t>What does the capabilities approach look at poverty as a form of?</t>
  </si>
  <si>
    <t>Man and Culture in a Counterfeit Paradise</t>
  </si>
  <si>
    <t>What is the United States at risk for because of the recession of 2008?</t>
  </si>
  <si>
    <t>What is one of the reason that underdeveloped nations received aid from the oil income?</t>
  </si>
  <si>
    <t>the Pauli exclusion principle</t>
  </si>
  <si>
    <t>What areas are pharmacy informatics prepared to work in?</t>
  </si>
  <si>
    <t>upper sixth</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</si>
  <si>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</si>
  <si>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 xml:space="preserve">What has shortened the Rhine river? </t>
  </si>
  <si>
    <t>ARPANET</t>
  </si>
  <si>
    <t>Unsurprisingly, the mujahideen's victory against the Soviets in the 1980s failed to produce what?</t>
  </si>
  <si>
    <t>The Hawaiian Islands are made up almost entirely of what?</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</si>
  <si>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</si>
  <si>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responding to investigators' questions</t>
  </si>
  <si>
    <t>What expression is generally used to convey upper or lower bounds?</t>
  </si>
  <si>
    <t>Where was the average household size was 3.21</t>
  </si>
  <si>
    <t>What position did the tax collector that arrested Thoreau get?</t>
  </si>
  <si>
    <t xml:space="preserve">Is the packet header long </t>
  </si>
  <si>
    <t xml:space="preserve">How are AUSTPAC connections made </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</si>
  <si>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</si>
  <si>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Vistula Valley</t>
  </si>
  <si>
    <t>different view</t>
  </si>
  <si>
    <t xml:space="preserve">What did Warner Sinback decide </t>
  </si>
  <si>
    <t>Fresno's far southeast side</t>
  </si>
  <si>
    <t>Jacksonville began to suffer and decline after what major world event?</t>
  </si>
  <si>
    <t>ctenophores and cnidarians</t>
  </si>
  <si>
    <t>Why does unemployment harm growth?</t>
  </si>
  <si>
    <t>six</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</si>
  <si>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</si>
  <si>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Who wrote "Walking in Fresno?"</t>
  </si>
  <si>
    <t>What topic do private bills typically have?</t>
  </si>
  <si>
    <t>phagolysosome</t>
  </si>
  <si>
    <t>electrocution, transportation accidents, and trench cave-ins</t>
  </si>
  <si>
    <t>What will maidens be able to predict by floating their wreaths down the Vistula?</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</si>
  <si>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</si>
  <si>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How much did the statement predict global surface temperature would increase by 2100?</t>
  </si>
  <si>
    <t>What has complicated definitions that prevent classification into a framework?</t>
  </si>
  <si>
    <t>counties or powiats</t>
  </si>
  <si>
    <t>Cape of Good Hope</t>
  </si>
  <si>
    <t>What does the marginal value added by an economic actor determine?</t>
  </si>
  <si>
    <t>26 seconds off the modern Gregorian calendar</t>
  </si>
  <si>
    <t>What is the name of the supposition that there are infinite pairs of primes whose difference is 2?</t>
  </si>
  <si>
    <t>What encoding decision needs to be made in order to determine an exact definition of the formal language?</t>
  </si>
  <si>
    <t>means to invest in new sources of creating wealth</t>
  </si>
  <si>
    <t>the Earth must be much older than had previously been supposed</t>
  </si>
  <si>
    <t>throughout the St. Lawrence and Mississippi watersheds</t>
  </si>
  <si>
    <t>alcohol and nightclubs</t>
  </si>
  <si>
    <t>help direct microscopic prey toward the mouth</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</si>
  <si>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</si>
  <si>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Fulton Mall</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</si>
  <si>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</si>
  <si>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</si>
  <si>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contractor identified change orders or project changes that increased costs</t>
  </si>
  <si>
    <t>programs to identify, recruit, and support talented youth</t>
  </si>
  <si>
    <t>the United Nations Environment Programme (UNEP) and the World Meteorological Organization (WMO)</t>
  </si>
  <si>
    <t>British colonists would not be safe</t>
  </si>
  <si>
    <t>Which country was the last to receive the disease?</t>
  </si>
  <si>
    <t>What applies to equally to constant velocity motion as it does to rest.</t>
  </si>
  <si>
    <t>analysis of algorithms and computability theory</t>
  </si>
  <si>
    <t>What do isolated, spaced out graves of plague victims indicate?</t>
  </si>
  <si>
    <t>fluid inclusion data</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</si>
  <si>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</si>
  <si>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Where does the pattern of higher income-longer lives still hold true?</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</si>
  <si>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</si>
  <si>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between AD 0–1250</t>
  </si>
  <si>
    <t>Red Turban rebels</t>
  </si>
  <si>
    <t>When a pathogen has been eaten by a phagocyte it becomes trapped in what vesicle?</t>
  </si>
  <si>
    <t>Political</t>
  </si>
  <si>
    <t>What did Paul Baran develop in the late 1950's</t>
  </si>
  <si>
    <t>What were the structures built by the Soviets typical of?</t>
  </si>
  <si>
    <t>What is the concrete choice typically assumed by most complexity-theoretic theorems?</t>
  </si>
  <si>
    <t>What type of conservation effort is gaining attention in the Amazon?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</si>
  <si>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</si>
  <si>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</si>
  <si>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dislodge the French</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</si>
  <si>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</si>
  <si>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cut off the French frontier forts further to the west and south</t>
  </si>
  <si>
    <t>engage in moral dialogue</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</si>
  <si>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</si>
  <si>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Diatomic oxygen gas</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</si>
  <si>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</si>
  <si>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What did the finding of gold in Victoria cause?</t>
  </si>
  <si>
    <t>writing a five volume book</t>
  </si>
  <si>
    <t>How are the forces derived from fields treated similarly to?</t>
  </si>
  <si>
    <t>Commission v Italy</t>
  </si>
  <si>
    <t>international law and public law</t>
  </si>
  <si>
    <t>recent anthropological</t>
  </si>
  <si>
    <t>Geology</t>
  </si>
  <si>
    <t xml:space="preserve">This type of system is known as </t>
  </si>
  <si>
    <t>multiple access scheme</t>
  </si>
  <si>
    <t>suite of network protocols created by Digital Equipment Corporation</t>
  </si>
  <si>
    <t>What are the two symbols that signify pharmacy in English-speaking countries?</t>
  </si>
  <si>
    <t>extremist militant</t>
  </si>
  <si>
    <t>Several D&amp;B contractors</t>
  </si>
  <si>
    <t>Who donated property to the University of Chicago?</t>
  </si>
  <si>
    <t>failures in North America</t>
  </si>
  <si>
    <t>How many sororities are apart of the university?</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</si>
  <si>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</si>
  <si>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Given the strength of French forces at Louisbourg, what did Loudoun do?</t>
  </si>
  <si>
    <t>What effect did the plague have on the Middle East?</t>
  </si>
  <si>
    <t>Orthodox Christians</t>
  </si>
  <si>
    <t>When did Kublai attack Xiangyang?</t>
  </si>
  <si>
    <t>missing self</t>
  </si>
  <si>
    <t>What does Colonia Agrippina's original name translate into?</t>
  </si>
  <si>
    <t>What does connection orientation require</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</si>
  <si>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</si>
  <si>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 xml:space="preserve">What delivery message was used </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</si>
  <si>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</si>
  <si>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the movements of nature, movements of free and unequal durations</t>
  </si>
  <si>
    <t>heavily impacted</t>
  </si>
  <si>
    <t>What rift system developed in the Alpine orogeny?</t>
  </si>
  <si>
    <t>When was the Rhine first discovered?</t>
  </si>
  <si>
    <t>machine labor</t>
  </si>
  <si>
    <t>a covalent double bond that results from the filling of molecular orbitals formed from the atomic orbitals of the individual oxygen atoms</t>
  </si>
  <si>
    <t>Suleiman the Magnificent,</t>
  </si>
  <si>
    <t>How many counties initially made up the definition of southern California?</t>
  </si>
  <si>
    <t>tooth sockets in human skeletons</t>
  </si>
  <si>
    <t>Germania</t>
  </si>
  <si>
    <t>Where is the neighborhood of Sunnyside located in Fresno?</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</si>
  <si>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</si>
  <si>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because of the greater density of cold water</t>
  </si>
  <si>
    <t>Immune_system</t>
  </si>
  <si>
    <t>the Mojave Desert</t>
  </si>
  <si>
    <t>compressed gas;</t>
  </si>
  <si>
    <t>What protestant religions made Northern European counties safe for Huguenot immigration?</t>
  </si>
  <si>
    <t>What right do private schools have that public schools don't?</t>
  </si>
  <si>
    <t>Who did internet2 partner with</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</si>
  <si>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</si>
  <si>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</si>
  <si>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Many locals and tourists frequent the southern California coast for its popular beaches, and the desert city of Palm Springs is popular for its resort feel and nearby open spaces.</t>
  </si>
  <si>
    <t>What part of the Rhine flows through North Rhine-Westphalia?</t>
  </si>
  <si>
    <t>What is a particular problem in biology that would benefit from determining that P = NP?</t>
  </si>
  <si>
    <t>Above what horsepower are steam turbines usually more efficient than steam engines that use reciprocating pistons?</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</si>
  <si>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</si>
  <si>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planning,[citation needed] design, and financing</t>
  </si>
  <si>
    <t>What museum specializes in cultural history and civilizations of the Western Hemisphere?</t>
  </si>
  <si>
    <t>What public policy school found it's home in the building that Ludwig Mies van der Rohe designed?</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</si>
  <si>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</si>
  <si>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What occurs when electron clouds overlap from different atoms?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</si>
  <si>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</si>
  <si>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</si>
  <si>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The presence of who is highly likely even in small projects?</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</si>
  <si>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</si>
  <si>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Where is Brazil ranked globally in soybean production?</t>
  </si>
  <si>
    <t>self and non-self molecules</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</si>
  <si>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</si>
  <si>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property owner</t>
  </si>
  <si>
    <t>Channel Islands</t>
  </si>
  <si>
    <t>able to fund travelers</t>
  </si>
  <si>
    <t>What is the purpose of the ASER?</t>
  </si>
  <si>
    <t>What distinction does the Bank of America Tower hold?</t>
  </si>
  <si>
    <t>What were European countries doing during the 1700's?</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</si>
  <si>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</si>
  <si>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</si>
  <si>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The procedure continues until what?</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</si>
  <si>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</si>
  <si>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use the proceedings as a forum to inform the jury and the public of the political circumstances</t>
  </si>
  <si>
    <t>What was the name of the battle that marked the first Confederate win in Florida?</t>
  </si>
  <si>
    <t>What bridge did the Germans fail to demolish?</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</si>
  <si>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</si>
  <si>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does Salafism in its harshest form encourage its followers to view the religion of others with?</t>
  </si>
  <si>
    <t>a partnership with Level 3 Communications to launch a brand new nationwide network</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</si>
  <si>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</si>
  <si>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Which gender is more populous across all groups in Jacksonville?</t>
  </si>
  <si>
    <t>Transform boundaries</t>
  </si>
  <si>
    <t>Economic_inequality</t>
  </si>
  <si>
    <t>Supreme Court case of FCC v. Pacifica Foundation</t>
  </si>
  <si>
    <t>three major offensive actions involving large numbers of regular troops</t>
  </si>
  <si>
    <t>What is the law named that defines a charge moving through a magnetic field?</t>
  </si>
  <si>
    <t>What articles state that unless conferred, powers remain with member states?</t>
  </si>
  <si>
    <t>types of reductions</t>
  </si>
  <si>
    <t>Civil Rights Movement</t>
  </si>
  <si>
    <t>Which laws mentioned predate EU law?</t>
  </si>
  <si>
    <t>During what period the drainage basin of the Amazon likely split?</t>
  </si>
  <si>
    <t>at most one prime number</t>
  </si>
  <si>
    <t>Who was appointed as the replacement for Duke Yansheng Kong Duanyou?</t>
  </si>
  <si>
    <t>distributed</t>
  </si>
  <si>
    <t>protect the King's land in the Ohio Valley from the British</t>
  </si>
  <si>
    <t>saw them as too Chinese</t>
  </si>
  <si>
    <t>sequenced delivery of data to the host</t>
  </si>
  <si>
    <t>message routing methodology</t>
  </si>
  <si>
    <t>sent Dieskau to Fort St. Frédéric to meet that threat</t>
  </si>
  <si>
    <t>the network</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</si>
  <si>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</si>
  <si>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What equation currently decribes the physics of force.</t>
  </si>
  <si>
    <t>How is the judicial branch of the EU an important factor in the development of EU law?</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</si>
  <si>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</si>
  <si>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What is the current status of the Haensch study?</t>
  </si>
  <si>
    <t>In what book did Betty Meggers describe the idea of the Amazon being sparsely populated?</t>
  </si>
  <si>
    <t>provide connection-oriented operations</t>
  </si>
  <si>
    <t xml:space="preserve">This causes the rock unit as a whole to become longer and thinner. </t>
  </si>
  <si>
    <t>the study of sedimentary layers</t>
  </si>
  <si>
    <t>According to the Princeton Review where has Harvard ranked as a "Dream College" in 2013</t>
  </si>
  <si>
    <t>Vosges Mountains,</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</si>
  <si>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</si>
  <si>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United States Senate Committee on Commerce, Science and Transportation</t>
  </si>
  <si>
    <t>Warsaw Uprising Monument</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</si>
  <si>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</si>
  <si>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</si>
  <si>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</si>
  <si>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</si>
  <si>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FCC v. Pacifica Foundation</t>
  </si>
  <si>
    <t>hot and dry</t>
  </si>
  <si>
    <t>lengthening rubbing surfaces</t>
  </si>
  <si>
    <t>wetter</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</si>
  <si>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</si>
  <si>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</si>
  <si>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they owned the Ohio Country and that they would trade with the British regardless of the French</t>
  </si>
  <si>
    <t>a practical Carnot cycle</t>
  </si>
  <si>
    <t>migration and urbanisation</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</si>
  <si>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</si>
  <si>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What is the most common cause of injury on site?</t>
  </si>
  <si>
    <t>thymus and bone marrow</t>
  </si>
  <si>
    <t>distributed adaptive message block switching</t>
  </si>
  <si>
    <t>the geochemical evolution of rock units</t>
  </si>
  <si>
    <t>US/Canada</t>
  </si>
  <si>
    <t>the Great Yuan</t>
  </si>
  <si>
    <t xml:space="preserve">What did Davies call the System </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</si>
  <si>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</si>
  <si>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What remain unsolved problems with the Kyoto Protocol?</t>
  </si>
  <si>
    <t>New York and the Ohio</t>
  </si>
  <si>
    <t>a flour mill</t>
  </si>
  <si>
    <t>What is European Union law?</t>
  </si>
  <si>
    <t>antigen presentation</t>
  </si>
  <si>
    <t>the network and the connected users</t>
  </si>
  <si>
    <t>MCI Telecommunications</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</si>
  <si>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</si>
  <si>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the All India Muslim League</t>
  </si>
  <si>
    <t>What archdiocese is Warsaw the seat of?</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</si>
  <si>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</si>
  <si>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In which case was it held that the provisions of the treaties are directly effective if they are clear, unconditional, and don't require further action by EU or national authorities?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</si>
  <si>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</si>
  <si>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otter, beaver and hundreds of bird species.</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</si>
  <si>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</si>
  <si>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intuition</t>
  </si>
  <si>
    <t>improved markedly</t>
  </si>
  <si>
    <t>How did the education during the high school education movement differ from the subsequent high school education?</t>
  </si>
  <si>
    <t>Nederrijn at Angeren</t>
  </si>
  <si>
    <t>What conditions must be met for a prescription for a controlled substance to be valid?</t>
  </si>
  <si>
    <t>grant a consent search of his property,</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</si>
  <si>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</si>
  <si>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VA, the Indian Health Service, and NIH</t>
  </si>
  <si>
    <t>1695–1696</t>
  </si>
  <si>
    <t>Who discovered that electric and magnetic fields could be "self-aware"</t>
  </si>
  <si>
    <t>Who were later Yuan emperors isolated from?</t>
  </si>
  <si>
    <t>"zip" the mouth shut when the animal is not feeding</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</si>
  <si>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</si>
  <si>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</si>
  <si>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palm</t>
  </si>
  <si>
    <t>San Joaquin Light &amp; Power Building</t>
  </si>
  <si>
    <t>What is the name of the scheme that provides tuition and fee assistance to students due to excess enrollment?</t>
  </si>
  <si>
    <t>Why are coastal species tough?</t>
  </si>
  <si>
    <t>one of the most influential movements</t>
  </si>
  <si>
    <t>difficult for predators to evolve that could specialize as predators on Magicicadas</t>
  </si>
  <si>
    <t>How many geomorphologic formations is Warsaw on?</t>
  </si>
  <si>
    <t>What are two anti-inflammatory molecules that peak during awake hours?</t>
  </si>
  <si>
    <t>war, famine, and weather</t>
  </si>
  <si>
    <t>eight U.S. presidents</t>
  </si>
  <si>
    <t>How many botanical gardens does Warsaw have?</t>
  </si>
  <si>
    <t>an ash leaf</t>
  </si>
  <si>
    <t>What are the two different types of immunity?</t>
  </si>
  <si>
    <t>granaries were ordered built throughout the empire</t>
  </si>
  <si>
    <t>What nationality are researchers Richard G. Wilkinson and Kate Pickett?</t>
  </si>
  <si>
    <t>By what document did the Huguenots confess their faith to the Portuguese in Brazil?</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</si>
  <si>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</si>
  <si>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How many original treaties establishing the EU protected fundamental rights?</t>
  </si>
  <si>
    <t>Scientists disagree with how the Amazon rainforest changed over time with some arguing that it was reduced to isolated refugia seperated by what?</t>
  </si>
  <si>
    <t>What is the name of the desert near the border of Nevada?</t>
  </si>
  <si>
    <t>Who did Rollo sign the treaty of Saint-Clair-sur-Epte with?</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</si>
  <si>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</si>
  <si>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steam escapes,</t>
  </si>
  <si>
    <t>the Bayeux Tapestry</t>
  </si>
  <si>
    <t>Algeria</t>
  </si>
  <si>
    <t>more unusual resources</t>
  </si>
  <si>
    <t>principles of pre-allocation of network bandwidth</t>
  </si>
  <si>
    <t>Great Dividing Range</t>
  </si>
  <si>
    <t>Woods Hole Research Center</t>
  </si>
  <si>
    <t>What direction did Watson say the mistake went in?</t>
  </si>
  <si>
    <t>Thomas de Maiziere serves what role in the German cabinet?</t>
  </si>
  <si>
    <t>vBNS installed one of the first ever production OC-48c (2.5 Gbit/s) IP links in February 1999 and went on to upgrade the entire backbone to OC-48c</t>
  </si>
  <si>
    <t>co-operation</t>
  </si>
  <si>
    <t>Tang, Song, as well as Khitan Liao and Jurchen Jin dynasties</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</si>
  <si>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</si>
  <si>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</si>
  <si>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eicosanoids and cytokines</t>
  </si>
  <si>
    <t>The network was engineered and operated by MCI Telecommunications under a cooperative agreement with the NSF</t>
  </si>
  <si>
    <t>plot and combine</t>
  </si>
  <si>
    <t>King Malcolm III</t>
  </si>
  <si>
    <t>six regiments to New France</t>
  </si>
  <si>
    <t>Which region of California is Palm Springs located in?</t>
  </si>
  <si>
    <t>The legislative competence of the Parliament species what areas?</t>
  </si>
  <si>
    <t>concurring, smaller assessments of special problems</t>
  </si>
  <si>
    <t>What is the alpine valley that the Rhine flows through?</t>
  </si>
  <si>
    <t>The Weavers</t>
  </si>
  <si>
    <t>Hughes Hotel</t>
  </si>
  <si>
    <t>a nationwide network</t>
  </si>
  <si>
    <t>The two listed teams play for which NCAA group?</t>
  </si>
  <si>
    <t>accompanying documents – Explanatory Notes</t>
  </si>
  <si>
    <t>prime number</t>
  </si>
  <si>
    <t>innate immune system versus the adaptive immune system</t>
  </si>
  <si>
    <t>Where are health and social problems most common?</t>
  </si>
  <si>
    <t>What happens if a member doesn't vote the party line?</t>
  </si>
  <si>
    <t>for a system to function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</si>
  <si>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</si>
  <si>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Financial crisis of 2007–08</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</si>
  <si>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</si>
  <si>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Two fundamental differences involved the division of functions and tasks between the hosts at the edge of the network and the network core</t>
  </si>
  <si>
    <t>What is a typical configuration</t>
  </si>
  <si>
    <t>pharmacy practice science and applied information science</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</si>
  <si>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</si>
  <si>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geochemical evolution of rock units</t>
  </si>
  <si>
    <t>What is a a developing economy's level of inequality bulging out called?</t>
  </si>
  <si>
    <t>Why did Warsaw become the capital of the Commonwealth?</t>
  </si>
  <si>
    <t>How many academic research divisions does the University of Chicago have?</t>
  </si>
  <si>
    <t>increasing importance of human capital</t>
  </si>
  <si>
    <t>What two things does pharmacy informatics bring together?</t>
  </si>
  <si>
    <t>half-penny sales tax</t>
  </si>
  <si>
    <t>Lagos and Quiberon Bay.</t>
  </si>
  <si>
    <t>Creon, the current King of Thebes, who is trying to stop her from giving her brother Polynices a proper burial</t>
  </si>
  <si>
    <t>What had Bhutto planned on banning within six months, before he was overthrown?</t>
  </si>
  <si>
    <t>What are the three primary expressions used to represent case complexity?</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</si>
  <si>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</si>
  <si>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did Kublai do to prevent famines?</t>
  </si>
  <si>
    <t>What types of houses are designed by Fresno architects?</t>
  </si>
  <si>
    <t>How many BSkyB channels were available to customers prior to October 2005?</t>
  </si>
  <si>
    <t>What industry has managed to survive major military spending cutbacks?</t>
  </si>
  <si>
    <t>remote sensing</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</si>
  <si>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</si>
  <si>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</si>
  <si>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dispatched six regiments to New France</t>
  </si>
  <si>
    <t>arrows, swords, and leather shields</t>
  </si>
  <si>
    <t>What was the reason the Italian Constitutional court gave that resulted in Mr. Costa losing his his claim against ENEL?</t>
  </si>
  <si>
    <t>Private Bill Committees</t>
  </si>
  <si>
    <t>Why the narrow part of St. John's River called Cowford?</t>
  </si>
  <si>
    <t>How was the population of mnemiopsis in The black Sea and the Sea of Azov brought under control?</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</si>
  <si>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</si>
  <si>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What is 'grey literature'?</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</si>
  <si>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</si>
  <si>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College sports are also popular in southern California. The UCLA Bruins and the USC Trojans both field teams in NCAA Division I in the Pac-12 Conference, and there is a longtime rivalry between the schools.</t>
  </si>
  <si>
    <t>Diatomic oxygen</t>
  </si>
  <si>
    <t>What is the term for closing off rivers that are no longer connected?</t>
  </si>
  <si>
    <t>reassembled</t>
  </si>
  <si>
    <t>Which part of China had people ranked lower in the class system?</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</si>
  <si>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</si>
  <si>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100–106 °F</t>
  </si>
  <si>
    <t>Mongols beyond the Middle Kingdom saw them as too Chinese</t>
  </si>
  <si>
    <t>as a connected sum of prime knots</t>
  </si>
  <si>
    <t>What councils assign tasks to the IPCC?</t>
  </si>
  <si>
    <t>Who won the battle of Lake George?</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</si>
  <si>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</si>
  <si>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protect the King's land in the Ohio Valley</t>
  </si>
  <si>
    <t>igneous, sedimentary, and metamorphic</t>
  </si>
  <si>
    <t>fully funded by private parties</t>
  </si>
  <si>
    <t xml:space="preserve">How is packet mode communication implemented </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</si>
  <si>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</si>
  <si>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plea bargain</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</si>
  <si>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</si>
  <si>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service firms</t>
  </si>
  <si>
    <t>Name a luxury model that became popular in the mid-1970s.</t>
  </si>
  <si>
    <t>the Han Chinese</t>
  </si>
  <si>
    <t>Western art from the Middle Ages to the present</t>
  </si>
  <si>
    <t>What portion of bird species make up the world's total live in the rainforest?</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</si>
  <si>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</si>
  <si>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the Fourth Intercolonial War and the Great War for the Empire</t>
  </si>
  <si>
    <t>What organization has continued to be a major disruptive force in Palestine?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</si>
  <si>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</si>
  <si>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What does less education lead to when working?</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</si>
  <si>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</si>
  <si>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</si>
  <si>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introductory stage of the bill</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</si>
  <si>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</si>
  <si>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What type of topological systems are found in numbers in Victoria?</t>
  </si>
  <si>
    <t>What are the two major subsystems of the immune system?</t>
  </si>
  <si>
    <t>What college is Jake Rosenfield associated with?</t>
  </si>
  <si>
    <t>What religion were the Normans</t>
  </si>
  <si>
    <t>King of Thebes</t>
  </si>
  <si>
    <t>lower wages</t>
  </si>
  <si>
    <t>army and the populace</t>
  </si>
  <si>
    <t>allow for U.S authorship of a 'new world' which was to be characterized by geographical order</t>
  </si>
  <si>
    <t>the areas in which it can make laws</t>
  </si>
  <si>
    <t>Taoism</t>
  </si>
  <si>
    <t>What are presented to parliament in addition to the bill itself?</t>
  </si>
  <si>
    <t>Van Gend en Loos v Nederlandse Administratie der Belastingen</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</si>
  <si>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</si>
  <si>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the original message/data is reassembled in the correct order</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</si>
  <si>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</si>
  <si>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</si>
  <si>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field candidates</t>
  </si>
  <si>
    <t>What US companies are compiled in the Top-250</t>
  </si>
  <si>
    <t>Foreign Protestants Naturalization Act</t>
  </si>
  <si>
    <t>Of course, some complexity classes have complicated definitions that do not fit into this framework. Thus, a typical complexity class has a definition like the following:</t>
  </si>
  <si>
    <t>access to education</t>
  </si>
  <si>
    <t>not to grant a consent search</t>
  </si>
  <si>
    <t xml:space="preserve">WHy was the Merit network formed in Michigan </t>
  </si>
  <si>
    <t>Who did the Yuan's increase in commerce help?</t>
  </si>
  <si>
    <t>a person or group of people</t>
  </si>
  <si>
    <t>What was the purpose of Loudoun's troops at Fort Henry?</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</si>
  <si>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</si>
  <si>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Which boulevard can you find many majestic homes in the area?</t>
  </si>
  <si>
    <t>firms engaged in managing construction projects</t>
  </si>
  <si>
    <t>People of what nationality invented the steam turbine?</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</si>
  <si>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</si>
  <si>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free</t>
  </si>
  <si>
    <t>leftist/communist/nationalist insurgents/opposition</t>
  </si>
  <si>
    <t>Who was given land by British goovernment for development of Ohio Country?</t>
  </si>
  <si>
    <t>staying home</t>
  </si>
  <si>
    <t>Hamas</t>
  </si>
  <si>
    <t>_____ Helps the biospher from UV.</t>
  </si>
  <si>
    <t>What is the name of the supposition that any number larger than 2 can be represented as the sum of two primes?</t>
  </si>
  <si>
    <t>encourage consensus amongst elected members</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</si>
  <si>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</si>
  <si>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</si>
  <si>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proposed to build a nationwide network in the UK</t>
  </si>
  <si>
    <t>economies had been caught between higher oil prices and lower prices for their own export commodities</t>
  </si>
  <si>
    <t>What do most online pharmacies do?</t>
  </si>
  <si>
    <t>power steering</t>
  </si>
  <si>
    <t>What is another term for year 12 of education?</t>
  </si>
  <si>
    <t>To the east is the Colorado Desert and the Colorado River at the border with Arizona, and the Mojave Desert at the border with the state of Nevada. To the south is the Mexico–United States border.</t>
  </si>
  <si>
    <t>rainforest was reduced</t>
  </si>
  <si>
    <t>What industry did the nobleman establish with this settlement?</t>
  </si>
  <si>
    <t>What does pumping water into the mesoglea do?</t>
  </si>
  <si>
    <t>What did Virgin Media claim BSkyB did that resulted Virgin not carrying the channels anymore?</t>
  </si>
  <si>
    <t>According to reduction, if X and Y can be solved by the same algorithm then X performs what function in relationship to Y?</t>
  </si>
  <si>
    <t>Vendobionta lived during which period?</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</si>
  <si>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</si>
  <si>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an international data communications network headquartered in San Jose, CA</t>
  </si>
  <si>
    <t>When did the Warsaw area enlargement take place?</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</si>
  <si>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</si>
  <si>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</si>
  <si>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1300</t>
  </si>
  <si>
    <t>the UK government</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</si>
  <si>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</si>
  <si>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best, worst and average case</t>
  </si>
  <si>
    <t>mid-Eocene</t>
  </si>
  <si>
    <t>What naval battles did France lose in 1759?</t>
  </si>
  <si>
    <t xml:space="preserve"> J. A. Hobson wanted which races to develop the world?</t>
  </si>
  <si>
    <t>What happens secondly if a Directive's deadline is not met?</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</si>
  <si>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</si>
  <si>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What is the term used to identify a deterministic Turing machine that has additional random bits?</t>
  </si>
  <si>
    <t>Sky Active</t>
  </si>
  <si>
    <t>the opposite end from the mouth</t>
  </si>
  <si>
    <t>a supporting function</t>
  </si>
  <si>
    <t>Massachusetts Bay Colony</t>
  </si>
  <si>
    <t>southern Chinese manufacturers and merchants</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</si>
  <si>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</si>
  <si>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quietist/non-political Islam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</si>
  <si>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</si>
  <si>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 xml:space="preserve">This network influenced  later models of </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</si>
  <si>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</si>
  <si>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Lincoln Continental,</t>
  </si>
  <si>
    <t>By 1998, the vBNS had grown to connect more than 100 universities and research and engineering institutions via 12 national points of presence with DS-3</t>
  </si>
  <si>
    <t>highly respected</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</si>
  <si>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</si>
  <si>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is the only form potential energy can change into?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</si>
  <si>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</si>
  <si>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Überseering BV v Nordic Construction GmbH</t>
  </si>
  <si>
    <t>What was suggested at the Symposium in 1967</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</si>
  <si>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</si>
  <si>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What is malum in se considerations?</t>
  </si>
  <si>
    <t>Wilson's geographer.</t>
  </si>
  <si>
    <t>the dilemma faced by German citizens</t>
  </si>
  <si>
    <t>What is the main reason consulting pharmacists are increasingly working directly with patients?</t>
  </si>
  <si>
    <t>On-site sensing is being used by indigenous tribes for what</t>
  </si>
  <si>
    <t>second-largest</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</si>
  <si>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</si>
  <si>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Scotland Act</t>
  </si>
  <si>
    <t>Northern San Diego</t>
  </si>
  <si>
    <t xml:space="preserve">What is septicemia? </t>
  </si>
  <si>
    <t>the prime number theorem</t>
  </si>
  <si>
    <t>because the nationalisation law was from 1962, and the treaty was in force from 1958, Costa had no claim</t>
  </si>
  <si>
    <t>the public switched data network operated by the Dutch PTT Telecom</t>
  </si>
  <si>
    <t>Why did Warsaw gain the title of the "Phoenix City"?</t>
  </si>
  <si>
    <t>1702 and 1709</t>
  </si>
  <si>
    <t>the building is ready to occupy</t>
  </si>
  <si>
    <t>unit-dose</t>
  </si>
  <si>
    <t>What kinds of trees is Kearney Boulevard lined with?</t>
  </si>
  <si>
    <t>Each packet is labeled with a destination address, source address, and port numbers. It may also be labeled with the sequence number of the packet</t>
  </si>
  <si>
    <t>promoted Western/foreign ideas and practices into Islamic societies</t>
  </si>
  <si>
    <t>Ludendorff Bridge</t>
  </si>
  <si>
    <t>if the Treaty provisions have a direct effect and they are sufficiently clear, precise and unconditional.</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</si>
  <si>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</si>
  <si>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the prime number intervals between emergences make it very difficult for predators to evolve</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</si>
  <si>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</si>
  <si>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pre-allocates dedicated network bandwidth specifically for each communication session</t>
  </si>
  <si>
    <t>public PAD service Telepad (using the DNIC 2049</t>
  </si>
  <si>
    <t>through various associations</t>
  </si>
  <si>
    <t>What is another way to state the condition that infinitely many primes can exist only if a and q are coprime?</t>
  </si>
  <si>
    <t>Infrastructure is often called what?</t>
  </si>
  <si>
    <t>What did Donald Davies Develop</t>
  </si>
  <si>
    <t>Where was the centrifugal governor first observed by Boulton?</t>
  </si>
  <si>
    <t>What happened to the ground water in the Rhine during the Rhine straightening program?</t>
  </si>
  <si>
    <t>What was Martin Parry's role in the IPCC?</t>
  </si>
  <si>
    <t>the reported rates of mortality in rural areas during the 14th-century pandemic were inconsistent with the modern bubonic plague</t>
  </si>
  <si>
    <t>a financial instrument that was usable across a large number of merchants and also allowed cardholders to revolve a balance</t>
  </si>
  <si>
    <t>What type of housing was erected in Warsaw as part of the Bricks for Warsaw process?</t>
  </si>
  <si>
    <t>René-Robert Cavelier, Sieur de La Salle had explored the Ohio Country nearly a century earlier</t>
  </si>
  <si>
    <t>What has the lower rainfall in the Amazon during the LGM been attributed to?</t>
  </si>
  <si>
    <t>the greater Southern California Megaregion</t>
  </si>
  <si>
    <t>negotiated between endpoints</t>
  </si>
  <si>
    <t>What did Joseph Haas say in his email?</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</si>
  <si>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</si>
  <si>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Where is the mouth located on the pleuobrachia located?</t>
  </si>
  <si>
    <t>the mortgage banker</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</si>
  <si>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</si>
  <si>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</si>
  <si>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Warfare and the long occupation</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</si>
  <si>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</si>
  <si>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Rugby is also a growing sport in southern California, particularly at the high school level, with increasing numbers of schools adding rugby as an official school sport.</t>
  </si>
  <si>
    <t>complete addressing information</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</si>
  <si>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</si>
  <si>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declaration of war in 1756 to the signing of the peace treaty in 1763</t>
  </si>
  <si>
    <t>In economics, notable Nobel Memorial Prize in Economic Sciences winners Milton Friedman, a major advisor to Republican U.S. President Ronald Reagan and Conservative British Prime Minister Margaret Thatcher, George Stigler, Nobel laureate and proponent of regulatory capture theory, Gary Becker, an important contributor to the family economics branch of economics, Herbert A. Simon, responsible for the modern interpretation of the concept of organizational decision-making, Paul Samuelson, the first American to win the Nobel Memorial Prize in Economic Sciences, and Eugene Fama, known for his work on portfolio theory, asset pricing and stock market behaviour, are all graduates. American economist, social theorist, political philosopher, and author Thomas Sowell is also an alumnus.</t>
  </si>
  <si>
    <t>Denmark's minimum capital law</t>
  </si>
  <si>
    <t>not to talk</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</si>
  <si>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</si>
  <si>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Malkin Athletic Center</t>
  </si>
  <si>
    <t>What does Kuznets' curve predict about income inequality given time?</t>
  </si>
  <si>
    <t>asynchronously</t>
  </si>
  <si>
    <t>public switched data network</t>
  </si>
  <si>
    <t>Who fought in the French and Indian war?</t>
  </si>
  <si>
    <t>What sin were the leaders the extremists attacked guilty of?</t>
  </si>
  <si>
    <t>Geographically speaking, where is California's north - south midway point in terms of latitude?</t>
  </si>
  <si>
    <t>countries with bigger income inequalities</t>
  </si>
  <si>
    <t>Intergovernmental_Panel_on_Climate_Change</t>
  </si>
  <si>
    <t>Who considers Los Angeles County to be a separate metropolitan area?</t>
  </si>
  <si>
    <t>Neoclassical economics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</si>
  <si>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</si>
  <si>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among states in the US with larger income inequalities</t>
  </si>
  <si>
    <t>incorrectly</t>
  </si>
  <si>
    <t>What time period did the geoglyphs date back to?</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</si>
  <si>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</si>
  <si>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What did the Mongol elites wish Buyantu didn't do?</t>
  </si>
  <si>
    <t>United Nations Environment Programme (UNEP) and the World Meteorological Organization (WMO)</t>
  </si>
  <si>
    <t>What was the main idea of James Hutton's paper?</t>
  </si>
  <si>
    <t>punish the Miami people of Pickawillany</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</si>
  <si>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</si>
  <si>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the river's natural course due to number of canalisation projects completed in the 19th and 20th century</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</si>
  <si>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</si>
  <si>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ten</t>
  </si>
  <si>
    <t>Income not from the creation of wealth but by grabbing a larger share of it is know to economists by what term?</t>
  </si>
  <si>
    <t>by store and forward switching</t>
  </si>
  <si>
    <t>risen with increased income inequality</t>
  </si>
  <si>
    <t>compensation pools</t>
  </si>
  <si>
    <t>What does the First Company Law Directive article 11 require?</t>
  </si>
  <si>
    <t>If P = NP is unsolved, and reduction is applied to a known NP-complete problem vis a vis Π2 to  Π1, what conclusion can be drawn for Π1?</t>
  </si>
  <si>
    <t>Fresno and B streets</t>
  </si>
  <si>
    <t>How long was the Summer Theatre in operation?</t>
  </si>
  <si>
    <t>Going to jail accomplished what goal of civil disobedience?</t>
  </si>
  <si>
    <t>What is Jacksonville's hottest recorded temperature?</t>
  </si>
  <si>
    <t>colonizing, influencing, and annexing</t>
  </si>
  <si>
    <t>What is the Yuan dynasty's official name?</t>
  </si>
  <si>
    <t>the Mughal state</t>
  </si>
  <si>
    <t>What type of technology is the non organic separating of gases?</t>
  </si>
  <si>
    <t>ozone</t>
  </si>
  <si>
    <t>In modern times, firms may offer themselves as what for a construction project?</t>
  </si>
  <si>
    <t>temperatures and sea levels have been rising at or above the maximum rates</t>
  </si>
  <si>
    <t>What was the name of France's primary colony in the New World?</t>
  </si>
  <si>
    <t>Who fought in the great Northern war?</t>
  </si>
  <si>
    <t>What do the auricles do?</t>
  </si>
  <si>
    <t>mid-Cambrian period</t>
  </si>
  <si>
    <t>imprisonment</t>
  </si>
  <si>
    <t>The mermaid</t>
  </si>
  <si>
    <t>1972 connections</t>
  </si>
  <si>
    <t>constitute civil disobedience</t>
  </si>
  <si>
    <t>What can faith groups ask the Presiding Officer to do for them?</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</si>
  <si>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</si>
  <si>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electrical, water, sewage, phone, and cable facilities</t>
  </si>
  <si>
    <t>What Jewish practice did the Yuan ban?</t>
  </si>
  <si>
    <t>effect</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</si>
  <si>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</si>
  <si>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an additional meaning intended when the word prime is used?</t>
  </si>
  <si>
    <t>Foreign Protestants Naturalization Act,</t>
  </si>
  <si>
    <t>whether a state or threat of war existed</t>
  </si>
  <si>
    <t>The battle ended inconclusively</t>
  </si>
  <si>
    <t>using sickles to deflate one of the large domes</t>
  </si>
  <si>
    <t>the building is ready to occupy.</t>
  </si>
  <si>
    <t>When are inequalities in wealth justified, according to John Rawls?</t>
  </si>
  <si>
    <t>1⁄3 normal pressure</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</si>
  <si>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</si>
  <si>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the desire to prevent things that are indisputably bad</t>
  </si>
  <si>
    <t>What victory at thwarted efforts of French relief ships.</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</si>
  <si>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</si>
  <si>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Motion pictures, petroleum and aircraft manufacturing have been major industries since which decade?</t>
  </si>
  <si>
    <t>In what part of the United States did many students migrate to Christian academies during the desegregation period?</t>
  </si>
  <si>
    <t>Who has limited productive potential when faced with less access to education?</t>
  </si>
  <si>
    <t>each packet includes complete addressing information</t>
  </si>
  <si>
    <t>Puente Hills Fault</t>
  </si>
  <si>
    <t>What are construction managers?</t>
  </si>
  <si>
    <t>What has lately been being viewed as a fundamental status of member state nationals by the Court of Justice?</t>
  </si>
  <si>
    <t>What is a PPP also known as?</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</si>
  <si>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</si>
  <si>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What commonality do alternate machine models, such as random access machines, share with Turing machines?</t>
  </si>
  <si>
    <t xml:space="preserve">Where did scientists find their Y. pestis sample? </t>
  </si>
  <si>
    <t>What event was the worst example of Huguenot persecution?</t>
  </si>
  <si>
    <t xml:space="preserve">Packet Switching contrast with what other principal </t>
  </si>
  <si>
    <t>How did William Shirley feel about French advancement?</t>
  </si>
  <si>
    <t>Medical University of Warsaw</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</si>
  <si>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</si>
  <si>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King Charles III</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</si>
  <si>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</si>
  <si>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doctrine of transubstantiation during Mass</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</si>
  <si>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</si>
  <si>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How did some suspect that Polo learned about China instead of by actually visiting it?</t>
  </si>
  <si>
    <t>the World Meteorological Organization (WMO) and the United Nations Environment Programme (UNEP)</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</si>
  <si>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</si>
  <si>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ability to elude host immune responses</t>
  </si>
  <si>
    <t>Warsaw City Council</t>
  </si>
  <si>
    <t xml:space="preserve">What is another word for inclusions in sedimentary rocks? </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</si>
  <si>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</si>
  <si>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What is the second busiest airport in the United States?</t>
  </si>
  <si>
    <t>The analysis of a specific algorithm is typically assigned to what field of computational science?</t>
  </si>
  <si>
    <t>survived many wars, conflicts and invasions</t>
  </si>
  <si>
    <t>role in spreading awareness of, and access to, national networking and was a major milestone on the path to development of the global Internet</t>
  </si>
  <si>
    <t>the referendum in France and the referendum in the Netherlands</t>
  </si>
  <si>
    <t>to select their students</t>
  </si>
  <si>
    <t>Metro Trains Melbourne</t>
  </si>
  <si>
    <t>second and third run</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</si>
  <si>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</si>
  <si>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local-global</t>
  </si>
  <si>
    <t>comb jelly.</t>
  </si>
  <si>
    <t>occupancy permit</t>
  </si>
  <si>
    <t>What coalition rose up to oppose Louis XIV's France?</t>
  </si>
  <si>
    <t>maze of semantical problems and grammatical niceties</t>
  </si>
  <si>
    <t>they owned the Ohio Country</t>
  </si>
  <si>
    <t>patrimonial feudalism</t>
  </si>
  <si>
    <t>soil fertility and weed invasion</t>
  </si>
  <si>
    <t>the Schrödinger equation</t>
  </si>
  <si>
    <t>rent-seeking</t>
  </si>
  <si>
    <t>What campaigh did the Scottish National Party (SNP) run?</t>
  </si>
  <si>
    <t>Edict of Nantes</t>
  </si>
  <si>
    <t>What were the towns granted to the Huguenots in 1598 collectively called?</t>
  </si>
  <si>
    <t>Steam_engine</t>
  </si>
  <si>
    <t>Several University of Chicago professors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</si>
  <si>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</si>
  <si>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did Thoreau claim about the majority?</t>
  </si>
  <si>
    <t>Donkey</t>
  </si>
  <si>
    <t>orientalism and tropicality.</t>
  </si>
  <si>
    <t>What political response was convening in June/July 1754?</t>
  </si>
  <si>
    <t>During withdrawal from Fort William Henry, what did some Indian allies of French do?</t>
  </si>
  <si>
    <t>protein structure prediction</t>
  </si>
  <si>
    <t>Catholic</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</si>
  <si>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</si>
  <si>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What is the name of the country's longest continuously running student film society?</t>
  </si>
  <si>
    <t>Enric Miralles</t>
  </si>
  <si>
    <t>What was Shrewsbury's conclusion?</t>
  </si>
  <si>
    <t>Levels of what things are used to determine emission factors?</t>
  </si>
  <si>
    <t>According to certain Geographical theories what type of human does a tropical climate produce?</t>
  </si>
  <si>
    <t>unreliable datagrams and associated end-to-end protocol mechanisms</t>
  </si>
  <si>
    <t>a combination of anthrax and other pandemics</t>
  </si>
  <si>
    <t>deterministically</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</si>
  <si>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</si>
  <si>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the proprietors of illegal medical cannabis dispensaries</t>
  </si>
  <si>
    <t>tuition fees</t>
  </si>
  <si>
    <t>Rather than taxation, what are private schools largely funded by?</t>
  </si>
  <si>
    <t>deforestation and ecocide</t>
  </si>
  <si>
    <t>Telnet Used what  Interface technology</t>
  </si>
  <si>
    <t>to extend networking benefits, for computer science departments at academic and research institutions that could not be directly connected to ARPANET</t>
  </si>
  <si>
    <t>heavily concentrated along the St. Lawrence River valley, with some also in Acadia</t>
  </si>
  <si>
    <t>planning,[citation needed] design, and financing and continues until the project is built</t>
  </si>
  <si>
    <t>Where did the pharmacist stand in relation to the Emperor's personal physicians?</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</si>
  <si>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</si>
  <si>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the police and the armed forces</t>
  </si>
  <si>
    <t>University of Chicago campus</t>
  </si>
  <si>
    <t>Where is a palm house with subtropic plants from all over the world on display?</t>
  </si>
  <si>
    <t xml:space="preserve">Who developed the same technology as Baran </t>
  </si>
  <si>
    <t>What did the network install in 1999</t>
  </si>
  <si>
    <t>continental North American possessions east of the Mississippi or the Caribbean islands of Guadeloupe and Martinique</t>
  </si>
  <si>
    <t>The French and Indian War was the New World aspect of what European conflict?</t>
  </si>
  <si>
    <t>How many divisions make up the academics of the university?</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</si>
  <si>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</si>
  <si>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The hardest problems in NP can be analogously written as what class of problems?</t>
  </si>
  <si>
    <t>'tuition-free</t>
  </si>
  <si>
    <t>the concept of distributed adaptive message block switching</t>
  </si>
  <si>
    <t>What was the outcome of living in the California Redwood tree?</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</si>
  <si>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</si>
  <si>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logic behind the cicadas prime number evolutionary strategy?</t>
  </si>
  <si>
    <t>What schools do preparatory schools prepare British children to attend?</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</si>
  <si>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</si>
  <si>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What was the significance of British win?</t>
  </si>
  <si>
    <t>Orange</t>
  </si>
  <si>
    <t>Besides the analytic property of numbers, what other property of numbers does number theory focus on?</t>
  </si>
  <si>
    <t>single</t>
  </si>
  <si>
    <t>local building authority regulations and codes of practice</t>
  </si>
  <si>
    <t>René-Robert Cavelier, Sieur de La Salle had explored the Ohio Country nearly a century earlier.</t>
  </si>
  <si>
    <t>comb jellies</t>
  </si>
  <si>
    <t>What is the example of another problem characterized by large instances that is routinely solved by SAT handlers employing efficient algorithms?</t>
  </si>
  <si>
    <t>the Industrial Revolution</t>
  </si>
  <si>
    <t>p is not a prime factor of q</t>
  </si>
  <si>
    <t>What does quadratic reciprocity seek to achieve?</t>
  </si>
  <si>
    <t>several years</t>
  </si>
  <si>
    <t>dampening the fire</t>
  </si>
  <si>
    <t>How long did Julia Butterfly Hill live in a tree?</t>
  </si>
  <si>
    <t>What Chinese system did Kublai's government compromise with?</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</si>
  <si>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</si>
  <si>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Plant cells respond to the molecules associated with pathogens known as what?</t>
  </si>
  <si>
    <t>coordinating lead author of the Fifth Assessment Report</t>
  </si>
  <si>
    <t>the center of mass</t>
  </si>
  <si>
    <t>What type of manufacturing plant is Victoria soon losing?</t>
  </si>
  <si>
    <t>inequitable taxes</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</si>
  <si>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</si>
  <si>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Along with marine engines and industrial units, in what machines was compounding popular?</t>
  </si>
  <si>
    <t>accept punishment</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</si>
  <si>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</si>
  <si>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</si>
  <si>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</si>
  <si>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</si>
  <si>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invasion failed</t>
  </si>
  <si>
    <t>Whose needs will the growth in pharmacy informatics meet?</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</si>
  <si>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</si>
  <si>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How many sources of European Union law are there?</t>
  </si>
  <si>
    <t>granted the Protestants equality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</si>
  <si>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</si>
  <si>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</si>
  <si>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practical Carnot cycle</t>
  </si>
  <si>
    <t>What rain forced supports more than 11,003 species</t>
  </si>
  <si>
    <t>lowland South American peoples</t>
  </si>
  <si>
    <t>potential drug interactions, adverse drug reactions</t>
  </si>
  <si>
    <t>University of North Florida</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</si>
  <si>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</si>
  <si>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</si>
  <si>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 xml:space="preserve">What did AUSTPAC support </t>
  </si>
  <si>
    <t>Tower Theatre</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</si>
  <si>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</si>
  <si>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The Amazon forest stores what percentage of the world's carbon dioxide</t>
  </si>
  <si>
    <t>the king of France</t>
  </si>
  <si>
    <t>central location</t>
  </si>
  <si>
    <t>What are the two bodies that make up the European Union's legislature?</t>
  </si>
  <si>
    <t>to explore computer networking between three of Michigan's public universities</t>
  </si>
  <si>
    <t>Liao, Jin, and Song</t>
  </si>
  <si>
    <t>Cargill Meat Solutions and Foster Farms</t>
  </si>
  <si>
    <t>Why did the demand for rentals decrease?</t>
  </si>
  <si>
    <t>capturing three traders and killing 14 people of the Miami nation</t>
  </si>
  <si>
    <t>multiplying two integers</t>
  </si>
  <si>
    <t>What natural resources did the Chinese government have a monopoly on?</t>
  </si>
  <si>
    <t>at the foot of the mast</t>
  </si>
  <si>
    <t>Maurus Servius Honoratus</t>
  </si>
  <si>
    <t>What is the English translation of Het Scheur?</t>
  </si>
  <si>
    <t>What conditions must be met to prescribe a controlled substance?</t>
  </si>
  <si>
    <t>about one-eighth</t>
  </si>
  <si>
    <t>feeder materials</t>
  </si>
  <si>
    <t>Albany Congress</t>
  </si>
  <si>
    <t>What were the civil wars caused by the Huguenots called?</t>
  </si>
  <si>
    <t>Great and General Court of the Massachusetts Bay Colony</t>
  </si>
  <si>
    <t>of highest 'social efficiency</t>
  </si>
  <si>
    <t>What mechanism can be used to make oxygen?</t>
  </si>
  <si>
    <t>violent Sunni extremist groups such as Al-Qaeda and the Taliban</t>
  </si>
  <si>
    <t>Pittsburgh, Pennsylvania</t>
  </si>
  <si>
    <t>complexity classes</t>
  </si>
  <si>
    <t>Earth must be much older than had previously been supposed</t>
  </si>
  <si>
    <t>shut down host defenses</t>
  </si>
  <si>
    <t>Very high-speed Backbone Network Service</t>
  </si>
  <si>
    <t>Who are likely participants in creating an overall plan for the financial management of the building construction project?</t>
  </si>
  <si>
    <t>Who is usually working together?</t>
  </si>
  <si>
    <t>How many legions in five bases were along the Rhine by the Romans?</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</si>
  <si>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</si>
  <si>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trial division</t>
  </si>
  <si>
    <t>Establishing "natural borders"</t>
  </si>
  <si>
    <t>obligately anaerobic</t>
  </si>
  <si>
    <t>In which case did the Court of Justice state that refusal to admit a lawyer to the Belgian bar because he did not have Belgian heritage wasn't able to be justified?</t>
  </si>
  <si>
    <t>What did Guo Shoujing do for calendars?</t>
  </si>
  <si>
    <t>the type of reduction being used</t>
  </si>
  <si>
    <t>48.8 °C (119.8 °F)</t>
  </si>
  <si>
    <t>the Los Angeles Area</t>
  </si>
  <si>
    <t>avoid the "inconvenience" of visiting a doctor or to obtain medications which their doctors were unwilling to prescribe</t>
  </si>
  <si>
    <t>the Chicago Theological Seminary</t>
  </si>
  <si>
    <t>salt and iron</t>
  </si>
  <si>
    <t>the Eternal Heaven</t>
  </si>
  <si>
    <t>What gained ground when Arab nationalism suffered?</t>
  </si>
  <si>
    <t>The owner typically awards a contract to who?</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</si>
  <si>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</si>
  <si>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How would the geographical societies in Europe support certain travelers?</t>
  </si>
  <si>
    <t>When was the military-political complex reflected upon within the scope of understanding imperialism?</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</si>
  <si>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</si>
  <si>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special training</t>
  </si>
  <si>
    <t>construction service firms (e.g., engineering, architecture) and construction managers</t>
  </si>
  <si>
    <t>the Karluk Kara-Khanid ruler</t>
  </si>
  <si>
    <t>computability theory</t>
  </si>
  <si>
    <t>power windows</t>
  </si>
  <si>
    <t>the first network to make the hosts responsible for reliable delivery of data</t>
  </si>
  <si>
    <t>Greater Sacramento</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</si>
  <si>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</si>
  <si>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the courts of member states and the Court of Justice of the European Union</t>
  </si>
  <si>
    <t>What former building is currently known as Grand 1401?</t>
  </si>
  <si>
    <t>action-reaction pairs</t>
  </si>
  <si>
    <t>Philo of Byzantium ____ surmised that air converted to fire</t>
  </si>
  <si>
    <t>How does the level of tuition in German private schools compare to private schools in other Western European countries?</t>
  </si>
  <si>
    <t>Access can be via a dial-up terminal to a PAD, or, by linking a permanent X.25 node to the network</t>
  </si>
  <si>
    <t>Between 1978 an d2008 four year full time undergraduate students were required to complete how many classes outside of their concentration?</t>
  </si>
  <si>
    <t xml:space="preserve"> When is the latest most Marxists claim imperialism as an extension of capitalism has its roots</t>
  </si>
  <si>
    <t>not to talk to police officers</t>
  </si>
  <si>
    <t>a computer network funded by the U.S. National Science Foundation (NSF)</t>
  </si>
  <si>
    <t>At what village did a Triton stop to rest on a sandy beach</t>
  </si>
  <si>
    <t>fighting horsemen</t>
  </si>
  <si>
    <t>Cypiddids are not what?</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</si>
  <si>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</si>
  <si>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It's Scotland's oil</t>
  </si>
  <si>
    <t>During what period did the Tower Theatre re-open?</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</si>
  <si>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</si>
  <si>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What happened with the ground water level with the Rhine straightening program?</t>
  </si>
  <si>
    <t>Warsaw Escarpment</t>
  </si>
  <si>
    <t>at larger distances</t>
  </si>
  <si>
    <t>Storybook</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</si>
  <si>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</si>
  <si>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open standards</t>
  </si>
  <si>
    <t>a connection identifier rather than address information and are negotiated between endpoints so that they are delivered in order and with error checking</t>
  </si>
  <si>
    <t>rainfall in the basin during the LGM was lower than for the present</t>
  </si>
  <si>
    <t>addresses</t>
  </si>
  <si>
    <t>What factors negatively impacted Jacksonville following the war?</t>
  </si>
  <si>
    <t>Around roughly how many students enroll yearly in creative and performing arts classes?</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</si>
  <si>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</si>
  <si>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blood–brain barrier, blood–cerebrospinal fluid barrier, and similar fluid–brain barriers</t>
  </si>
  <si>
    <t>Cadillac DeVille</t>
  </si>
  <si>
    <t>What is circuit switching characterized by</t>
  </si>
  <si>
    <t>What do clinical pharmacists specialize in?</t>
  </si>
  <si>
    <t>How many Huguenots emigrated to North America as colonists?</t>
  </si>
  <si>
    <t>northwestern Russia</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</si>
  <si>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</si>
  <si>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at the narrow end</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</si>
  <si>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</si>
  <si>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1980s</t>
  </si>
  <si>
    <t>By what process can active immunity be generated in an artificial manner?</t>
  </si>
  <si>
    <t>taking on debt</t>
  </si>
  <si>
    <t xml:space="preserve">What was DATANET 1 </t>
  </si>
  <si>
    <t>lab monitoring, adherence counseling, and assist patients with cost-containment strategies needed to obtain their expensive specialty drugs</t>
  </si>
  <si>
    <t>What event was blamed on the introduction of mnemiopsis into The Black Sea?</t>
  </si>
  <si>
    <t>the connection id in a table</t>
  </si>
  <si>
    <t>through increasing functionings</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</si>
  <si>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</si>
  <si>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proportionally to the number of votes received</t>
  </si>
  <si>
    <t>In what conditions were forces first measured historically?</t>
  </si>
  <si>
    <t>Under normal conditions, what do two atoms of oxygen form?</t>
  </si>
  <si>
    <t>about 50% oxygen composition at standard pressure</t>
  </si>
  <si>
    <t>drawn by the convenience of the railroad and worried about flooding</t>
  </si>
  <si>
    <t>What are new responsibilities pharmacy technicians now deal with?</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</si>
  <si>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</si>
  <si>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</si>
  <si>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</si>
  <si>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St. Lawrence River valley</t>
  </si>
  <si>
    <t>four men attending Harvard College for every woman</t>
  </si>
  <si>
    <t>Lower</t>
  </si>
  <si>
    <t>Where can the entire sedimentary sequence of the Grand Canyon be seen in less than the length of a meter?</t>
  </si>
  <si>
    <t>problem instance</t>
  </si>
  <si>
    <t>The Walt Disney Company</t>
  </si>
  <si>
    <t>365.2425 days of the year</t>
  </si>
  <si>
    <t>What kind of committee considered legislation on the development of the Edinburgh Tram Network?</t>
  </si>
  <si>
    <t>What experiences acceleration when external force is applied to a system?</t>
  </si>
  <si>
    <t>independently developed the same message routing methodology as developed by Baran</t>
  </si>
  <si>
    <t>Revolutionary</t>
  </si>
  <si>
    <t>Blum complexity axioms</t>
  </si>
  <si>
    <t>the accidental introduction of the Mnemiopsis-eating North American ctenophore Beroe ovata, and by a cooling of the local climate from 1991 to 1993</t>
  </si>
  <si>
    <t>a data network</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</si>
  <si>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</si>
  <si>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was the Italian title of Polo's book?</t>
  </si>
  <si>
    <t>person or group of people</t>
  </si>
  <si>
    <t>phylum of animals that live in marine waters</t>
  </si>
  <si>
    <t>When did Menich serve as President?</t>
  </si>
  <si>
    <t>5% production cut</t>
  </si>
  <si>
    <t>would do more harm than good</t>
  </si>
  <si>
    <t>How populous is Victoria compared to other Australian states?</t>
  </si>
  <si>
    <t>Amazon rain forest experienced another mild drought in what year</t>
  </si>
  <si>
    <t>Lead fusible plugs</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</si>
  <si>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</si>
  <si>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in obtaining cost-effective medication and avoiding the unnecessary use of medication that may have side-effects</t>
  </si>
  <si>
    <t>Bauffet's Point</t>
  </si>
  <si>
    <t>non-Catholics</t>
  </si>
  <si>
    <t>Type I</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</si>
  <si>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</si>
  <si>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purple skin patches</t>
  </si>
  <si>
    <t>by a fee per unit of connection time, even when no data is transferred</t>
  </si>
  <si>
    <t>Why is Priestley usually given credit for being first to discover oxygen?</t>
  </si>
  <si>
    <t>produce both eggs and sperm at the same time</t>
  </si>
  <si>
    <t>Compared to other Australian cities, what is the size of Melbourne?</t>
  </si>
  <si>
    <t>tall palm trees</t>
  </si>
  <si>
    <t>the original message/data is reassembled in the correct order, based on the packet sequence number</t>
  </si>
  <si>
    <t>Scandinavia</t>
  </si>
  <si>
    <t>reduce</t>
  </si>
  <si>
    <t>because Dutch law said only people established in the Netherlands could give legal advice</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</si>
  <si>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</si>
  <si>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What approach did Oppenheimer advocate?</t>
  </si>
  <si>
    <t>American Civil Rights Movement</t>
  </si>
  <si>
    <t>T cell</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</si>
  <si>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</si>
  <si>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</si>
  <si>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type of hypersensitivity is associated with allergies?</t>
  </si>
  <si>
    <t>Who discovered this and where did they come from?</t>
  </si>
  <si>
    <t>not-for-profit United States computer networking consortium</t>
  </si>
  <si>
    <t>advanced research and education networking in the United States</t>
  </si>
  <si>
    <t>Orientalism</t>
  </si>
  <si>
    <t>Who did Edward make archbishop of Canterbury?</t>
  </si>
  <si>
    <t>Name one way the Plowshares organization temporarily close GCSB Waihopai?</t>
  </si>
  <si>
    <t>What can the non-elected members from the Scottish Government not do?</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</si>
  <si>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</si>
  <si>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</si>
  <si>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</si>
  <si>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</si>
  <si>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"one-stop shopping"</t>
  </si>
  <si>
    <t>Which one of Fresno's hotels burned down?</t>
  </si>
  <si>
    <t>A typical configuration is to run IP over ATM or a version of MPLS</t>
  </si>
  <si>
    <t>redistribution mechanisms</t>
  </si>
  <si>
    <t>tallest precast, post-tensioned concrete structure</t>
  </si>
  <si>
    <t xml:space="preserve">How is circuit switching allocated </t>
  </si>
  <si>
    <t>What were the conditions for miners in the gold fields in Victoria?</t>
  </si>
  <si>
    <t>authorized a half-penny sales tax</t>
  </si>
  <si>
    <t>During the mid-Eocene</t>
  </si>
  <si>
    <t>the Commentaries on the Classic of Changes (I Ching)</t>
  </si>
  <si>
    <t>when they improve society as a whole</t>
  </si>
  <si>
    <t>whether the bill is within the legislative competence of the Parliament</t>
  </si>
  <si>
    <t>On what theorem is the formula that frequently generates the number 2 and all other primes precisely once based on?</t>
  </si>
  <si>
    <t>Colony of Victoria Act 1855</t>
  </si>
  <si>
    <t>Ed Asner</t>
  </si>
  <si>
    <t>Who discovered pottery found on Black Hammock Island?</t>
  </si>
  <si>
    <t>Why did Confucians like the medical field?</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</si>
  <si>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</si>
  <si>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brick-and-mortar community pharmacies</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</si>
  <si>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</si>
  <si>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UDP</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</si>
  <si>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</si>
  <si>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monophyletic</t>
  </si>
  <si>
    <t xml:space="preserve">Who did internet2 partner with </t>
  </si>
  <si>
    <t>What complex measurements were defined by "On the Computational Complexity of Algorithms"?</t>
  </si>
  <si>
    <t>1596</t>
  </si>
  <si>
    <t>What is it called when there is an active attempt to overthrow a government or belief system?</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</si>
  <si>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</si>
  <si>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San Fernando Valley</t>
  </si>
  <si>
    <t>road engines</t>
  </si>
  <si>
    <t>Theories on imperialism use which country as a model?</t>
  </si>
  <si>
    <t>During the mid-Eocene, it is believed that the drainage basin of the Amazon was split along the middle of the continent by the Purus Arch.</t>
  </si>
  <si>
    <t>carbon related</t>
  </si>
  <si>
    <t>an Eastern Bloc city</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</si>
  <si>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</si>
  <si>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his means of seizing power</t>
  </si>
  <si>
    <t>Sky TV bills</t>
  </si>
  <si>
    <t>number theory</t>
  </si>
  <si>
    <t xml:space="preserve">What distinct quality of combustion was  absent from philogiston theory? </t>
  </si>
  <si>
    <t>time and memory consumption</t>
  </si>
  <si>
    <t>the means to invest in new sources of creating wealth or to otherwise leverage the accumulation of wealth</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</si>
  <si>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</si>
  <si>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is Victoria's highest monthly temperature?</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</si>
  <si>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</si>
  <si>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 xml:space="preserve">Where does newly created wealth concentrate? </t>
  </si>
  <si>
    <t>What conjecture holds that there are always a minimum of 4 primes  between the squares of consecutive primes greater than 2?</t>
  </si>
  <si>
    <t>What pushes businesses to increase pressures on workers?</t>
  </si>
  <si>
    <t>private networks were often connected via gateways to the public network to reach locations not on the private network</t>
  </si>
  <si>
    <t>Pattern recognition receptors</t>
  </si>
  <si>
    <t xml:space="preserve">How many major ice ages have occurred? </t>
  </si>
  <si>
    <t>Bacteria often secrete what kind of proteins to ingest a physical barrier?</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</si>
  <si>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</si>
  <si>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steam escapes</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</si>
  <si>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</si>
  <si>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dominant colonial power</t>
  </si>
  <si>
    <t>What is the name of the book written by Archeologist Betty Meggers?</t>
  </si>
  <si>
    <t>heat and pressure</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</si>
  <si>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</si>
  <si>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What type of amendments might members opposed to a bill put on the table?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</si>
  <si>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</si>
  <si>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extend networking benefits</t>
  </si>
  <si>
    <t>Los Angeles Area</t>
  </si>
  <si>
    <t xml:space="preserve">What is the definition of agency as it relates to capabilities? </t>
  </si>
  <si>
    <t>Which group of ctenophore are are hardest to study?</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</si>
  <si>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</si>
  <si>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</si>
  <si>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allowed to worship freely</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</si>
  <si>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</si>
  <si>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at least four passengers</t>
  </si>
  <si>
    <t>speed-up theorem</t>
  </si>
  <si>
    <t>What was the goal of this Roman disobedience?</t>
  </si>
  <si>
    <t>Which reason is given sometimes to plead not guilty involving these matters?</t>
  </si>
  <si>
    <t>Pharmacy</t>
  </si>
  <si>
    <t>What does coastal beriods use as teeth?</t>
  </si>
  <si>
    <t>What is Cultural Imperialism often referred to as?</t>
  </si>
  <si>
    <t>Travels of Marco Polo</t>
  </si>
  <si>
    <t>has the ability to expand and develop the law according to the principles it deems to be appropriate</t>
  </si>
  <si>
    <t>Polynomial time reductions are an example of what?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</si>
  <si>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</si>
  <si>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Soon after gaining Florida, what did the English do?</t>
  </si>
  <si>
    <t>The smaller streams are used for what?</t>
  </si>
  <si>
    <t>What were the national elections in 1991 canceled by?</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</si>
  <si>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</si>
  <si>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9–88 cm</t>
  </si>
  <si>
    <t>a violation of criminal law that does not infringe the rights of others</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</si>
  <si>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</si>
  <si>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 xml:space="preserve">Turing machines are commonly employed to define what? </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</si>
  <si>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</si>
  <si>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How is lap provided by overlapping the admission side port?</t>
  </si>
  <si>
    <t>WMO Executive Council and UNEP Governing Council</t>
  </si>
  <si>
    <t>plug-n-play</t>
  </si>
  <si>
    <t>strong, electromagnetic</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</si>
  <si>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</si>
  <si>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tripartite division</t>
  </si>
  <si>
    <t>setup phase</t>
  </si>
  <si>
    <t>it is weighted inversely to member state size</t>
  </si>
  <si>
    <t>shrinking Western demand</t>
  </si>
  <si>
    <t>Which two treaties provided more formal institutions of the European Union?</t>
  </si>
  <si>
    <t>What is the nickname for the "Millennial Northern Hemisphere temperature reconstruction" graph?</t>
  </si>
  <si>
    <t>brick-and-mortar community pharmacies that serve consumers online and those that walk in their door</t>
  </si>
  <si>
    <t>substantially increased the asking price</t>
  </si>
  <si>
    <t>affiliated with other Protestant denominations</t>
  </si>
  <si>
    <t>unit-dose, or a single dose of medicine</t>
  </si>
  <si>
    <t>many elderly people are now taking numerous medications but continue to live outside of institutional settings</t>
  </si>
  <si>
    <t>design build</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</si>
  <si>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</si>
  <si>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A complete loss of rainforest cover may be caused by what type of emissions?</t>
  </si>
  <si>
    <t>quality of a country's institutions and high levels of education</t>
  </si>
  <si>
    <t>Richard I</t>
  </si>
  <si>
    <t>What were two of Fresno's most beautiful architectural buildings that are now demolished?</t>
  </si>
  <si>
    <t>center of mass</t>
  </si>
  <si>
    <t>Wilson's theorem</t>
  </si>
  <si>
    <t>oxygen</t>
  </si>
  <si>
    <t>captive import policy</t>
  </si>
  <si>
    <t>Emmerich Rhine Bridge,</t>
  </si>
  <si>
    <t>What is the name of the border to the south?</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</si>
  <si>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</si>
  <si>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Of what length are engine cycle events when the simplest valve gears are used?</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</si>
  <si>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</si>
  <si>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mass graves in northern, central and southern Europe</t>
  </si>
  <si>
    <t>What can be combined with geophysical data to produce a better view of the subsurface?</t>
  </si>
  <si>
    <t>Victoria_(Australia)</t>
  </si>
  <si>
    <t>division of functions and tasks between the hosts at the edge of the network and the network core</t>
  </si>
  <si>
    <t>How many auricles do most species have?</t>
  </si>
  <si>
    <t>How did the revocation restrict Huguenot travel?</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</si>
  <si>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</si>
  <si>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mouth of the Monongahela River (the site of present-day Pittsburgh, Pennsylvania)</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</si>
  <si>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</si>
  <si>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NASA astronaut is also a university alumni member?</t>
  </si>
  <si>
    <t>the architect or engineer</t>
  </si>
  <si>
    <t>Citizenship of the EU</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</si>
  <si>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</si>
  <si>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a handshake between the communicating parties before any user packets are transmitted</t>
  </si>
  <si>
    <t>What are auricles?</t>
  </si>
  <si>
    <t>What is consultant pharmacy mainly concerned with?</t>
  </si>
  <si>
    <t>the solvability of quadratic equations</t>
  </si>
  <si>
    <t>the European Parliament and the Council of the European Union</t>
  </si>
  <si>
    <t>fault-tolerant, efficient routing method</t>
  </si>
  <si>
    <t>Schrödinger</t>
  </si>
  <si>
    <t>How many Victorians are Catholic?</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</si>
  <si>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</si>
  <si>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Where do platycenida live?</t>
  </si>
  <si>
    <t>supplant it.</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</si>
  <si>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</si>
  <si>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probabilistic Turing machine</t>
  </si>
  <si>
    <t>What did the early entrant program do for potential students?</t>
  </si>
  <si>
    <t>Variable lymphocyte receptors (VLRs)</t>
  </si>
  <si>
    <t>the Welsh</t>
  </si>
  <si>
    <t>the university's off-campus rental policies.</t>
  </si>
  <si>
    <t>What was a major success, especially in rebuilding Warsaw?</t>
  </si>
  <si>
    <t>Davies is credited with coining the modern name packet switching and inspiring numerous packet switching networks in Europe</t>
  </si>
  <si>
    <t>far southeast side</t>
  </si>
  <si>
    <t>Vetra and I Germanica and XX Valeria were the two legions for what?</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</si>
  <si>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</si>
  <si>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Who often operates internet pharmacies?</t>
  </si>
  <si>
    <t>three</t>
  </si>
  <si>
    <t>two</t>
  </si>
  <si>
    <t>Where is the Hyde Park Day School located?</t>
  </si>
  <si>
    <t>temperatures and sea levels have been rising at or above the maximum rates proposed</t>
  </si>
  <si>
    <t>What two areas in the Republic were first to grant rights to the Huguenots?</t>
  </si>
  <si>
    <t>What are two factors that made it difficult for colonists to the Amazon forest to survive?</t>
  </si>
  <si>
    <t>directly via their adjacency matrices</t>
  </si>
  <si>
    <t>suggested it for use in the ARPANET</t>
  </si>
  <si>
    <t xml:space="preserve">Purpose of Telnet </t>
  </si>
  <si>
    <t>Isaac Bashevis Singer</t>
  </si>
  <si>
    <t>What have studies on income inequality sometimes found evidence confirming?</t>
  </si>
  <si>
    <t>What does Yeke Mongghul Ulus mean?</t>
  </si>
  <si>
    <t>win an acquittal and avoid imprisonment or a fine</t>
  </si>
  <si>
    <t>What did Shrewsbury note about the plague?</t>
  </si>
  <si>
    <t>the NP-complete Boolean satisfiability problem</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</si>
  <si>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</si>
  <si>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When dating rocks, what is the absolute isotopic date applied to?</t>
  </si>
  <si>
    <t>straight down</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</si>
  <si>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</si>
  <si>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 xml:space="preserve"> When did the Spanish and Portuguese colonies lose their independance.</t>
  </si>
  <si>
    <t>repulsion of like charges</t>
  </si>
  <si>
    <t>reliance on teaching fellows</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</si>
  <si>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</si>
  <si>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Lower Norfolk County</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</si>
  <si>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</si>
  <si>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Mental Health (Care and Treatment) (Scotland) Act 2003</t>
  </si>
  <si>
    <t>What happens after the lead melts?</t>
  </si>
  <si>
    <t>host computers</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</si>
  <si>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</si>
  <si>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lower sixth</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</si>
  <si>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</si>
  <si>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a University of North Florida team</t>
  </si>
  <si>
    <t>Rhine Valley</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</si>
  <si>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</si>
  <si>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othering</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</si>
  <si>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</si>
  <si>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resource is the economy of southern California depedent on?</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</si>
  <si>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</si>
  <si>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</si>
  <si>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Marshall Field</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</si>
  <si>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</si>
  <si>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at the opposite end from the mouth</t>
  </si>
  <si>
    <t>What is stage 1 in the life of a bill?</t>
  </si>
  <si>
    <t>What Catholic Church liturgical belief did Lortie criticize openly?</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</si>
  <si>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</si>
  <si>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The success of pathogens is predicated on their ability to do what?</t>
  </si>
  <si>
    <t>raises the productivity of each worker,</t>
  </si>
  <si>
    <t>What organization argued that drought, among other effects, could cause the Amazon forest to reach a "tipping point?"</t>
  </si>
  <si>
    <t>WHat do x.25 and Frame Relay both require</t>
  </si>
  <si>
    <t>Who had Toghtogha tried to defeat?</t>
  </si>
  <si>
    <t>"Reducibility Among Combinatorial Problems"</t>
  </si>
  <si>
    <t>any object can be, essentially uniquely, decomposed into its prime components</t>
  </si>
  <si>
    <t>in which it can make laws</t>
  </si>
  <si>
    <t>How many outputs are expected for each input in a function problem?</t>
  </si>
  <si>
    <t>the courts of member states</t>
  </si>
  <si>
    <t>Puente Hills</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</si>
  <si>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</si>
  <si>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returned to New York</t>
  </si>
  <si>
    <t>Joy</t>
  </si>
  <si>
    <t>encourage</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</si>
  <si>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</si>
  <si>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flour mill</t>
  </si>
  <si>
    <t>Pick TV</t>
  </si>
  <si>
    <t>increasing functionings (the things a person values doing), capabilities (the freedom to enjoy functionings) and agency (the ability to pursue valued goals)</t>
  </si>
  <si>
    <t>withstood and fought to the last</t>
  </si>
  <si>
    <t>What is the term for the arrangement of two unpaired electrons in dioxygen?</t>
  </si>
  <si>
    <t>passed</t>
  </si>
  <si>
    <t>form business partnerships with physicians or give them "kickback" payments</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</si>
  <si>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</si>
  <si>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</si>
  <si>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the General Assembly Hall of the Church of Scotland</t>
  </si>
  <si>
    <t>Southern California is home to many major business districts. Central business districts (CBD) include Downtown Los Angeles, Downtown San Diego, Downtown San Bernardino, Downtown Bakersfield, South Coast Metro and Downtown Riverside.</t>
  </si>
  <si>
    <t>What were chao made out of?</t>
  </si>
  <si>
    <t>king of France</t>
  </si>
  <si>
    <t>What did Microsoft announce that it would rename Sky Drive Pro to?</t>
  </si>
  <si>
    <t>second-most</t>
  </si>
  <si>
    <t>Developments in which scientists influenced the creation of pharmacology in medieval Islam?</t>
  </si>
  <si>
    <t>What did a greedy merchant do to the mermaid?</t>
  </si>
  <si>
    <t>L'Eglise du Saint-Esprit</t>
  </si>
  <si>
    <t>to provide a fault-tolerant, efficient routing method for telecommunication messages</t>
  </si>
  <si>
    <t>What choice did French have for surrendering land?</t>
  </si>
  <si>
    <t>Michael Heckenberger and colleagues of the University of Florida</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</si>
  <si>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</si>
  <si>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quick and decisive</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</si>
  <si>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</si>
  <si>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paramagnetic</t>
  </si>
  <si>
    <t>The adaptive immune system must distinguish between what types of molecules?</t>
  </si>
  <si>
    <t>NP-complete</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</si>
  <si>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</si>
  <si>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Linux</t>
  </si>
  <si>
    <t>Computer Science Network</t>
  </si>
  <si>
    <t>What is the goal of the capabilities approach?</t>
  </si>
  <si>
    <t>counterflow</t>
  </si>
  <si>
    <t>When less workers are required, what happens to the job market?</t>
  </si>
  <si>
    <t>Beginning how many years ago did the amazon rainforest extend 45 degrees south?</t>
  </si>
  <si>
    <t>What medical treatment is used to increase oxygen uptake in a patient?</t>
  </si>
  <si>
    <t>In which point did the drainage basin of the Amazon split?</t>
  </si>
  <si>
    <t>Who recorded "Walking in Fresno?"</t>
  </si>
  <si>
    <t>higher political office</t>
  </si>
  <si>
    <t>On what lake did troops attack fort willima henry in winter?</t>
  </si>
  <si>
    <t>Colony of Victoria Act</t>
  </si>
  <si>
    <t>Where will a canonball dropped from the crow's nest of a ship land according to Aristotle?</t>
  </si>
  <si>
    <t>Silicates of magnesium and iron make up of the Earth's ___</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</si>
  <si>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</si>
  <si>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connected via dial-up connections or dedicated async connections</t>
  </si>
  <si>
    <t>University President Robert Maynard Hutchins de-emphasized varsity athletics in 1939</t>
  </si>
  <si>
    <t>a fee per unit of connection time</t>
  </si>
  <si>
    <t>cascade method</t>
  </si>
  <si>
    <t>The defeat of the Arab troops in the Six-Day War constituted what for the Arab Muslim world?</t>
  </si>
  <si>
    <t>stiffened cilia</t>
  </si>
  <si>
    <t>mortar and pestle and the ℞ (recipere) character</t>
  </si>
  <si>
    <t>establishing relationships with other necessary participants through the design-build process</t>
  </si>
  <si>
    <t>fish larvae and organisms</t>
  </si>
  <si>
    <t>There were many Chinese with what unexpected status?</t>
  </si>
  <si>
    <t>How is the process of allocating seats repeated until all available seats have been determined?</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</si>
  <si>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</si>
  <si>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Fresno County Courthouse (demolished), the Fresno Carnegie Public Library</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</si>
  <si>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</si>
  <si>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</si>
  <si>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mannerist architecture</t>
  </si>
  <si>
    <t>Pitt's plan called for what attacks?</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</si>
  <si>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</si>
  <si>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</si>
  <si>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Because he published his findings first</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</si>
  <si>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</si>
  <si>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</si>
  <si>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rank for most populous city in the European Union does Warsaw hold?</t>
  </si>
  <si>
    <t>(rise and fall according to market demand</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</si>
  <si>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</si>
  <si>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an interactive host to host connection was made between the IBM mainframe computer systems at the University of Michigan in Ann Arbor and Wayne State</t>
  </si>
  <si>
    <t>What is one of the largest and most modern oncological institutions in Europe?</t>
  </si>
  <si>
    <t>major car brands</t>
  </si>
  <si>
    <t>Brocard's</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</si>
  <si>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</si>
  <si>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</si>
  <si>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</si>
  <si>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was the significance of victory at Forth Niagara for British?</t>
  </si>
  <si>
    <t>What was the Brazilian French colony called?</t>
  </si>
  <si>
    <t>For what reason would someone avoid crimes while protesting?</t>
  </si>
  <si>
    <t>their low ratio of organic matter to salt and water</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</si>
  <si>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</si>
  <si>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DATAPAC was developed by Bell Northern Research</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</si>
  <si>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</si>
  <si>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How many coordinating lead authors does an IPCC report chapter have?</t>
  </si>
  <si>
    <t>Downtown Santa Monica and Downtown Glendale are a part of which area?</t>
  </si>
  <si>
    <t>the Treaty of Rome 1957 and the Maastricht Treaty 1992</t>
  </si>
  <si>
    <t>norm gets smaller</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</si>
  <si>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</si>
  <si>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</si>
  <si>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Who notably improved the Savery water pump?</t>
  </si>
  <si>
    <t>Goldbach's conjecture</t>
  </si>
  <si>
    <t>compressed gas</t>
  </si>
  <si>
    <t>How much of the Rhine flow does Ijssel carry?</t>
  </si>
  <si>
    <t>What civil rights movement in the US was known for it's disobedience?</t>
  </si>
  <si>
    <t>belonging to Warsz</t>
  </si>
  <si>
    <t>Where are the streams the Rhine captured?</t>
  </si>
  <si>
    <t>How much did the population of Victoria increase in ten years after the discovery of gold?</t>
  </si>
  <si>
    <t>What did Alec Shelbrooke propose payments of benefits to be made on?</t>
  </si>
  <si>
    <t>communist</t>
  </si>
  <si>
    <t>birefringence, pleochroism, twinning, and interference properties</t>
  </si>
  <si>
    <t>Wilson's geographer</t>
  </si>
  <si>
    <t>an average 182 million</t>
  </si>
  <si>
    <t>blood–brain barrier, blood–cerebrospinal fluid barrier</t>
  </si>
  <si>
    <t>Private Bill</t>
  </si>
  <si>
    <t>behind the foot of the mast of a moving ship</t>
  </si>
  <si>
    <t>coining the modern name packet switching</t>
  </si>
  <si>
    <t>one of the most influential</t>
  </si>
  <si>
    <t>38–41 °C</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</si>
  <si>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</si>
  <si>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private finance initiatives (PFIs)</t>
  </si>
  <si>
    <t>areas cleared of forest</t>
  </si>
  <si>
    <t>What are two types of phagocytes that travel through the body to find invading pathogens?</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</si>
  <si>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</si>
  <si>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an Australian public X.25 network operated by Telstra</t>
  </si>
  <si>
    <t>1688–1692</t>
  </si>
  <si>
    <t>What are Los Angeles, Orange, San Diego, San Bernardino and Riverside?</t>
  </si>
  <si>
    <t>Who applies European Union law?</t>
  </si>
  <si>
    <t>make detailed plans and maintain careful oversight</t>
  </si>
  <si>
    <t>comb jelly</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</si>
  <si>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</si>
  <si>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If an extraordinary election is held within less than six months before the date of an ordinary election, what does it do to the ordinary election?</t>
  </si>
  <si>
    <t>Why did the European nations and Japan separated themselves from United States during the crisis?</t>
  </si>
  <si>
    <t>five</t>
  </si>
  <si>
    <t>the European Court of Justice</t>
  </si>
  <si>
    <t>A problem set that that is hard for the expression NP can also be stated how?</t>
  </si>
  <si>
    <t>Who presents different ideas about how to accomplish goals?</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</si>
  <si>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</si>
  <si>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ash leaf</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</si>
  <si>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</si>
  <si>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What is  565 °C the creep limit of?</t>
  </si>
  <si>
    <t>identify, recruit</t>
  </si>
  <si>
    <t>in the direction in which the mouth is pointing,</t>
  </si>
  <si>
    <t>contemporary accounts were exaggerations</t>
  </si>
  <si>
    <t>Emergency Highway Energy Conservation Act</t>
  </si>
  <si>
    <t>late 1970s</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</si>
  <si>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</si>
  <si>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University of Washington</t>
  </si>
  <si>
    <t>Who loved Warsaw so much that he kept putting it in his novels?</t>
  </si>
  <si>
    <t>increasing access to education</t>
  </si>
  <si>
    <t xml:space="preserve">How are Air force messages delivered </t>
  </si>
  <si>
    <t>Stephen Eilmann asks why show public civil disobedience instead what is a better idea?</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</si>
  <si>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</si>
  <si>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Which gas makes up 20.8% of the Earth's atmosphere?</t>
  </si>
  <si>
    <t>the university's School of Social Service Administration</t>
  </si>
  <si>
    <t>forceful</t>
  </si>
  <si>
    <t>−11.7 °C</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</si>
  <si>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</si>
  <si>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London Exhibition</t>
  </si>
  <si>
    <t>high schools lost their accreditation</t>
  </si>
  <si>
    <t>growing anti-communist fervor</t>
  </si>
  <si>
    <t>attacked the British</t>
  </si>
  <si>
    <t>Mongolian, Tibetan, and Chinese</t>
  </si>
  <si>
    <t>libertarian</t>
  </si>
  <si>
    <t>The Mitchell Tower is designed to look like what Oxford tower?</t>
  </si>
  <si>
    <t>a not-for-profit United States computer networking consortium led by members from the research and education communities, industry, and government</t>
  </si>
  <si>
    <t>direction in which the mouth is pointing</t>
  </si>
  <si>
    <t>Catholic orthodoxy</t>
  </si>
  <si>
    <t>conscientious lawbreakers</t>
  </si>
  <si>
    <t>reduce growth</t>
  </si>
  <si>
    <t>Which duty do some people believe civil disobedients have?</t>
  </si>
  <si>
    <t>Roman Catholic</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</si>
  <si>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</si>
  <si>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</si>
  <si>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Los Angeles International Airport</t>
  </si>
  <si>
    <t>diverse</t>
  </si>
  <si>
    <t>What UN organizations established the IPCC?</t>
  </si>
  <si>
    <t>Other than warships, what ships typically required high speeds?</t>
  </si>
  <si>
    <t>What was the name given to the undergraduate college's liberal-arts curriculum?</t>
  </si>
  <si>
    <t>On which corner is the shopping center located?</t>
  </si>
  <si>
    <t>Whose goals often still oppose the IPCC?</t>
  </si>
  <si>
    <t>How many horsepower was Watt's engine?</t>
  </si>
  <si>
    <t>each side is capable of performing the obligations set out</t>
  </si>
  <si>
    <t>Whose army liberated Warsaw in 1806?</t>
  </si>
  <si>
    <t>a means of making ARPANET technology public</t>
  </si>
  <si>
    <t>What must a project adhere to?</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</si>
  <si>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</si>
  <si>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to clean them of plants and sediments</t>
  </si>
  <si>
    <t>What method was used to clear forest for crop cultivation in the amazon forest?</t>
  </si>
  <si>
    <t>trespassing at a nuclear-missile installation</t>
  </si>
  <si>
    <t>in the possession of already-wealthy individuals or entities</t>
  </si>
  <si>
    <t>if the Treaty provisions have a direct effect and they are sufficiently clear, precise and unconditional</t>
  </si>
  <si>
    <t>make detailed plans and maintain careful oversight during the project</t>
  </si>
  <si>
    <t>What did Robert Koch prove was the cause of infectious disease?</t>
  </si>
  <si>
    <t>obligately anaerobic organisms</t>
  </si>
  <si>
    <t>to withstand waves and swirling sediment particles</t>
  </si>
  <si>
    <t>What is the name of one type of computing method that is used to find prime numbers?</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</si>
  <si>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</si>
  <si>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Several thousand</t>
  </si>
  <si>
    <t>What measurement do scientists used to determine the quality of water?</t>
  </si>
  <si>
    <t>How many US presidents are alumni of the school?</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</si>
  <si>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</si>
  <si>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later ARPANET architecture</t>
  </si>
  <si>
    <t>evaluates learning levels in rural India</t>
  </si>
  <si>
    <t>to emphasize academics over athletics</t>
  </si>
  <si>
    <t>accompanying documents</t>
  </si>
  <si>
    <t>oxygen-16</t>
  </si>
  <si>
    <t>self</t>
  </si>
  <si>
    <t>Robert Guiscard</t>
  </si>
  <si>
    <t>French_and_Indian_War</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</si>
  <si>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</si>
  <si>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How much does it cost to gain entry to a parliament meeting?</t>
  </si>
  <si>
    <t>deselected as official party candidates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</si>
  <si>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</si>
  <si>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1⁄3</t>
  </si>
  <si>
    <t>Granting what status would allow private non-religious schools in the US to receive public funds?</t>
  </si>
  <si>
    <t>if a complete list of primes up to  is known</t>
  </si>
  <si>
    <t>complete list of primes up to  is known</t>
  </si>
  <si>
    <t xml:space="preserve">What was the name of the count of Apulia </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</si>
  <si>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</si>
  <si>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charter</t>
  </si>
  <si>
    <t>Many construction companies are now placing more emphasis on what?</t>
  </si>
  <si>
    <t>How are ergänzungsschulen funded?</t>
  </si>
  <si>
    <t>What nationality was Arthur Woolf?</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</si>
  <si>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</si>
  <si>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gold rushes</t>
  </si>
  <si>
    <t>What day of the week are general elections held?</t>
  </si>
  <si>
    <t>economic</t>
  </si>
  <si>
    <t>Consolidated City of Jacksonville</t>
  </si>
  <si>
    <t>What is involved in a review of prescribed medications?</t>
  </si>
  <si>
    <t>When had the Six Ministries existed?</t>
  </si>
  <si>
    <t>Which languages used the Phags-pa script?</t>
  </si>
  <si>
    <t>1,600 miles</t>
  </si>
  <si>
    <t>What is the translation of the old north branch of rhe Rhine?</t>
  </si>
  <si>
    <t>This concept contrasted and contradicted the theretofore established principles of pre-allocation of network bandwidth</t>
  </si>
  <si>
    <t>What did colonial authorities  reduce because of the Ballarat revolt?</t>
  </si>
  <si>
    <t>even</t>
  </si>
  <si>
    <t>successfully cut off the French frontier forts</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</si>
  <si>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</si>
  <si>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</si>
  <si>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increased the asking price</t>
  </si>
  <si>
    <t>Buckland Valley near Bright</t>
  </si>
  <si>
    <t>Roeding Park</t>
  </si>
  <si>
    <t>packet switching</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</si>
  <si>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</si>
  <si>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50–140 cm</t>
  </si>
  <si>
    <t>Why do the island archipelagos comprise a smaller number of electors?</t>
  </si>
  <si>
    <t>Hamburg merchants and traders</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</si>
  <si>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</si>
  <si>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young and the elderly</t>
  </si>
  <si>
    <t>What does the Riemann hypothesis state the source of irregularity in the distribution of points comes from?</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</si>
  <si>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</si>
  <si>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at least some pre-planning and Christian burials</t>
  </si>
  <si>
    <t>reach locations not on the private network</t>
  </si>
  <si>
    <t>Catch Me Who Can</t>
  </si>
  <si>
    <t>industrialized nations increased their reserves (by expanding their money supplies) in amounts far greater than before</t>
  </si>
  <si>
    <t>The innate immune system responds in a generic way, meaning it is what?</t>
  </si>
  <si>
    <t xml:space="preserve">First published by Sir Charles Lyell in 1830 this book was called what? </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</si>
  <si>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</si>
  <si>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</si>
  <si>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What did NSFNET eventually provide</t>
  </si>
  <si>
    <t>Tuition Fee Supplement</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</si>
  <si>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</si>
  <si>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until the empire fell</t>
  </si>
  <si>
    <t>lack of a Parliament of Scotland</t>
  </si>
  <si>
    <t>Who may members direct questions towards during General Question Time?</t>
  </si>
  <si>
    <t>preventing it from being cut down</t>
  </si>
  <si>
    <t>What is the area called where two plates move apart?</t>
  </si>
  <si>
    <t>What leads to lower income inequality?</t>
  </si>
  <si>
    <t>How many interactions are all of the universal forces based on?</t>
  </si>
  <si>
    <t>What is a mechanical barrier in insects that protects the insect?</t>
  </si>
  <si>
    <t>“wid[en] people’s choices and the level of their achieved well-being”</t>
  </si>
  <si>
    <t>V8 and six cylinder engines</t>
  </si>
  <si>
    <t>kinetic</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</si>
  <si>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</si>
  <si>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</si>
  <si>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informed Céloron that they owned the Ohio Country and that they would trade with the British regardless of the French</t>
  </si>
  <si>
    <t>unusual resources</t>
  </si>
  <si>
    <t>What change in conditions may make the Amazon rainforest unsustainable?</t>
  </si>
  <si>
    <t>______ In both liquid and gas form can fastly result in an exlposion.</t>
  </si>
  <si>
    <t>By what means were scientists able to liquefy air?</t>
  </si>
  <si>
    <t>On what date did the first railway trip in the world occur?</t>
  </si>
  <si>
    <t>the actual sea level rise was above the top of the range</t>
  </si>
  <si>
    <t>avoid prohibitively costly dowry demands</t>
  </si>
  <si>
    <t>it focuses attention on the threat of punishment and not the moral reasons to follow this law</t>
  </si>
  <si>
    <t>draining the surrounding land and polders</t>
  </si>
  <si>
    <t>What has been easily proven about the rain forest</t>
  </si>
  <si>
    <t>cross-cutting relationships</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</si>
  <si>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</si>
  <si>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the ability to pursue valued goals</t>
  </si>
  <si>
    <t>the Mexico–United States border</t>
  </si>
  <si>
    <t>neither conscientious nor of social benefit</t>
  </si>
  <si>
    <t>Brocard's conjecture</t>
  </si>
  <si>
    <t>What is located within this district?</t>
  </si>
  <si>
    <t>threat of war</t>
  </si>
  <si>
    <t>What do high levels of inequality  prevent beyond economic prosperity?</t>
  </si>
  <si>
    <t>The Reconstruction of Religious Thought in Islam</t>
  </si>
  <si>
    <t>four public charter schools</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</si>
  <si>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</si>
  <si>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a half-penny sales tax</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</si>
  <si>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</si>
  <si>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do some theories claim about civil disobedience?</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</si>
  <si>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</si>
  <si>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 xml:space="preserve">What are the three major types of rock? </t>
  </si>
  <si>
    <t>mantle</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</si>
  <si>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</si>
  <si>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Kong Duancao</t>
  </si>
  <si>
    <t>Who gave their name to Normandy in the 1000's and 1100's</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</si>
  <si>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</si>
  <si>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Chemical</t>
  </si>
  <si>
    <t>University of Chicago scholars played a major part in what development?</t>
  </si>
  <si>
    <t>aerospace</t>
  </si>
  <si>
    <t>What was Thoreau's punishment for not paying his taxes?</t>
  </si>
  <si>
    <t>probabilistic (or "Monte Carlo")</t>
  </si>
  <si>
    <t>To what level would the polynomial time hierarchy collapse if graph isomorphism is NP-complete?</t>
  </si>
  <si>
    <t>granted the Protestants equality with Catholics under the throne and a degree of religious and political freedom within their domains</t>
  </si>
  <si>
    <t>lost money</t>
  </si>
  <si>
    <t>two public agencies, especially two equally sovereign branches of government, conflict</t>
  </si>
  <si>
    <t>police and the armed forces</t>
  </si>
  <si>
    <t>briefing B-265</t>
  </si>
  <si>
    <t>What were British plans against French?</t>
  </si>
  <si>
    <t>Name one country that banned boating, driving and flying on Sundays.</t>
  </si>
  <si>
    <t>vote</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</si>
  <si>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</si>
  <si>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</si>
  <si>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Commission v Italy the Court of Justice</t>
  </si>
  <si>
    <t>British telecommunications company</t>
  </si>
  <si>
    <t>What house was the site of a weaving school in Canterbury?</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</si>
  <si>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</si>
  <si>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What was done to counteract the overpopulation of mnemiopsis in The Black Sea?</t>
  </si>
  <si>
    <t>to submit to the punishment prescribed by law</t>
  </si>
  <si>
    <t>What is the glacial alpine valley known as?</t>
  </si>
  <si>
    <t xml:space="preserve">How many types of X.25 networks were there originally </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</si>
  <si>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</si>
  <si>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The idea of acquired immunity in jawed vertebrates is the basis of what medical treatment?</t>
  </si>
  <si>
    <t>Generally speaking, what size are the earthquakes that hit southern California?</t>
  </si>
  <si>
    <t>William of Montreuil</t>
  </si>
  <si>
    <t>the same procedures as for IPCC Assessment Reports</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</si>
  <si>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</si>
  <si>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it must be issued for a legitimate medical purpose by a licensed practitioner acting in the course of legitimate doctor-patient relationship</t>
  </si>
  <si>
    <t>win an acquittal and avoid imprisonment</t>
  </si>
  <si>
    <t>Who reigned over the Ottoman empire when it was at its most powerful.</t>
  </si>
  <si>
    <t>1568–1609</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</si>
  <si>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</si>
  <si>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</si>
  <si>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dealing with patients' prescriptions and patient safety issues</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</si>
  <si>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</si>
  <si>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 xml:space="preserve">What was developed for the Air Force </t>
  </si>
  <si>
    <t>What theorem was implicated by Manuel Blum's axioms?</t>
  </si>
  <si>
    <t>How are most city officials elected after the 1960s</t>
  </si>
  <si>
    <t>the former Strathclyde Regional Council debating chamber</t>
  </si>
  <si>
    <t>produce water currents that help direct microscopic prey toward the mouth</t>
  </si>
  <si>
    <t>the Lisbon Treaty</t>
  </si>
  <si>
    <t>The passage of what act gave Victoria its own government?</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</si>
  <si>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</si>
  <si>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turbulent history of the city and country</t>
  </si>
  <si>
    <t>What other business district does Orange County envelop outside of Downtown Santa Ana and Newport Center?</t>
  </si>
  <si>
    <t>After its re-opening, which types of movies did the Tower Theatre show?</t>
  </si>
  <si>
    <t>William III of Orange</t>
  </si>
  <si>
    <t>The Mongols' extensive West Asian and European contacts</t>
  </si>
  <si>
    <t>a proprietary suite of networking protocols developed by Apple Inc</t>
  </si>
  <si>
    <t>naval Battle of the Restigouche</t>
  </si>
  <si>
    <t>get their issue onto the table</t>
  </si>
  <si>
    <t>a small portion of the population lives off unearned property income</t>
  </si>
  <si>
    <t>Thomas Reid and Dugald Stewart</t>
  </si>
  <si>
    <t>powers that are "reserved" to the Parliament of the United Kingdom</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</si>
  <si>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</si>
  <si>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What does colonialism lack that imperialism has?</t>
  </si>
  <si>
    <t>The Internet2 community, in partnership with Qwest</t>
  </si>
  <si>
    <t>What issue has been plaguing the civil disobedience movement.</t>
  </si>
  <si>
    <t>substitution of capital equipment for labor</t>
  </si>
  <si>
    <t>no jail time</t>
  </si>
  <si>
    <t>How can any knot be distinctively indicated?</t>
  </si>
  <si>
    <t>What is one avenue being compensated for by having committees serve such a large role?</t>
  </si>
  <si>
    <t>Imperialism and colonialism both assert a states dominance over what?</t>
  </si>
  <si>
    <t xml:space="preserve">What were the years two Regulations that conflicted with an Italian law originate in the Simmenthal SpA case? </t>
  </si>
  <si>
    <t>San Joaquin Valley Railroad</t>
  </si>
  <si>
    <t>What is another term used for year 13?</t>
  </si>
  <si>
    <t>How many public charter schools does the university run?</t>
  </si>
  <si>
    <t>any member of the Scottish Government</t>
  </si>
  <si>
    <t>3600 revolutions per minute</t>
  </si>
  <si>
    <t>John Paul II</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</si>
  <si>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</si>
  <si>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internal migration and urbanisation</t>
  </si>
  <si>
    <t>What conviction motivated Eliot to move towards secularization?</t>
  </si>
  <si>
    <t>both sides withdrawing from the field</t>
  </si>
  <si>
    <t>Islamism</t>
  </si>
  <si>
    <t>What are other alternative names for French and Indian War?</t>
  </si>
  <si>
    <t>What does matter actually have that Newtonian mechanics doesn't address?</t>
  </si>
  <si>
    <t>104 °F</t>
  </si>
  <si>
    <t>provide better absolute bounds on the timing and rates of deposition</t>
  </si>
  <si>
    <t>a lower level of economic utility in society</t>
  </si>
  <si>
    <t>wet</t>
  </si>
  <si>
    <t>Hospitality Business/Financial Centre</t>
  </si>
  <si>
    <t>by intermediate network nodes asynchronously using first-in, first-out buffering, but may be forwarded according to some scheduling discipline for fair queuing</t>
  </si>
  <si>
    <t>make a defiant speech, or a speech explaining their actions,</t>
  </si>
  <si>
    <t>the European Court</t>
  </si>
  <si>
    <t>What is an example of a mechanical barrier on leaves?</t>
  </si>
  <si>
    <t>the journal Nature</t>
  </si>
  <si>
    <t>three bodies of water</t>
  </si>
  <si>
    <t>Other than the 1980s, in which decade did most of San Bernardino and Riverside Counties develop?</t>
  </si>
  <si>
    <t>Lower Rhine</t>
  </si>
  <si>
    <t>School of Social Service Administration</t>
  </si>
  <si>
    <t>certain number of teacher's salaries are paid by the State</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</si>
  <si>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</si>
  <si>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ambiguity</t>
  </si>
  <si>
    <t>prefabricated</t>
  </si>
  <si>
    <t>regional burden sharing conflicts</t>
  </si>
  <si>
    <t>Mongol peace</t>
  </si>
  <si>
    <t>sent Dieskau to Fort St. Frédéric</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</si>
  <si>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</si>
  <si>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flattened</t>
  </si>
  <si>
    <t>to distract Montcalm</t>
  </si>
  <si>
    <t>What gorge is between the Bingen and Bonn?</t>
  </si>
  <si>
    <t>The Tower District is centered around which historic theatre?</t>
  </si>
  <si>
    <t>Indirect civil disobedience</t>
  </si>
  <si>
    <t>reflects the desire to encourage consensus amongst elected members</t>
  </si>
  <si>
    <t>What should be the main goal of not using punishment in a just system?</t>
  </si>
  <si>
    <t>Besides the study of prime numbers, what general theory was considered the official example of pure mathematics?</t>
  </si>
  <si>
    <t>The complexity of problems often depends on what?</t>
  </si>
  <si>
    <t>Burlington Northern Santa Fe Railway and Union Pacific Railroad</t>
  </si>
  <si>
    <t>individually, sometimes resulting in different paths and out-of-order delivery</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</si>
  <si>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</si>
  <si>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mermaid</t>
  </si>
  <si>
    <t>What do the strains of y. pestis suggest abut the plague?</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</si>
  <si>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</si>
  <si>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Who published the State of the Planet 2008-2009 report?</t>
  </si>
  <si>
    <t>punish the Miami people of Pickawillany for not following Céloron's orders to cease trading with the British</t>
  </si>
  <si>
    <t>Stadtholder William III of Orange</t>
  </si>
  <si>
    <t>a better relevant income.</t>
  </si>
  <si>
    <t>Where might the doctor's self-interest be at odds with the patient's self-interest?</t>
  </si>
  <si>
    <t>middle eastern scientists</t>
  </si>
  <si>
    <t>use the proceedings as a forum</t>
  </si>
  <si>
    <t>the direction of making it seem like climate change is more serious</t>
  </si>
  <si>
    <t>Extension</t>
  </si>
  <si>
    <t>Allston Science Complex</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</si>
  <si>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</si>
  <si>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no known polynomial-time solution</t>
  </si>
  <si>
    <t>76,000 to 540,000</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</si>
  <si>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</si>
  <si>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</si>
  <si>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What is the highest peak in Victoria?</t>
  </si>
  <si>
    <t>The edict protected Catholics by discouraging what?</t>
  </si>
  <si>
    <t>Guilt implies wrong-doing</t>
  </si>
  <si>
    <t>What are ctenophora commonly known as?</t>
  </si>
  <si>
    <t>the Financial crisis of 2007–08</t>
  </si>
  <si>
    <t>How did the Islamic Group's campaign to overthrow the government turn out?</t>
  </si>
  <si>
    <t>location</t>
  </si>
  <si>
    <t>the rat population was insufficient</t>
  </si>
  <si>
    <t>most cost efficient bidder</t>
  </si>
  <si>
    <t>blockade French ports, sent out their fleet in February 1755</t>
  </si>
  <si>
    <t>the Parliament of Victoria</t>
  </si>
  <si>
    <t>Which country was thinking about going to war to forcibly take Middle Eastern oil fields?</t>
  </si>
  <si>
    <t>What administration did Ludwig Mies van der Rohe designa buiding?</t>
  </si>
  <si>
    <t>Mongol and Turkic tribes</t>
  </si>
  <si>
    <t>Southern California's economy can be described as one of the largest in the United States and what other characteristic?</t>
  </si>
  <si>
    <t>What was the UK governments benefits agenchy checking in 2012?</t>
  </si>
  <si>
    <t>commercial, scientific, and cultural</t>
  </si>
  <si>
    <t>What members typically open debates?</t>
  </si>
  <si>
    <t>informed Céloron that they owned the Ohio Country and that they would trade with the British</t>
  </si>
  <si>
    <t>What may be possible for multiple Kuznets' cycles to be in at any given time?</t>
  </si>
  <si>
    <t>What is one part of the innate immune system that doesn't attack microbes directly?</t>
  </si>
  <si>
    <t>Did the plague spread in Scandinavia or Germany first?</t>
  </si>
  <si>
    <t>Transform</t>
  </si>
  <si>
    <t>What types of programs help to redistribute wealth?</t>
  </si>
  <si>
    <t>cylinders and valve gear</t>
  </si>
  <si>
    <t>Ohio Company</t>
  </si>
  <si>
    <t>What monument is in memory of the largest insurrection of WWII?</t>
  </si>
  <si>
    <t>Other theories of the word's origin can be generally classed as what?</t>
  </si>
  <si>
    <t>By whom is European Law applied by?</t>
  </si>
  <si>
    <t>areas cleared of forest are visible to the naked eye</t>
  </si>
  <si>
    <t>University of Chicago College Bowl Team</t>
  </si>
  <si>
    <t>anthropological</t>
  </si>
  <si>
    <t>Class I MHC molecules</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</si>
  <si>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</si>
  <si>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Seine</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</si>
  <si>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</si>
  <si>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harder</t>
  </si>
  <si>
    <t>How many piston strokes occur in an engine cycle?</t>
  </si>
  <si>
    <t>depopulation and permanent change in both economic and social structures</t>
  </si>
  <si>
    <t>declare martial law</t>
  </si>
  <si>
    <t>smaller, weaker swimmers such as rotifers and mollusc and crustacean larvae</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</si>
  <si>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</si>
  <si>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Fryderyk Chopin University of Music</t>
  </si>
  <si>
    <t xml:space="preserve">Funding limitations allowed CSNET to be what </t>
  </si>
  <si>
    <t>November 1979</t>
  </si>
  <si>
    <t>Why did the 5th president of the university decide to get rid of the football program?</t>
  </si>
  <si>
    <t>whether it would do more harm than good</t>
  </si>
  <si>
    <t>What criticism in NY times article that impacts the quality of Education at Harvard?</t>
  </si>
  <si>
    <t>What was the Jacksonville fire later known as?</t>
  </si>
  <si>
    <t>After the Oligocene period, under what period did the amazon rainforest begin to expand?</t>
  </si>
  <si>
    <t>increasing unemployment</t>
  </si>
  <si>
    <t>Who was the leader when the Franks entered the Euphrates valley?</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</si>
  <si>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</si>
  <si>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What can the growth elasticity of poverty depend on?</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</si>
  <si>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</si>
  <si>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What problems did the Yuan dynasty have near its end?</t>
  </si>
  <si>
    <t>What responsibilities were pharmacy technicians formerly limited to?</t>
  </si>
  <si>
    <t>various academic disciplines</t>
  </si>
  <si>
    <t>substantially increasing the atmospheric concentrations of the greenhouse gases</t>
  </si>
  <si>
    <t>cnidarians</t>
  </si>
  <si>
    <t>Along with Muslims, Jews and Protestant Christians, what religious group notably operates private schools?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</si>
  <si>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</si>
  <si>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Who was in charge of the papal army in the War of Barbastro?</t>
  </si>
  <si>
    <t>At Millingen aan de Rijn where the Rhine splits, what does it change it's name to?</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</si>
  <si>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</si>
  <si>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How many miles across the Atlantic Ocean does Saharan dust travel?</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</si>
  <si>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</si>
  <si>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</si>
  <si>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European Parliament and the Council of the European Union</t>
  </si>
  <si>
    <t>law and philosophy</t>
  </si>
  <si>
    <t>both adaptive and innate</t>
  </si>
  <si>
    <t>adaptive and innate immune responses</t>
  </si>
  <si>
    <t>What does Warszawa mean in Polish?</t>
  </si>
  <si>
    <t>Who was the medical report written for?</t>
  </si>
  <si>
    <t>it ensured a high income and medical ethics were compatible with Confucian virtues</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</si>
  <si>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</si>
  <si>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very low tuition fees</t>
  </si>
  <si>
    <t>made a grade of A for all four years</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</si>
  <si>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</si>
  <si>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gender roles and customs</t>
  </si>
  <si>
    <t>substantially increasing the atmospheric concentrations</t>
  </si>
  <si>
    <t>How are packets normally forwarded</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</si>
  <si>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</si>
  <si>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Amazonia: Man and Culture in a Counterfeit Paradise</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</si>
  <si>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</si>
  <si>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provide a fault-tolerant, efficient routing method for telecommunication messages</t>
  </si>
  <si>
    <t>What is a twin prime?</t>
  </si>
  <si>
    <t>Imperialism</t>
  </si>
  <si>
    <t>Private_school</t>
  </si>
  <si>
    <t>11–13th century AD</t>
  </si>
  <si>
    <t>What are examples of economic actors?</t>
  </si>
  <si>
    <t>Which regions have temperate climates?</t>
  </si>
  <si>
    <t>Lenin</t>
  </si>
  <si>
    <t>What happens to waste heat in the Rankine cycle?</t>
  </si>
  <si>
    <t>There is growing interest in what indigenous group in the Amazon?</t>
  </si>
  <si>
    <t>a new investigation into the role of Yersinia pestis in the Black Death</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</si>
  <si>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</si>
  <si>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southern China withstood and fought to the last</t>
  </si>
  <si>
    <t>as feeder materials</t>
  </si>
  <si>
    <t xml:space="preserve">How are the packets routed </t>
  </si>
  <si>
    <t>requested by governments.</t>
  </si>
  <si>
    <t>the revenues from the oil were not benefitting Scotland as much as they should</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</si>
  <si>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</si>
  <si>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pope as a native of Poland?</t>
  </si>
  <si>
    <t>What is the dispensary subject to in a majority of countries?</t>
  </si>
  <si>
    <t>through various associations and other arrangements</t>
  </si>
  <si>
    <t>1870 to 1939</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</si>
  <si>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</si>
  <si>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TEU articles 4 and 5</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</si>
  <si>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</si>
  <si>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covert lawbreaking</t>
  </si>
  <si>
    <t>propose a range of preincident population figures</t>
  </si>
  <si>
    <t>Any member</t>
  </si>
  <si>
    <t>What other catalysts can be used to produce oxygen?</t>
  </si>
  <si>
    <t>Italy</t>
  </si>
  <si>
    <t>the narrow end</t>
  </si>
  <si>
    <t>propose a range of preincident population figures from as high as 7 million to as low as 4 million</t>
  </si>
  <si>
    <t>four-course rate average</t>
  </si>
  <si>
    <t>four</t>
  </si>
  <si>
    <t>sea gooseberry</t>
  </si>
  <si>
    <t>What rules does the IPCC have to follow?</t>
  </si>
  <si>
    <t>their greatest common divisor is one</t>
  </si>
  <si>
    <t xml:space="preserve"> Where did France win a war in the 1970's</t>
  </si>
  <si>
    <t>How long didn't the fighting last in Seven Years War</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</si>
  <si>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</si>
  <si>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was the ratio of men to women at Harvard/Radcliffe?</t>
  </si>
  <si>
    <t>to win an acquittal and avoid imprisonment or a fine</t>
  </si>
  <si>
    <t>granaries were ordered built</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</si>
  <si>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</si>
  <si>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What does  mnemiopsis eat?</t>
  </si>
  <si>
    <t>pressure to reduce costs and maximize profits</t>
  </si>
  <si>
    <t>second and third run movies</t>
  </si>
  <si>
    <t>By justification certain racial and geographical theories, Europe thought of itself as what?</t>
  </si>
  <si>
    <t>How old was Chopin when he moved to Warsaw with his family?</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</si>
  <si>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</si>
  <si>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slash and burn</t>
  </si>
  <si>
    <t>resist responding to investigators' questions</t>
  </si>
  <si>
    <t>Better Jacksonville Plan</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</si>
  <si>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</si>
  <si>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Western governments considered Islamists to be the lesser of two evils when compared to whom?</t>
  </si>
  <si>
    <t>Iqbal worried that India's mostly Hindu population would do what to Muslim heritage and culture?</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</si>
  <si>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</si>
  <si>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the Cretaceous–Paleogene extinction</t>
  </si>
  <si>
    <t>was the public switched data network operated by the Dutch PTT Telecom</t>
  </si>
  <si>
    <t>What are the factors that are contributing to the desire to have SR 99 improved to be of interstate standards?</t>
  </si>
  <si>
    <t>St. Bartholomew's Day massacre</t>
  </si>
  <si>
    <t>By how much did Jacksonville's Hispanic white population decline? Call</t>
  </si>
  <si>
    <t>John M. Grunsfeld</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</si>
  <si>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</si>
  <si>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</si>
  <si>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 xml:space="preserve">Why is the node requiered to look up </t>
  </si>
  <si>
    <t>the Doctor of Pharmacy (Pharm. D.) degree</t>
  </si>
  <si>
    <t>assisting in fabricating evidence or committing perjury</t>
  </si>
  <si>
    <t>Eternal Heaven</t>
  </si>
  <si>
    <t>Natural killer cells recognize cells that should be targeted by a condition known as what?</t>
  </si>
  <si>
    <t>What formation has an asymmetrical pattern of different terraces?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</si>
  <si>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</si>
  <si>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</si>
  <si>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attacked the British column, killing and capturing several hundred men, women, children, and slaves.</t>
  </si>
  <si>
    <t>What is another notable university in Warsaw after the University of Warsaw?</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</si>
  <si>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</si>
  <si>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What is issued once construction is complete and a final inspection has been passed?</t>
  </si>
  <si>
    <t>an attempt to emphasize academics over athletics</t>
  </si>
  <si>
    <t>multiple paths between any two points</t>
  </si>
  <si>
    <t>What type of authority are ambulatory care pharmacists given in the U.S. federal health care system?</t>
  </si>
  <si>
    <t>three major offensive actions</t>
  </si>
  <si>
    <t>What can people work towards if they aren't denied their functionings, capabilities and agency?</t>
  </si>
  <si>
    <t>the accidental introduction of the Mnemiopsis-eating North American ctenophore Beroe ovata</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</si>
  <si>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</si>
  <si>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circuit switching is characterized by a fee per unit of connection time</t>
  </si>
  <si>
    <t>Han Chinese, Khitans, Jurchens, Mongols, and Tibetan Buddhists</t>
  </si>
  <si>
    <t>Are there any regions where the Treaty of European Union excludes from jurisdiction?</t>
  </si>
  <si>
    <t>Who owns more wealth than the bottom 90 percent of people in the U.S.?</t>
  </si>
  <si>
    <t xml:space="preserve">What use was suggested for the system </t>
  </si>
  <si>
    <t>Bricks for Warsaw</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</si>
  <si>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</si>
  <si>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to avoid being targeted by the boycott</t>
  </si>
  <si>
    <t>it has survived many wars, conflicts and invasions</t>
  </si>
  <si>
    <t>Alan Dershowitz and Lawrence Lessig</t>
  </si>
  <si>
    <t>second and third run movies, along with classic films</t>
  </si>
  <si>
    <t>third-most</t>
  </si>
  <si>
    <t>Where did Iroquois Confederation control?</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</si>
  <si>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</si>
  <si>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</si>
  <si>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What is featured on the city of Fresno's city flag?</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</si>
  <si>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</si>
  <si>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the lack of a Parliament of Scotland</t>
  </si>
  <si>
    <t>Vosges Mountains</t>
  </si>
  <si>
    <t>“capability deprivation”</t>
  </si>
  <si>
    <t>Why was there a depreciation of the industrialized nations dollars?</t>
  </si>
  <si>
    <t>deprived of earning as much</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</si>
  <si>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</si>
  <si>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small-business proprietors</t>
  </si>
  <si>
    <t>What kind of sending technology is being used to protect tribal lands in the Amazon?</t>
  </si>
  <si>
    <t>could not master written Chinese, but they could generally converse well</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</si>
  <si>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</si>
  <si>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</si>
  <si>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Which tribes did Genghis Khan unite?</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</si>
  <si>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</si>
  <si>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What did Lavoisier perceive the air had lost as much as the tin had gained</t>
  </si>
  <si>
    <t>What type of locomotive was Salamanca?</t>
  </si>
  <si>
    <t>What do Beriods use as teeth?</t>
  </si>
  <si>
    <t>What kinds of growth did Kublai encourage?</t>
  </si>
  <si>
    <t>pharmacists cannot form business partnerships with physicians or give them "kickback" payments</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</si>
  <si>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</si>
  <si>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</si>
  <si>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twin prime conjecture</t>
  </si>
  <si>
    <t>by a fee per unit of information transmitted</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</si>
  <si>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</si>
  <si>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</si>
  <si>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ocean liners</t>
  </si>
  <si>
    <t>Skirmish of the Brick Church</t>
  </si>
  <si>
    <t>Where did the first Huguenot colonists settle?</t>
  </si>
  <si>
    <t>In 1900, the Los Angeles Times defined southern California as including "the seven counties of Los Angeles, San Bernardino, Orange, Riverside, San Diego, Ventura and Santa Barbara." In 1999, the Times added a newer county—Imperial—to that list.</t>
  </si>
  <si>
    <t>When was the Dutch Revolt?</t>
  </si>
  <si>
    <t>What are pharmacists forbidden to do?</t>
  </si>
  <si>
    <t>public high schools lost their accreditation</t>
  </si>
  <si>
    <t>default emission factors</t>
  </si>
  <si>
    <t>Saxon Garden</t>
  </si>
  <si>
    <t>What political group began to gain support following the corruption scandal?</t>
  </si>
  <si>
    <t>instantaneously in action-reaction pairs</t>
  </si>
  <si>
    <t>talking to criminal investigators</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</si>
  <si>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</si>
  <si>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river originally bounded the Duchy</t>
  </si>
  <si>
    <t>What did the Jewish people do so pagan items wouldn't be in the temple of Jerusalem?</t>
  </si>
  <si>
    <t>tech-oriented</t>
  </si>
  <si>
    <t>cut throat competition</t>
  </si>
  <si>
    <t>Level 3 Communications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</si>
  <si>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</si>
  <si>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Why did Kublai's successors lose control of the rest of the Mongol empire?</t>
  </si>
  <si>
    <t>definitions of time and space complexity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</si>
  <si>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</si>
  <si>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 xml:space="preserve">Which findings suggested that the region was densely populated? </t>
  </si>
  <si>
    <t>When was the Ming dynasty in power?</t>
  </si>
  <si>
    <t>kick back</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</si>
  <si>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</si>
  <si>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the San Fernando Valley</t>
  </si>
  <si>
    <t>social welfare</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</si>
  <si>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</si>
  <si>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An algorithm for X which reduces to C would us to do what?</t>
  </si>
  <si>
    <t>adjacency matrices</t>
  </si>
  <si>
    <t>Manakin Town</t>
  </si>
  <si>
    <t>What political leaning does the Cato Institute have?</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</si>
  <si>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</si>
  <si>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private ownership of the means of production</t>
  </si>
  <si>
    <t>"generally unfounded and also marginal to the assessment"</t>
  </si>
  <si>
    <t>stainless steel</t>
  </si>
  <si>
    <t>What theorem states that the probability that a number n is prime is inversely proportional to its logarithm?</t>
  </si>
  <si>
    <t>"winds up" the debate</t>
  </si>
  <si>
    <t>Where was the 1857 riot?</t>
  </si>
  <si>
    <t>gets smaller</t>
  </si>
  <si>
    <t>according to a multiple access scheme</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</si>
  <si>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</si>
  <si>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a better relevant income</t>
  </si>
  <si>
    <t>How is dioxygen most simply described?</t>
  </si>
  <si>
    <t>How did Yesun Temur die</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</si>
  <si>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</si>
  <si>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</si>
  <si>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</si>
  <si>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constructed the King's Road</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</si>
  <si>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</si>
  <si>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padlocking the gates</t>
  </si>
  <si>
    <t>Variable lymphocyte receptors</t>
  </si>
  <si>
    <t>Miller–Rabin primality test</t>
  </si>
  <si>
    <t>second most commonly</t>
  </si>
  <si>
    <t>one</t>
  </si>
  <si>
    <t>What property of the harmonic series 1 + 1/2 + 1/3 + 1/4 + ... shows that there is an infinite number of primes?</t>
  </si>
  <si>
    <t>mannerist</t>
  </si>
  <si>
    <t>Winter Film Capital of the World</t>
  </si>
  <si>
    <t>New France</t>
  </si>
  <si>
    <t>kteis 'comb' and φέρω pherō 'carry'</t>
  </si>
  <si>
    <t>the possession of already-wealthy individuals</t>
  </si>
  <si>
    <t>Who did not assert Russia's right to "self-determination?"</t>
  </si>
  <si>
    <t>Hendrix v Employee Insurance Institute</t>
  </si>
  <si>
    <t>Telenet was incorporated in 1973 and started operations in 1975. It went public in 1979 and was then sold to GTE</t>
  </si>
  <si>
    <t>rapidly raising population and traffic in cities along SR 99, as well as the desirability of Federal funding</t>
  </si>
  <si>
    <t>"Bauffet's Point"</t>
  </si>
  <si>
    <t>Confucian propriety and ancestor veneration</t>
  </si>
  <si>
    <t>don't believe in the legitimacy of any government</t>
  </si>
  <si>
    <t>generally unfounded and also marginal to the assessment</t>
  </si>
  <si>
    <t>When the law is a direct target of the protest, what is this called?</t>
  </si>
  <si>
    <t>What was the proportion of Huguenots to Catholics at their peak?</t>
  </si>
  <si>
    <t>anaerobic</t>
  </si>
  <si>
    <t>sodium carbonate and potassium carbonate</t>
  </si>
  <si>
    <t>rules that conflict with morality</t>
  </si>
  <si>
    <t>made a grade of A for all four years, and on any other graduate who took twelve weeks additional study at the University of Chicago</t>
  </si>
  <si>
    <t>What does the bolinopsis generally eat?</t>
  </si>
  <si>
    <t>when they would be married,</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</si>
  <si>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</si>
  <si>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Whose puppet did Islamists accuse the Saudi regime of being?</t>
  </si>
  <si>
    <t>Where did the Huguenots land in New York originally?</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</si>
  <si>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</si>
  <si>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phagosome</t>
  </si>
  <si>
    <t>rose to higher political office</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</si>
  <si>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</si>
  <si>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In the capabilities approach, grow and income are considered a means to an end rather than what?</t>
  </si>
  <si>
    <t>66–34 Mya</t>
  </si>
  <si>
    <t>that a time-sharing system, based on Kemney's work at Dartmouth—which used a computer on loan from GE—could be profitable</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</si>
  <si>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</si>
  <si>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42</t>
  </si>
  <si>
    <t>lengthening rubbing surfaces of the valve</t>
  </si>
  <si>
    <t>What does private ownership create a situation of?</t>
  </si>
  <si>
    <t>Who is the university accredited by?</t>
  </si>
  <si>
    <t>Who was Iqbal a critic of?</t>
  </si>
  <si>
    <t>Revolutionary civil disobedience</t>
  </si>
  <si>
    <t>ministers or party leaders</t>
  </si>
  <si>
    <t>reflective</t>
  </si>
  <si>
    <t>How many representatives does each electorate have?</t>
  </si>
  <si>
    <t>What does not fall under the field of analysis of algorithms&gt;</t>
  </si>
  <si>
    <t>actual temperature rise was near the top end of the range given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</si>
  <si>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</si>
  <si>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How many large public parks does Fresno have?</t>
  </si>
  <si>
    <t>between 1.4 and 5.8 °C</t>
  </si>
  <si>
    <t>In which case was a Dutch national not entitled to continue receiving benefits when he moved to Belgium?</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</si>
  <si>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</si>
  <si>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to punish the Miami people of Pickawillany</t>
  </si>
  <si>
    <t>Rocks that are a depth where they are ductilely stretched are also often what?</t>
  </si>
  <si>
    <t>significant new evidence or events that change our understanding of climate science</t>
  </si>
  <si>
    <t>blockade French ports</t>
  </si>
  <si>
    <t>What responses protect the lungs by mechanically ejecting pathogens from the respiratory system?</t>
  </si>
  <si>
    <t>What is necessary to disobey?</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</si>
  <si>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</si>
  <si>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dictionary contains a non- violent definition?</t>
  </si>
  <si>
    <t>local-global principle</t>
  </si>
  <si>
    <t>What did the king do to regarding Huguenot education?</t>
  </si>
  <si>
    <t>What corresponds to solving the problem of multiplying three numbers/</t>
  </si>
  <si>
    <t>turning the whole climate science assessment process into a moderated "living" Wikipedia-IPCC</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</si>
  <si>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</si>
  <si>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punishment</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</si>
  <si>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</si>
  <si>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</si>
  <si>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</si>
  <si>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the U.S.</t>
  </si>
  <si>
    <t>Huguenot rebellions</t>
  </si>
  <si>
    <t>1950s through the 1970s</t>
  </si>
  <si>
    <t>town of the Ubii</t>
  </si>
  <si>
    <t>South American</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</si>
  <si>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</si>
  <si>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distract Montcalm</t>
  </si>
  <si>
    <t>select their students</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</si>
  <si>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</si>
  <si>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the most rigorous, intense</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</si>
  <si>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</si>
  <si>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Southern California</t>
  </si>
  <si>
    <t>deprived of earning as much income as they would otherwise</t>
  </si>
  <si>
    <t>colonizing</t>
  </si>
  <si>
    <t>Ctenophora</t>
  </si>
  <si>
    <t>mining licence fees</t>
  </si>
  <si>
    <t>What does high levels of inequality do for economic growth in richer countries?</t>
  </si>
  <si>
    <t>Strictly speaking who was included in DATANET 1</t>
  </si>
  <si>
    <t>Four</t>
  </si>
  <si>
    <t>firms engaged in managing construction projects without assuming direct financial responsibility for completion of the construction project</t>
  </si>
  <si>
    <t>Scotland Act 1998</t>
  </si>
  <si>
    <t>The Skirmish of the Brick Church</t>
  </si>
  <si>
    <t>Who did Britain exploit in India?</t>
  </si>
  <si>
    <t>Which entities have had to develop principles dedicated to conflict resolution between laws of different systems?</t>
  </si>
  <si>
    <t>Sweden v. Russia and allies</t>
  </si>
  <si>
    <t>political focus</t>
  </si>
  <si>
    <t>input encoding</t>
  </si>
  <si>
    <t>evenly round the body</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</si>
  <si>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</si>
  <si>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by a fee per unit of information transmitted, such as characters, packets, or messages</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</si>
  <si>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</si>
  <si>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 xml:space="preserve">2 differences betwen X.25 and ARPNET CITA technologies </t>
  </si>
  <si>
    <t>The university agreed to grant a degree to any graduate of affiliate schoos that did what?</t>
  </si>
  <si>
    <t>about 1820</t>
  </si>
  <si>
    <t>Reciprocating piston</t>
  </si>
  <si>
    <t>What was the period called that was 505 million years ago?</t>
  </si>
  <si>
    <t>What is the legislature of the European Union comprised of?</t>
  </si>
  <si>
    <t>Frame Relay was used to interconnect LANs across wide area networks. However, X.25 and well as Frame Relay have been supplanted</t>
  </si>
  <si>
    <t>Oxford's Magdalen Tower</t>
  </si>
  <si>
    <t>Late-Glacial valley</t>
  </si>
  <si>
    <t>"design build" contract</t>
  </si>
  <si>
    <t>painting, mathematics, calligraphy, poetry, and theater</t>
  </si>
  <si>
    <t>Prime_number</t>
  </si>
  <si>
    <t>to set up an insurance fund for employees to claim unpaid wages if their employers had gone insolvent, as the Insolvency Protection Directive required</t>
  </si>
  <si>
    <t>What implication can be derived for P and NP if P and co-NP are established to be unequal?</t>
  </si>
  <si>
    <t xml:space="preserve">When rock folds deep in the Earth it can fold one of two ways, when it buckles upwards it creates what? </t>
  </si>
  <si>
    <t>random access machines</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</si>
  <si>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</si>
  <si>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the Liao, Jin, and Song</t>
  </si>
  <si>
    <t>Taking evidence from witnesses is one of committees' what?</t>
  </si>
  <si>
    <t>beta decay (of neutrons in atomic nuclei)</t>
  </si>
  <si>
    <t>the Channel Islands</t>
  </si>
  <si>
    <t>In what year were there 5751 Filipinos in Jacksonville</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</si>
  <si>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</si>
  <si>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United Nations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</si>
  <si>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</si>
  <si>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What other locations can the Booth School of Business be found?</t>
  </si>
  <si>
    <t>near their current locations</t>
  </si>
  <si>
    <t>exceeds any given number</t>
  </si>
  <si>
    <t>What is an example of a problem to which effective algorithms have provided a solution in spite of the intractability associated with the breadth of sizes?</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</si>
  <si>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</si>
  <si>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The San Bernardino-Riverside area maintains the business districts of Downtown San Bernardino, Hospitality Business/Financial Centre, University Town which are in San Bernardino and Downtown Riverside.</t>
  </si>
  <si>
    <t>a pivotal event in the Arab Muslim world</t>
  </si>
  <si>
    <t>Doctor of Pharmacy (Pharm. D.)</t>
  </si>
  <si>
    <t>Commission v Austria</t>
  </si>
  <si>
    <t>the 1997 Treaty of Amsterdam</t>
  </si>
  <si>
    <t>What kind of company is Sky UK Limited?</t>
  </si>
  <si>
    <t>What do all but one platycenida species lack?</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</si>
  <si>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</si>
  <si>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Contracts must be designed to ensure what?</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</si>
  <si>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</si>
  <si>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arbitrary integers</t>
  </si>
  <si>
    <t>agriculture and silviculture</t>
  </si>
  <si>
    <t>a "Conciliation Committee"</t>
  </si>
  <si>
    <t>connection-oriented operations</t>
  </si>
  <si>
    <t>large-scale development projects</t>
  </si>
  <si>
    <t>What, rather than Islamism, requires explanation?</t>
  </si>
  <si>
    <t>destruction of Israel</t>
  </si>
  <si>
    <t>that civil disobedience is only justified against governmental entities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</si>
  <si>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</si>
  <si>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</si>
  <si>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 xml:space="preserve">How did user of Tymnet connect </t>
  </si>
  <si>
    <t>applied mathematics</t>
  </si>
  <si>
    <t>founding of new Protestant churches in Catholic-controlled regions</t>
  </si>
  <si>
    <t>How many intercollegiate sports does Harvard compete in NCAA division I</t>
  </si>
  <si>
    <t>rich and well</t>
  </si>
  <si>
    <t>at most one</t>
  </si>
  <si>
    <t>Amazon basin</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</si>
  <si>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</si>
  <si>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 xml:space="preserve">When was the divestment from South Africa movement? </t>
  </si>
  <si>
    <t>Eugene Fama</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</si>
  <si>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</si>
  <si>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zoning and building code requirements</t>
  </si>
  <si>
    <t>Seven Years' War</t>
  </si>
  <si>
    <t>through contact with Persian traders</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</si>
  <si>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</si>
  <si>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</si>
  <si>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</si>
  <si>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 xml:space="preserve">DEC originally had 3 layers but evolved into how many layers </t>
  </si>
  <si>
    <t>In what year was the first known experiments on combustion and air conducted?</t>
  </si>
  <si>
    <t>intermediate network nodes asynchronously using first-in, first-out buffering</t>
  </si>
  <si>
    <t>the network was enhanced</t>
  </si>
  <si>
    <t>metamorphosed</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</si>
  <si>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</si>
  <si>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Battle of Fort Bull</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</si>
  <si>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</si>
  <si>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solve any problem in C</t>
  </si>
  <si>
    <t>failed to set up an insurance fund for employees to claim unpaid wages if their employers had gone insolvent</t>
  </si>
  <si>
    <t>that each side is capable of performing the obligations set out</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</si>
  <si>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</si>
  <si>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the Colorado Desert</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</si>
  <si>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</si>
  <si>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1820</t>
  </si>
  <si>
    <t>Pathogen-associated molecular patterns</t>
  </si>
  <si>
    <t>use the proceedings as a forum to inform the jury and the public of the political circumstances surrounding the case</t>
  </si>
  <si>
    <t>breaking the law for self-gratification</t>
  </si>
  <si>
    <t>The majority may be powerful but it is not necessarily right</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</si>
  <si>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</si>
  <si>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Rhine</t>
  </si>
  <si>
    <t>fundamental theorem of arithmetic</t>
  </si>
  <si>
    <t>What type of income is the vast majority of the population dependent on?</t>
  </si>
  <si>
    <t>the original Fresno County Courthouse (demolished), the Fresno Carnegie Public Library (demolished)</t>
  </si>
  <si>
    <t>canalisation projects</t>
  </si>
  <si>
    <t>within the Maria Fold and Thrust Belt</t>
  </si>
  <si>
    <t>What is the largest suspension bridge in Germany?</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</si>
  <si>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</si>
  <si>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 xml:space="preserve">What did the analysis from the sediment deposits indicate? </t>
  </si>
  <si>
    <t>the Cape of Good Hope</t>
  </si>
  <si>
    <t>French troops put down the Camisard uprisings between what years?</t>
  </si>
  <si>
    <t>EXPTIME</t>
  </si>
  <si>
    <t xml:space="preserve">In the layered model of the Earth, the mantle has two layers below it. What are they? </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</si>
  <si>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</si>
  <si>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</si>
  <si>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South</t>
  </si>
  <si>
    <t>the young and the elderly</t>
  </si>
  <si>
    <t>nominate speakers</t>
  </si>
  <si>
    <t>random noise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</si>
  <si>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</si>
  <si>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Its counties of Los Angeles, Orange, San Diego, San Bernardino, and Riverside are the five most populous in the state and all are in the top 15 most populous counties in the United States.</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</si>
  <si>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</si>
  <si>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"Hugues hypothesis"</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</si>
  <si>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</si>
  <si>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</si>
  <si>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British America and New France</t>
  </si>
  <si>
    <t>What type of wages do people unable to afford an education receive?</t>
  </si>
  <si>
    <t>Of what mountain system are the Victorian Alps a part?</t>
  </si>
  <si>
    <t>John B. Goodenough</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</si>
  <si>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</si>
  <si>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Which company owns ABC?</t>
  </si>
  <si>
    <t>What trading company helped settle Huguenots near the Cape?</t>
  </si>
  <si>
    <t>What fixed set of factors determine the actions of a deterministic Turing machine</t>
  </si>
  <si>
    <t>crust and rigid uppermost portion of the upper mantle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</si>
  <si>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</si>
  <si>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inversely</t>
  </si>
  <si>
    <t>How much dust is blown into the sonar every year</t>
  </si>
  <si>
    <t>What decreased in number between 1984 and 1991?</t>
  </si>
  <si>
    <t>Who stated he wanted Israel to vanish?</t>
  </si>
  <si>
    <t>iteratively</t>
  </si>
  <si>
    <t>the datagram model</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</si>
  <si>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</si>
  <si>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its central location</t>
  </si>
  <si>
    <t>Who can enforce European Union law?</t>
  </si>
  <si>
    <t>Who is eligible to toss their name in the hat to be First Minister?</t>
  </si>
  <si>
    <t>Cambrian period.</t>
  </si>
  <si>
    <t>double or triple non-French linguistic origins</t>
  </si>
  <si>
    <t>industrialized nations increased their reserves</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</si>
  <si>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</si>
  <si>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Natives in Logstown take Celeron's information?</t>
  </si>
  <si>
    <t>idealized point particles</t>
  </si>
  <si>
    <t>Buckland Valley</t>
  </si>
  <si>
    <t>Where do ctenophora live?</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</si>
  <si>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</si>
  <si>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</si>
  <si>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is commonly believed to be the value relationship between P and co-NP</t>
  </si>
  <si>
    <t>What do voters reject in 1967</t>
  </si>
  <si>
    <t>the Santer Commission</t>
  </si>
  <si>
    <t>Huntington Boulevard</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</si>
  <si>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</si>
  <si>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</si>
  <si>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layered basaltic lava flows</t>
  </si>
  <si>
    <t>WHat does UserDatagram Protocol gaurentee</t>
  </si>
  <si>
    <t>core curriculum of seven classes</t>
  </si>
  <si>
    <t>well</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</si>
  <si>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</si>
  <si>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geomorphologic</t>
  </si>
  <si>
    <t>force of gravity</t>
  </si>
  <si>
    <t>What was the verdict on other alleged errors?</t>
  </si>
  <si>
    <t>How were most city officials elected in the 1960s?</t>
  </si>
  <si>
    <t>Bayeux Tapestry</t>
  </si>
  <si>
    <t>reflective of individual contributions</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</si>
  <si>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</si>
  <si>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a pivotal event</t>
  </si>
  <si>
    <t>User Datagram Protocol</t>
  </si>
  <si>
    <t>What type of arts flourished in the Yuan?</t>
  </si>
  <si>
    <t>Why are the small lakes in the parks emptied before winter?</t>
  </si>
  <si>
    <t>When do juvenile develop into adults?</t>
  </si>
  <si>
    <t>What entity is created if the three different institutions cannot come to a consensus at any stage?</t>
  </si>
  <si>
    <t>role of Yersinia pestis in the Black Death</t>
  </si>
  <si>
    <t>When did the Arab oil producers lift the embargo?</t>
  </si>
  <si>
    <t>The Computer Science Network</t>
  </si>
  <si>
    <t>introductory</t>
  </si>
  <si>
    <t>no revising chamber</t>
  </si>
  <si>
    <t>Who was Ralph in charge of being at war with?</t>
  </si>
  <si>
    <t>help preserve society's tolerance of civil disobedience</t>
  </si>
  <si>
    <t>How did the 2001 IPCC report compare to reality on sea levels?</t>
  </si>
  <si>
    <t>process of colonizing, influencing, and annexing other parts of the world</t>
  </si>
  <si>
    <t>Chicago Theological Seminary</t>
  </si>
  <si>
    <t>Sonia Shankman Orthogenic School</t>
  </si>
  <si>
    <t>delivery of these messages by store and forward switching</t>
  </si>
  <si>
    <t>How many bodies of water makes up Lake Constance?</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</si>
  <si>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</si>
  <si>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When was the settlement which would become Warsaw established?</t>
  </si>
  <si>
    <t>U.S</t>
  </si>
  <si>
    <t>France's claim to the region was superior to that of the British</t>
  </si>
  <si>
    <t>fee per unit of connection time</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</si>
  <si>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</si>
  <si>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Maria Fold and Thrust Belt</t>
  </si>
  <si>
    <t>26.7%</t>
  </si>
  <si>
    <t>Hendrix v Employee</t>
  </si>
  <si>
    <t>those who feel that only doctors can reliably assess contraindications, risk/benefit ratios, and an individual's overall suitability for use of a medication</t>
  </si>
  <si>
    <t>What has increased sediment and delta growth also produced in the Rhine?</t>
  </si>
  <si>
    <t>The Higher Learning Commission</t>
  </si>
  <si>
    <t>What type of engines does the American car typically have?</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</si>
  <si>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</si>
  <si>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greater density of cold water</t>
  </si>
  <si>
    <t>hiding a Jew in their house</t>
  </si>
  <si>
    <t>At what rank does GPS per capita set Victoria?</t>
  </si>
  <si>
    <t>What is the Rankine cycle sometimes called?</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</si>
  <si>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</si>
  <si>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</si>
  <si>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probabilistic</t>
  </si>
  <si>
    <t>the Mongol and Turkic tribes</t>
  </si>
  <si>
    <t>the University of Chicago campus</t>
  </si>
  <si>
    <t>What was Tugh Temur known for?</t>
  </si>
  <si>
    <t>internal migration and urbanisation.</t>
  </si>
  <si>
    <t>What are sometimes present in the boiler's firebox crown?</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</si>
  <si>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</si>
  <si>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Electorate of Brandenburg and Electorate of the Palatinate</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</si>
  <si>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</si>
  <si>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Abilene</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</si>
  <si>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</si>
  <si>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property tax policy</t>
  </si>
  <si>
    <t>form business partnerships with physicians</t>
  </si>
  <si>
    <t xml:space="preserve">Who operated the vBSN network </t>
  </si>
  <si>
    <t>elude host immune responses</t>
  </si>
  <si>
    <t>What is the English translation of tawhid?</t>
  </si>
  <si>
    <t>What style of sensing do scientist like to use to measure global radiance?</t>
  </si>
  <si>
    <t>What does connecting different Sky Q boxes enable them to do?</t>
  </si>
  <si>
    <t>According to the wealth concentration theory, what advantage do the wealthy have in accumulating new wealth?</t>
  </si>
  <si>
    <t>What organization did Iqbal join in London?</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</si>
  <si>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</si>
  <si>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</si>
  <si>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What spurred increased support for government reform?</t>
  </si>
  <si>
    <t>The university was a founding force behind what conference?</t>
  </si>
  <si>
    <t>What is a kind of defense response that makes the entire plant resistant to a particular agent?</t>
  </si>
  <si>
    <t>Who was the first American to travel to Amazon River</t>
  </si>
  <si>
    <t>five most populous in the state</t>
  </si>
  <si>
    <t>world revolution</t>
  </si>
  <si>
    <t>What is the name of the region that is not defined by the eight or 10 county definitions?</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</si>
  <si>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</si>
  <si>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world's first commercial online service</t>
  </si>
  <si>
    <t>second</t>
  </si>
  <si>
    <t>time and space hierarchy theorems</t>
  </si>
  <si>
    <t>What did the Amazon rainforest do during the Middle Miocene?</t>
  </si>
  <si>
    <t>3–2.7 billion years ago</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</si>
  <si>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</si>
  <si>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connect two PDP-11 minicomputers</t>
  </si>
  <si>
    <t>CYCLADES</t>
  </si>
  <si>
    <t>What does a 2013 report on Nigeria suggest it's growth has done?</t>
  </si>
  <si>
    <t>Who in Warsaw has the power of legislative action?</t>
  </si>
  <si>
    <t>tripartite</t>
  </si>
  <si>
    <t>diatomic gas</t>
  </si>
  <si>
    <t>What type of fault boundary is defined by having widespread powerful earthquakes, as in the state of California?</t>
  </si>
  <si>
    <t>What stipend do students enrolled in priority courses receive?</t>
  </si>
  <si>
    <t>What is one of the largest music schools in Europe?</t>
  </si>
  <si>
    <t>ended inconclusively</t>
  </si>
  <si>
    <t>What was Tymnet</t>
  </si>
  <si>
    <t>How successful was the French revised efforts?</t>
  </si>
  <si>
    <t>Who purhcased the remaining 4 pacakages available to broadcasters?</t>
  </si>
  <si>
    <t>What is CSNET</t>
  </si>
  <si>
    <t>nationwide network</t>
  </si>
  <si>
    <t>the Black Death was much faster than that of modern bubonic plague</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</si>
  <si>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</si>
  <si>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</si>
  <si>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ranked above the two personal physicians of the Emperor</t>
  </si>
  <si>
    <t>University_of_Chicago</t>
  </si>
  <si>
    <t>the 1950s</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</si>
  <si>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</si>
  <si>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Where does a canonball dropped from the crow's nest of a ship actually land?</t>
  </si>
  <si>
    <t>French Church Street is in what Irish town?</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</si>
  <si>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</si>
  <si>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World War II</t>
  </si>
  <si>
    <t>analysis of algorithms</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</si>
  <si>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</si>
  <si>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project coordinator</t>
  </si>
  <si>
    <t>How many times did southern California attempt to achieve a separate statehood?</t>
  </si>
  <si>
    <t>carrots, turnips, new varieties of lemons, eggplants, and melons, high-quality granulated sugar, and cotton</t>
  </si>
  <si>
    <t>receive no jail time</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</si>
  <si>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</si>
  <si>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In what decade did the Rankine cycle create 90% of electric power?</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</si>
  <si>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</si>
  <si>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sevenfold</t>
  </si>
  <si>
    <t>prime number theorem</t>
  </si>
  <si>
    <t>odd prime</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</si>
  <si>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</si>
  <si>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uncivilized</t>
  </si>
  <si>
    <t>The Prince of Płock</t>
  </si>
  <si>
    <t>Bolshevik leaders</t>
  </si>
  <si>
    <t>Pauli exclusion principle</t>
  </si>
  <si>
    <t>cut off the French frontier forts</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</si>
  <si>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</si>
  <si>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Compared to other elements, how abundant does oxygen rank?</t>
  </si>
  <si>
    <t>Welfare Cash Card</t>
  </si>
  <si>
    <t>dioxygen</t>
  </si>
  <si>
    <t>The packet header can be small</t>
  </si>
  <si>
    <t>antiforms</t>
  </si>
  <si>
    <t>can produce both eggs and sperm at the same time.</t>
  </si>
  <si>
    <t>a world revolution</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</si>
  <si>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</si>
  <si>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gravity</t>
  </si>
  <si>
    <t>What made emigration to these colonies attractive?</t>
  </si>
  <si>
    <t>Conciliation Committee</t>
  </si>
  <si>
    <t>richest 1 percent</t>
  </si>
  <si>
    <t>What was the effect of the housing crash on the region?</t>
  </si>
  <si>
    <t xml:space="preserve">UChicago claims to have what kind of learning experience compared to other universities? </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</si>
  <si>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</si>
  <si>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St. Lawrence and Mississippi watersheds</t>
  </si>
  <si>
    <t>mouth of the Monongahela River</t>
  </si>
  <si>
    <t>Four thousand</t>
  </si>
  <si>
    <t>run IP over ATM or a version of MPLS</t>
  </si>
  <si>
    <t>Residential construction practices, technologies, and resources must conform to what?</t>
  </si>
  <si>
    <t>Who has criticized ordering from online pharmacies that don't require prescriptions?</t>
  </si>
  <si>
    <t>Oxygen therapy</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</si>
  <si>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</si>
  <si>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</si>
  <si>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What is the CJEU's duty?</t>
  </si>
  <si>
    <t>Reciprocating piston type</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</si>
  <si>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</si>
  <si>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</si>
  <si>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major national and international patient information projects</t>
  </si>
  <si>
    <t>Cambrian time</t>
  </si>
  <si>
    <t>because it is a waste of resources</t>
  </si>
  <si>
    <t>southern and central parts of France,</t>
  </si>
  <si>
    <t>Natural killer cells</t>
  </si>
  <si>
    <t>the New Collegiate Division</t>
  </si>
  <si>
    <t>National Science Foundation</t>
  </si>
  <si>
    <t>the property owner</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</si>
  <si>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</si>
  <si>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</si>
  <si>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do statements from the PO and member in charge of the bill also indicate?</t>
  </si>
  <si>
    <t>What is an example of a machine model that deviates from a generally accepted multi-tape Turing machine?</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</si>
  <si>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</si>
  <si>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NP-complete Boolean satisfiability problem</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</si>
  <si>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</si>
  <si>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less workers are required</t>
  </si>
  <si>
    <t>What is the name given to the input string of a computational problem?</t>
  </si>
  <si>
    <t>What is the name of the third, permanent Huguenot church in New Rochelle?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</si>
  <si>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</si>
  <si>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</si>
  <si>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</si>
  <si>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the ghost of le roi Huguet</t>
  </si>
  <si>
    <t>the Red Turban rebels</t>
  </si>
  <si>
    <t>army of Germania Inferior</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</si>
  <si>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</si>
  <si>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</si>
  <si>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are malum prohibitum considerations?</t>
  </si>
  <si>
    <t>Stable and radioactive isotope studies provide insight into what?</t>
  </si>
  <si>
    <t>use of a decentralized network with multiple paths between any two points, dividing user messages into message blocks, later called packets</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</si>
  <si>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</si>
  <si>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alternative T cell receptor (TCR)</t>
  </si>
  <si>
    <t>a hemicycle</t>
  </si>
  <si>
    <t>emphasize academics</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</si>
  <si>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</si>
  <si>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oceanic species</t>
  </si>
  <si>
    <t>What other role do many pharmacists play?</t>
  </si>
  <si>
    <t>What type of landscapes other than geologic and natural ecosystem landscapes can be found in southern California?</t>
  </si>
  <si>
    <t>Afrikaans</t>
  </si>
  <si>
    <t>What does the Sieve of Eratosthenes do?</t>
  </si>
  <si>
    <t>Open</t>
  </si>
  <si>
    <t>eight</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</si>
  <si>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</si>
  <si>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</si>
  <si>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An evaporative cooling tower is also referred to as what kind of cooling tower?</t>
  </si>
  <si>
    <t>What is used to estimate emissions?</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</si>
  <si>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</si>
  <si>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Who influenced Bismark besides his neighbors?</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</si>
  <si>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</si>
  <si>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Southern_California</t>
  </si>
  <si>
    <t>Along with Stephenson and Walschaerts, what is an example of a simple motion?</t>
  </si>
  <si>
    <t>Which park is home to the Fresno Chafffee Zoo?</t>
  </si>
  <si>
    <t>high-speed interconnection</t>
  </si>
  <si>
    <t>the Port of Los Angeles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</si>
  <si>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</si>
  <si>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</si>
  <si>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the mid-Eocene</t>
  </si>
  <si>
    <t>the United States Census Bureau</t>
  </si>
  <si>
    <t>In a computational problem, what can be described as a string over an alphabet?</t>
  </si>
  <si>
    <t>By what name is that first Huguenot church known today?</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</si>
  <si>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</si>
  <si>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</si>
  <si>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the steam escapes</t>
  </si>
  <si>
    <t>Common Sense Realism of what Scottish philosophers did Agassiz incorporate in his dual view of knowedge?</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</si>
  <si>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</si>
  <si>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foot of the mast</t>
  </si>
  <si>
    <t>At which level of education is this sport becoming more popular?</t>
  </si>
  <si>
    <t>What is the lowest recorded temperature in Victoria?</t>
  </si>
  <si>
    <t>"villes de sûreté"</t>
  </si>
  <si>
    <t>Minister of the Interior</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</si>
  <si>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</si>
  <si>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old boy network</t>
  </si>
  <si>
    <t>What buildings held the Milton Friedman Institute?</t>
  </si>
  <si>
    <t>Normans</t>
  </si>
  <si>
    <t>non-political Islam</t>
  </si>
  <si>
    <t>either its continental North American possessions east of the Mississippi or the Caribbean islands of Guadeloupe and Martinique,</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</si>
  <si>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</si>
  <si>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Trinity-St. Paul's Episcopal Church</t>
  </si>
  <si>
    <t>The waxy cuticle</t>
  </si>
  <si>
    <t>by the accidental introduction of the Mnemiopsis-eating North American ctenophore Beroe ovata,</t>
  </si>
  <si>
    <t>How did the Yuan come to have the 4 schools of medicine?</t>
  </si>
  <si>
    <t>Gamma delta T cells have a different version of what receptor?</t>
  </si>
  <si>
    <t>Conant devised programs</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</si>
  <si>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</si>
  <si>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suspected to have a supporting function</t>
  </si>
  <si>
    <t>What is the goal of individual civil disobedience?</t>
  </si>
  <si>
    <t>What are the 3 post popular libraries for undergraduates in the Harvard system?</t>
  </si>
  <si>
    <t>a fixed set of rules to determine its future actions</t>
  </si>
  <si>
    <t>automatically assigned addresses, updated the distributed namespace, and configured any required inter-network routing</t>
  </si>
  <si>
    <t>itself</t>
  </si>
  <si>
    <t>fermionic nature of electrons</t>
  </si>
  <si>
    <t>In what way do idea strings transmit tesion forces?</t>
  </si>
  <si>
    <t xml:space="preserve">What does Packet switching contrast with </t>
  </si>
  <si>
    <t>at least four</t>
  </si>
  <si>
    <t>it developed into a major part of the Internet backbone</t>
  </si>
  <si>
    <t>plead not guilty</t>
  </si>
  <si>
    <t>mainly in southwestern France</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</si>
  <si>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</si>
  <si>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</si>
  <si>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European_Union_law</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</si>
  <si>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</si>
  <si>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former Strathclyde Regional Council debating chamber</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</si>
  <si>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</si>
  <si>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The development of Terra Preta allowed for what to happen in the Amazon Forest?</t>
  </si>
  <si>
    <t>conditions of static equilibrium</t>
  </si>
  <si>
    <t>last weekend of September</t>
  </si>
  <si>
    <t>What parts of a conventional reciprocating steam engine could be replaced by a pistonless rotary engine?</t>
  </si>
  <si>
    <t>Where are Jersey and Guernsey</t>
  </si>
  <si>
    <t>by padlocking the gates</t>
  </si>
  <si>
    <t>Who conceptualized the aeolipile?</t>
  </si>
  <si>
    <t>Who ruled the duchy of Normandy</t>
  </si>
  <si>
    <t>the name was incorrect</t>
  </si>
  <si>
    <t>"Wise up or die."</t>
  </si>
  <si>
    <t>spin triplet state</t>
  </si>
  <si>
    <t>What did Standard &amp; Poor recommend to speed economy recovery?</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</si>
  <si>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</si>
  <si>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How were some modern economic inequalities created?</t>
  </si>
  <si>
    <t>Renmin University</t>
  </si>
  <si>
    <t>acquittal and avoid imprisonment</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</si>
  <si>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</si>
  <si>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How much do researchers now think sea levels will rise from 1990 to 2100?</t>
  </si>
  <si>
    <t xml:space="preserve">What would create a conflict between a problem X and problem C within the context of reduction? </t>
  </si>
  <si>
    <t>a citizen may rely on the Directive in such an action</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</si>
  <si>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</si>
  <si>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How were the men who did tasks like those of today's pharmacists viewed in Japan in the Asuka and Nara periods?</t>
  </si>
  <si>
    <t>melt (magma and/or lava)</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</si>
  <si>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</si>
  <si>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making it seem like climate change is more serious by overstating the impact</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</si>
  <si>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</si>
  <si>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When did embankment of the major Rhine distributaries take palce?</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</si>
  <si>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</si>
  <si>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</si>
  <si>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Science Magazine</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</si>
  <si>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</si>
  <si>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Magdalen Tower</t>
  </si>
  <si>
    <t>albarellos from the 16th and 17th centuries, old prescription books and antique drugs</t>
  </si>
  <si>
    <t>What is the name of the longest bridge in Germany?</t>
  </si>
  <si>
    <t>To force Japan to be more involved in the crisis, what did Saudi and Kuwaiti government do?</t>
  </si>
  <si>
    <t>48.8 °C</t>
  </si>
  <si>
    <t>In 2010 the force absorbed 8 Gt of what</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</si>
  <si>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</si>
  <si>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Russia</t>
  </si>
  <si>
    <t>level of the top tax rate</t>
  </si>
  <si>
    <t>Who disliked the affiliate program?</t>
  </si>
  <si>
    <t xml:space="preserve"> what is Internet2</t>
  </si>
  <si>
    <t>Northern Europe and the Mid-Atlantic</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</si>
  <si>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</si>
  <si>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increasing importance of human capital in development</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</si>
  <si>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</si>
  <si>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</si>
  <si>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Under what instances can individuals rely on primary law in the Court of Justice of European Union?</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</si>
  <si>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</si>
  <si>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major business</t>
  </si>
  <si>
    <t>On what railroad was Salamanca used?</t>
  </si>
  <si>
    <t>eicosanoids</t>
  </si>
  <si>
    <t>Neutrophils and macrophages</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</si>
  <si>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</si>
  <si>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What was report P-2626</t>
  </si>
  <si>
    <t>In what form is oxygen transported in smaller containers?</t>
  </si>
  <si>
    <t>literature, cartography, geography, and scientific education</t>
  </si>
  <si>
    <t>What was one proposal to let the IPCC respond to new evidence faster?</t>
  </si>
  <si>
    <t>The time and space hierarchy theorems</t>
  </si>
  <si>
    <t>ideological</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</si>
  <si>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</si>
  <si>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the most efficient algorithm</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</si>
  <si>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</si>
  <si>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How does the IPCC prepare Special Reports?</t>
  </si>
  <si>
    <t>sell prescription drugs</t>
  </si>
  <si>
    <t>phlogiston theory of combustion and corrosion</t>
  </si>
  <si>
    <t>What does Untersee mean?</t>
  </si>
  <si>
    <t>reminding their countrymen of injustice</t>
  </si>
  <si>
    <t>the industrialized nations increased their reserves</t>
  </si>
  <si>
    <t>Who had established the Russian empire to its former glory prior to 1921?</t>
  </si>
  <si>
    <t>the Edict of Nantes</t>
  </si>
  <si>
    <t>continue worshiping in their Roman Catholic tradition, continued ownership of their property, and the right to remain undisturbed</t>
  </si>
  <si>
    <t>In addition to recirculating water, what do condensers do?</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</si>
  <si>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</si>
  <si>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Why does the Rhine water fall into depths at the Rheinbrech?</t>
  </si>
  <si>
    <t>Islam's pivotal turning point as occurring not with the death of Ali</t>
  </si>
  <si>
    <t>quick and decisive defeat</t>
  </si>
  <si>
    <t>What was Warsaw's population in 1901?</t>
  </si>
  <si>
    <t>Commission v Austria the Court</t>
  </si>
  <si>
    <t>the division of functions and tasks between the hosts at the edge of the network and the network core.</t>
  </si>
  <si>
    <t>How was the school able to bring aboard the best talented students?</t>
  </si>
  <si>
    <t>When did Augustus die?</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</si>
  <si>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</si>
  <si>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1756 to the signing of the peace treaty in 1763</t>
  </si>
  <si>
    <t>Who started the IPCC Trust Fund?</t>
  </si>
  <si>
    <t>claimants</t>
  </si>
  <si>
    <t>struggle, famine, and bitterness</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</si>
  <si>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</si>
  <si>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rise and fall according to market demand</t>
  </si>
  <si>
    <t>When did Warsaw become the capital of the Kingdom of Poland?</t>
  </si>
  <si>
    <t>When American car companies rolled out with their domestic replacement cars, which policy ended?</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</si>
  <si>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</si>
  <si>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What do some believe the Treaty of Versailles assisted in?</t>
  </si>
  <si>
    <t>comb-rows</t>
  </si>
  <si>
    <t>better relevant income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</si>
  <si>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</si>
  <si>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moved his court from Kraków to Warsaw in 1596?</t>
  </si>
  <si>
    <t>1st century BC</t>
  </si>
  <si>
    <t>an evaluation of the appropriateness of the drug therapy</t>
  </si>
  <si>
    <t>What commission was censured in 1999, and paved the way for Commissioners to abuse their power?</t>
  </si>
  <si>
    <t>viewed as not being a civil disobedient</t>
  </si>
  <si>
    <t>humoral immunity versus cell-mediated immunity</t>
  </si>
  <si>
    <t>bark of mulberry trees</t>
  </si>
  <si>
    <t>How many valves did the Corliss engine use?</t>
  </si>
  <si>
    <t>What is an example of a steam-powered automobile?</t>
  </si>
  <si>
    <t>one-half mile</t>
  </si>
  <si>
    <t xml:space="preserve">In cases of shared physical medium how are they delivered </t>
  </si>
  <si>
    <t>third</t>
  </si>
  <si>
    <t>In a type III secretion system, proteins are transported to the host cell in order to do what?</t>
  </si>
  <si>
    <t>more than 100 universities</t>
  </si>
  <si>
    <t>What was result of French attack of trading centre?</t>
  </si>
  <si>
    <t>lawbreaking</t>
  </si>
  <si>
    <t>tuition-free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</si>
</sst>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 ""en"",""mt"")"),"Liema netwerk kien iddisinjat mill-Franċiżi")</f>
        <v>Liema netwerk kien iddisinjat mill-Franċiżi</v>
      </c>
    </row>
    <row r="3">
      <c r="A3" s="2" t="s">
        <v>3</v>
      </c>
      <c r="B3" s="2" t="str">
        <f>IFERROR(__xludf.DUMMYFUNCTION("GOOGLETRANSLATE(A3, ""en"",""mt"")"),"Liema oqsma żdiedu fl-influwenza fuq l-ispiżerija fl-Istati Uniti?")</f>
        <v>Liema oqsma żdiedu fl-influwenza fuq l-ispiżerija fl-Istati Uniti?</v>
      </c>
    </row>
    <row r="4">
      <c r="A4" s="2" t="s">
        <v>4</v>
      </c>
      <c r="B4" s="2" t="str">
        <f>IFERROR(__xludf.DUMMYFUNCTION("GOOGLETRANSLATE(A4, ""en"",""mt"")"),"Liema funzjoni jagħmlu komposti bħall-fenol u l-aċetun iservu fil-manifattura ta 'ħafna sustanzi oħra?")</f>
        <v>Liema funzjoni jagħmlu komposti bħall-fenol u l-aċetun iservu fil-manifattura ta 'ħafna sustanzi oħra?</v>
      </c>
    </row>
    <row r="5">
      <c r="A5" s="2" t="s">
        <v>5</v>
      </c>
      <c r="B5" s="2" t="str">
        <f>IFERROR(__xludf.DUMMYFUNCTION("GOOGLETRANSLATE(A5, ""en"",""mt"")"),"Ċittadini Ġermaniżi Meta l-pulizija sigrieta ta ’Hitler talbu jkunu jafu jekk kinux qed jaħbu Lhudi f’darhom")</f>
        <v>Ċittadini Ġermaniżi Meta l-pulizija sigrieta ta ’Hitler talbu jkunu jafu jekk kinux qed jaħbu Lhudi f’darhom</v>
      </c>
    </row>
    <row r="6">
      <c r="A6" s="2" t="s">
        <v>6</v>
      </c>
      <c r="B6" s="2" t="str">
        <f>IFERROR(__xludf.DUMMYFUNCTION("GOOGLETRANSLATE(A6, ""en"",""mt"")"),"Gasquet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7">
      <c r="A7" s="2" t="s">
        <v>7</v>
      </c>
      <c r="B7" s="2" t="str">
        <f>IFERROR(__xludf.DUMMYFUNCTION("GOOGLETRANSLATE(A7, ""en"",""mt"")"),"Ministri fid-dipartimenti li huma magħżula għall-interrogazzjoni ta 'dak il-jum tas-seduta")</f>
        <v>Ministri fid-dipartimenti li huma magħżula għall-interrogazzjoni ta 'dak il-jum tas-seduta</v>
      </c>
    </row>
    <row r="8">
      <c r="A8" s="2" t="s">
        <v>8</v>
      </c>
      <c r="B8" s="2" t="str">
        <f>IFERROR(__xludf.DUMMYFUNCTION("GOOGLETRANSLATE(A8, ""en"",""mt"")"),"Mill-1965,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9">
      <c r="A9" s="2" t="s">
        <v>9</v>
      </c>
      <c r="B9" s="2" t="str">
        <f>IFERROR(__xludf.DUMMYFUNCTION("GOOGLETRANSLATE(A9, ""en"",""mt"")"),"X'inhuma d-differenzjali tad-dħul jekk il-kontribuzzjonijiet individwali kienu rilevanti għall-prodott soċjali?")</f>
        <v>X'inhuma d-differenzjali tad-dħul jekk il-kontribuzzjonijiet individwali kienu rilevanti għall-prodott soċjali?</v>
      </c>
    </row>
    <row r="10">
      <c r="A10" s="2" t="s">
        <v>10</v>
      </c>
      <c r="B10" s="2" t="str">
        <f>IFERROR(__xludf.DUMMYFUNCTION("GOOGLETRANSLATE(A10, ""en"",""mt"")"),"Ħafna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1">
      <c r="A11" s="2" t="s">
        <v>11</v>
      </c>
      <c r="B11" s="2" t="str">
        <f>IFERROR(__xludf.DUMMYFUNCTION("GOOGLETRANSLATE(A11, ""en"",""mt"")"),"Ir-rotta ta 'pakkett teħtieġ li l-għoqda tfittex l-ID tal-konnessjoni f'tabella")</f>
        <v>Ir-rotta ta 'pakkett teħtieġ li l-għoqda tfittex l-ID tal-konnessjoni f'tabella</v>
      </c>
    </row>
    <row r="12">
      <c r="A12" s="2" t="s">
        <v>12</v>
      </c>
      <c r="B12" s="2" t="str">
        <f>IFERROR(__xludf.DUMMYFUNCTION("GOOGLETRANSLATE(A12, ""en"",""mt"")"),"Liema proġett Harvard waqaf minħabba l-kriżi finanzjarja?")</f>
        <v>Liema proġett Harvard waqaf minħabba l-kriżi finanzjarja?</v>
      </c>
    </row>
    <row r="13">
      <c r="A13" s="2" t="s">
        <v>13</v>
      </c>
      <c r="B13" s="2" t="str">
        <f>IFERROR(__xludf.DUMMYFUNCTION("GOOGLETRANSLATE(A13, ""en"",""mt"")"),"Kolonji tal-Amerika Ingliża u Franza l-ġdida")</f>
        <v>Kolonji tal-Amerika Ingliża u Franza l-ġdida</v>
      </c>
    </row>
    <row r="14">
      <c r="A14" s="2" t="s">
        <v>14</v>
      </c>
      <c r="B14" s="2" t="str">
        <f>IFERROR(__xludf.DUMMYFUNCTION("GOOGLETRANSLATE(A14, ""en"",""mt"")"),"Cytokine TGF-β")</f>
        <v>Cytokine TGF-β</v>
      </c>
    </row>
    <row r="15">
      <c r="A15" s="2" t="s">
        <v>15</v>
      </c>
      <c r="B15" s="2" t="str">
        <f>IFERROR(__xludf.DUMMYFUNCTION("GOOGLETRANSLATE(A15, ""en"",""mt"")"),"Porzjon żgħir tal-popolazzjoni jgħix dħul mill-proprjetà mhux mistħoqq")</f>
        <v>Porzjon żgħir tal-popolazzjoni jgħix dħul mill-proprjetà mhux mistħoqq</v>
      </c>
    </row>
    <row r="16">
      <c r="A16" s="2" t="s">
        <v>16</v>
      </c>
      <c r="B16" s="2" t="str">
        <f>IFERROR(__xludf.DUMMYFUNCTION("GOOGLETRANSLATE(A16, ""en"",""mt"")"),"X'inhu inqas f'pajjiżi b'aktar inugwaljanza għall-aqwa 21 pajjiż industrijalizzat?")</f>
        <v>X'inhu inqas f'pajjiżi b'aktar inugwaljanza għall-aqwa 21 pajjiż industrijalizzat?</v>
      </c>
    </row>
    <row r="17">
      <c r="A17" s="2" t="s">
        <v>17</v>
      </c>
      <c r="B17" s="2" t="str">
        <f>IFERROR(__xludf.DUMMYFUNCTION("GOOGLETRANSLATE(A17, ""en"",""mt"")"),"Iġbed")</f>
        <v>Iġbed</v>
      </c>
    </row>
    <row r="18">
      <c r="A18" s="2" t="s">
        <v>18</v>
      </c>
      <c r="B18" s="2" t="str">
        <f>IFERROR(__xludf.DUMMYFUNCTION("GOOGLETRANSLATE(A18, ""en"",""mt"")"),"Bond doppju kovalenti")</f>
        <v>Bond doppju kovalenti</v>
      </c>
    </row>
    <row r="19">
      <c r="A19" s="2" t="s">
        <v>19</v>
      </c>
      <c r="B19" s="2" t="str">
        <f>IFERROR(__xludf.DUMMYFUNCTION("GOOGLETRANSLATE(A19, ""en"",""mt"")"),"V8 u sitt ċilindru")</f>
        <v>V8 u sitt ċilindru</v>
      </c>
    </row>
    <row r="20">
      <c r="A20" s="2" t="s">
        <v>20</v>
      </c>
      <c r="B20" s="2" t="str">
        <f>IFERROR(__xludf.DUMMYFUNCTION("GOOGLETRANSLATE(A20, ""en"",""mt"")"),"tibgħat email lill-Libanu")</f>
        <v>tibgħat email lill-Libanu</v>
      </c>
    </row>
    <row r="21" ht="15.75" customHeight="1">
      <c r="A21" s="2" t="s">
        <v>21</v>
      </c>
      <c r="B21" s="2" t="str">
        <f>IFERROR(__xludf.DUMMYFUNCTION("GOOGLETRANSLATE(A21, ""en"",""mt"")"),"X'inhu spiss mifhum bħala l-kawża tar-riġidità tal-materja?")</f>
        <v>X'inhu spiss mifhum bħala l-kawża tar-riġidità tal-materja?</v>
      </c>
    </row>
    <row r="22" ht="15.75" customHeight="1">
      <c r="A22" s="2" t="s">
        <v>22</v>
      </c>
      <c r="B22" s="2" t="str">
        <f>IFERROR(__xludf.DUMMYFUNCTION("GOOGLETRANSLATE(A22, ""en"",""mt"")"),"Fuq liema affarijiet ikkonċentrat in-netwerk")</f>
        <v>Fuq liema affarijiet ikkonċentrat in-netwerk</v>
      </c>
    </row>
    <row r="23" ht="15.75" customHeight="1">
      <c r="A23" s="2" t="s">
        <v>23</v>
      </c>
      <c r="B23" s="2" t="str">
        <f>IFERROR(__xludf.DUMMYFUNCTION("GOOGLETRANSLATE(A23, ""en"",""mt"")"),"Fis-snin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24" ht="15.75" customHeight="1">
      <c r="A24" s="2" t="s">
        <v>24</v>
      </c>
      <c r="B24" s="2" t="str">
        <f>IFERROR(__xludf.DUMMYFUNCTION("GOOGLETRANSLATE(A24, ""en"",""mt"")"),"Avvanzi magħmula fil-Lvant Nofsani fil-Botanika u l-Kimika")</f>
        <v>Avvanzi magħmula fil-Lvant Nofsani fil-Botanika u l-Kimika</v>
      </c>
    </row>
    <row r="25" ht="15.75" customHeight="1">
      <c r="A25" s="2" t="s">
        <v>25</v>
      </c>
      <c r="B25" s="2" t="str">
        <f>IFERROR(__xludf.DUMMYFUNCTION("GOOGLETRANSLATE(A25, ""en"",""mt"")"),"Fresno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26" ht="15.75" customHeight="1">
      <c r="A26" s="2" t="s">
        <v>26</v>
      </c>
      <c r="B26" s="2" t="str">
        <f>IFERROR(__xludf.DUMMYFUNCTION("GOOGLETRANSLATE(A26, ""en"",""mt"")"),"Meta arpnet u sita saru operattivi")</f>
        <v>Meta arpnet u sita saru operattivi</v>
      </c>
    </row>
    <row r="27" ht="15.75" customHeight="1">
      <c r="A27" s="2" t="s">
        <v>27</v>
      </c>
      <c r="B27" s="2" t="str">
        <f>IFERROR(__xludf.DUMMYFUNCTION("GOOGLETRANSLATE(A27, ""en"",""mt"")"),"Għażla tad-Droga, Doża, Rotta, Frekwenza, u Tul tat-Terapija")</f>
        <v>Għażla tad-Droga, Doża, Rotta, Frekwenza, u Tul tat-Terapija</v>
      </c>
    </row>
    <row r="28" ht="15.75" customHeight="1">
      <c r="A28" s="2" t="s">
        <v>28</v>
      </c>
      <c r="B28" s="2" t="str">
        <f>IFERROR(__xludf.DUMMYFUNCTION("GOOGLETRANSLATE(A28, ""en"",""mt"")"),"Liema entità żviluppat il-prinċipji tal-liġi tal-Unjoni Ewropea?")</f>
        <v>Liema entità żviluppat il-prinċipji tal-liġi tal-Unjoni Ewropea?</v>
      </c>
    </row>
    <row r="29" ht="15.75" customHeight="1">
      <c r="A29" s="2" t="s">
        <v>29</v>
      </c>
      <c r="B29" s="2" t="str">
        <f>IFERROR(__xludf.DUMMYFUNCTION("GOOGLETRANSLATE(A29, ""en"",""mt"")"),"Fresno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30" ht="15.75" customHeight="1">
      <c r="A30" s="2" t="s">
        <v>30</v>
      </c>
      <c r="B30" s="2" t="str">
        <f>IFERROR(__xludf.DUMMYFUNCTION("GOOGLETRANSLATE(A30, ""en"",""mt"")"),"Iċ-ċentru tal-università f'Beijing jinsab ħdejn il-kampus tal-iskola?")</f>
        <v>Iċ-ċentru tal-università f'Beijing jinsab ħdejn il-kampus tal-iskola?</v>
      </c>
    </row>
    <row r="31" ht="15.75" customHeight="1">
      <c r="A31" s="2" t="s">
        <v>31</v>
      </c>
      <c r="B31" s="2" t="str">
        <f>IFERROR(__xludf.DUMMYFUNCTION("GOOGLETRANSLATE(A31, ""en"",""mt"")"),"ambigwu")</f>
        <v>ambigwu</v>
      </c>
    </row>
    <row r="32" ht="15.75" customHeight="1">
      <c r="A32" s="2" t="s">
        <v>32</v>
      </c>
      <c r="B32" s="2" t="str">
        <f>IFERROR(__xludf.DUMMYFUNCTION("GOOGLETRANSLATE(A32, ""en"",""mt"")"),"Phylum ta 'annimali")</f>
        <v>Phylum ta 'annimali</v>
      </c>
    </row>
    <row r="33" ht="15.75" customHeight="1">
      <c r="A33" s="2" t="s">
        <v>33</v>
      </c>
      <c r="B33" s="2" t="str">
        <f>IFERROR(__xludf.DUMMYFUNCTION("GOOGLETRANSLATE(A33, ""en"",""mt"")"),"Immedjatament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34" ht="15.75" customHeight="1">
      <c r="A34" s="2" t="s">
        <v>34</v>
      </c>
      <c r="B34" s="2" t="str">
        <f>IFERROR(__xludf.DUMMYFUNCTION("GOOGLETRANSLATE(A34, ""en"",""mt"")"),"Il-Gwerra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35" ht="15.75" customHeight="1">
      <c r="A35" s="2" t="s">
        <v>35</v>
      </c>
      <c r="B35" s="2" t="str">
        <f>IFERROR(__xludf.DUMMYFUNCTION("GOOGLETRANSLATE(A35, ""en"",""mt"")"),"Prinċipji tal-Ġeoloġija")</f>
        <v>Prinċipji tal-Ġeoloġija</v>
      </c>
    </row>
    <row r="36" ht="15.75" customHeight="1">
      <c r="A36" s="2" t="s">
        <v>36</v>
      </c>
      <c r="B36" s="2" t="str">
        <f>IFERROR(__xludf.DUMMYFUNCTION("GOOGLETRANSLATE(A36, ""en"",""mt"")"),"'S Napuljun")</f>
        <v>'S Napuljun</v>
      </c>
    </row>
    <row r="37" ht="15.75" customHeight="1">
      <c r="A37" s="2" t="s">
        <v>37</v>
      </c>
      <c r="B37" s="2" t="str">
        <f>IFERROR(__xludf.DUMMYFUNCTION("GOOGLETRANSLATE(A37, ""en"",""mt"")"),"skomdi u mhux sanitarju")</f>
        <v>skomdi u mhux sanitarju</v>
      </c>
    </row>
    <row r="38" ht="15.75" customHeight="1">
      <c r="A38" s="2" t="s">
        <v>38</v>
      </c>
      <c r="B38" s="2" t="str">
        <f>IFERROR(__xludf.DUMMYFUNCTION("GOOGLETRANSLATE(A38, ""en"",""mt"")"),"Vjaġġaturi tal-Fond")</f>
        <v>Vjaġġaturi tal-Fond</v>
      </c>
    </row>
    <row r="39" ht="15.75" customHeight="1">
      <c r="A39" s="2" t="s">
        <v>39</v>
      </c>
      <c r="B39" s="2" t="str">
        <f>IFERROR(__xludf.DUMMYFUNCTION("GOOGLETRANSLATE(A39, ""en"",""mt"")"),"Anke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40" ht="15.75" customHeight="1">
      <c r="A40" s="2" t="s">
        <v>40</v>
      </c>
      <c r="B40" s="2" t="str">
        <f>IFERROR(__xludf.DUMMYFUNCTION("GOOGLETRANSLATE(A40, ""en"",""mt"")"),"Orangery ġdid")</f>
        <v>Orangery ġdid</v>
      </c>
    </row>
    <row r="41" ht="15.75" customHeight="1">
      <c r="A41" s="2" t="s">
        <v>41</v>
      </c>
      <c r="B41" s="2" t="str">
        <f>IFERROR(__xludf.DUMMYFUNCTION("GOOGLETRANSLATE(A41, ""en"",""mt"")"),"mill-inqas 90% ċerti")</f>
        <v>mill-inqas 90% ċerti</v>
      </c>
    </row>
    <row r="42" ht="15.75" customHeight="1">
      <c r="A42" s="2" t="s">
        <v>42</v>
      </c>
      <c r="B42" s="2" t="str">
        <f>IFERROR(__xludf.DUMMYFUNCTION("GOOGLETRANSLATE(A42, ""en"",""mt"")"),"Liema ktieb kien ippubblikat is-seba 'lezzjonijiet Ingliżi ta' Iqbal?")</f>
        <v>Liema ktieb kien ippubblikat is-seba 'lezzjonijiet Ingliżi ta' Iqbal?</v>
      </c>
    </row>
    <row r="43" ht="15.75" customHeight="1">
      <c r="A43" s="2" t="s">
        <v>43</v>
      </c>
      <c r="B43" s="2" t="str">
        <f>IFERROR(__xludf.DUMMYFUNCTION("GOOGLETRANSLATE(A43, ""en"",""mt"")"),"Fit-18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44" ht="15.75" customHeight="1">
      <c r="A44" s="2" t="s">
        <v>44</v>
      </c>
      <c r="B44" s="2" t="str">
        <f>IFERROR(__xludf.DUMMYFUNCTION("GOOGLETRANSLATE(A44, ""en"",""mt"")"),"L-ekonomija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45" ht="15.75" customHeight="1">
      <c r="A45" s="2" t="s">
        <v>45</v>
      </c>
      <c r="B45" s="2" t="str">
        <f>IFERROR(__xludf.DUMMYFUNCTION("GOOGLETRANSLATE(A45, ""en"",""mt"")"),"Suite proprjetarja ta 'protokolli ta' netwerking")</f>
        <v>Suite proprjetarja ta 'protokolli ta' netwerking</v>
      </c>
    </row>
    <row r="46" ht="15.75" customHeight="1">
      <c r="A46" s="2" t="s">
        <v>46</v>
      </c>
      <c r="B46" s="2" t="str">
        <f>IFERROR(__xludf.DUMMYFUNCTION("GOOGLETRANSLATE(A46, ""en"",""mt"")"),"F’Settembru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47" ht="15.75" customHeight="1">
      <c r="A47" s="2" t="s">
        <v>47</v>
      </c>
      <c r="B47" s="2" t="str">
        <f>IFERROR(__xludf.DUMMYFUNCTION("GOOGLETRANSLATE(A47, ""en"",""mt"")"),"Meta l-Wahhabi ħatfet il-moskea grandjuża f'Mekka?")</f>
        <v>Meta l-Wahhabi ħatfet il-moskea grandjuża f'Mekka?</v>
      </c>
    </row>
    <row r="48" ht="15.75" customHeight="1">
      <c r="A48" s="2" t="s">
        <v>48</v>
      </c>
      <c r="B48" s="2" t="str">
        <f>IFERROR(__xludf.DUMMYFUNCTION("GOOGLETRANSLATE(A48, ""en"",""mt"")"),"X'inhu mira sekondarja li tinvoka mhux ħati?")</f>
        <v>X'inhu mira sekondarja li tinvoka mhux ħati?</v>
      </c>
    </row>
    <row r="49" ht="15.75" customHeight="1">
      <c r="A49" s="2" t="s">
        <v>49</v>
      </c>
      <c r="B49" s="2" t="str">
        <f>IFERROR(__xludf.DUMMYFUNCTION("GOOGLETRANSLATE(A49, ""en"",""mt"")"),"ingħata lill-Huguenots sostanzjali reliġjużi, politiċi u militari")</f>
        <v>ingħata lill-Huguenots sostanzjali reliġjużi, politiċi u militari</v>
      </c>
    </row>
    <row r="50" ht="15.75" customHeight="1">
      <c r="A50" s="2" t="s">
        <v>50</v>
      </c>
      <c r="B50" s="2" t="str">
        <f>IFERROR(__xludf.DUMMYFUNCTION("GOOGLETRANSLATE(A50, ""en"",""mt"")"),"X'kienet akkużata Zia-ul-Haq li uża l-Iżlamizzazzjoni biex tilleġittimizza?")</f>
        <v>X'kienet akkużata Zia-ul-Haq li uża l-Iżlamizzazzjoni biex tilleġittimizza?</v>
      </c>
    </row>
    <row r="51" ht="15.75" customHeight="1">
      <c r="A51" s="2" t="s">
        <v>51</v>
      </c>
      <c r="B51" s="2" t="str">
        <f>IFERROR(__xludf.DUMMYFUNCTION("GOOGLETRANSLATE(A51, ""en"",""mt"")"),"X'inhu ctenophora?")</f>
        <v>X'inhu ctenophora?</v>
      </c>
    </row>
    <row r="52" ht="15.75" customHeight="1">
      <c r="A52" s="2" t="s">
        <v>52</v>
      </c>
      <c r="B52" s="2" t="str">
        <f>IFERROR(__xludf.DUMMYFUNCTION("GOOGLETRANSLATE(A52, ""en"",""mt"")"),"Kemm idum biex l-effetti jimmanifestaw bħala bidliet fit-tkabbir ekonomiku?")</f>
        <v>Kemm idum biex l-effetti jimmanifestaw bħala bidliet fit-tkabbir ekonomiku?</v>
      </c>
    </row>
    <row r="53" ht="15.75" customHeight="1">
      <c r="A53" s="2" t="s">
        <v>53</v>
      </c>
      <c r="B53" s="2" t="str">
        <f>IFERROR(__xludf.DUMMYFUNCTION("GOOGLETRANSLATE(A53, ""en"",""mt"")"),"Għaliex il-klijenti jistgħu jordnaw mill-ispiżeriji tal-internet?")</f>
        <v>Għaliex il-klijenti jistgħu jordnaw mill-ispiżeriji tal-internet?</v>
      </c>
    </row>
    <row r="54" ht="15.75" customHeight="1">
      <c r="A54" s="2" t="s">
        <v>54</v>
      </c>
      <c r="B54" s="2" t="str">
        <f>IFERROR(__xludf.DUMMYFUNCTION("GOOGLETRANSLATE(A54, ""en"",""mt"")"),"Filwaqt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Jonqos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Jonqos Fi kliem is-Segretarju Ġenerali tal-projbizzjoni tan-Nazzjonijiet Uniti Ki-moon: "Filwaqt li t-tkabbir ekonomiku huwa meħtieġ, mhuwiex biżżejjed għall-progress fit-tnaqqis tal-faqar."</v>
      </c>
    </row>
    <row r="55" ht="15.75" customHeight="1">
      <c r="A55" s="2" t="s">
        <v>55</v>
      </c>
      <c r="B55" s="2" t="str">
        <f>IFERROR(__xludf.DUMMYFUNCTION("GOOGLETRANSLATE(A55, ""en"",""mt"")"),"biex tnaddafhom")</f>
        <v>biex tnaddafhom</v>
      </c>
    </row>
    <row r="56" ht="15.75" customHeight="1">
      <c r="A56" s="2" t="s">
        <v>56</v>
      </c>
      <c r="B56" s="2" t="str">
        <f>IFERROR(__xludf.DUMMYFUNCTION("GOOGLETRANSLATE(A56, ""en"",""mt"")"),"popolazzjoni mxerrda u distanza")</f>
        <v>popolazzjoni mxerrda u distanza</v>
      </c>
    </row>
    <row r="57" ht="15.75" customHeight="1">
      <c r="A57" s="2" t="s">
        <v>57</v>
      </c>
      <c r="B57" s="2" t="str">
        <f>IFERROR(__xludf.DUMMYFUNCTION("GOOGLETRANSLATE(A57, ""en"",""mt"")"),"Minħabba li ħafna nies anzjani issa qed jieħdu bosta mediċini iżda jkomplu jgħixu barra minn settings istituzzjonali")</f>
        <v>Minħabba li ħafna nies anzjani issa qed jieħdu bosta mediċini iżda jkomplu jgħixu barra minn settings istituzzjonali</v>
      </c>
    </row>
    <row r="58" ht="15.75" customHeight="1">
      <c r="A58" s="2" t="s">
        <v>58</v>
      </c>
      <c r="B58" s="2" t="str">
        <f>IFERROR(__xludf.DUMMYFUNCTION("GOOGLETRANSLATE(A58, ""en"",""mt"")"),"Assoċjazzjoni ta 'Universitajiet Amerikani")</f>
        <v>Assoċjazzjoni ta 'Universitajiet Amerikani</v>
      </c>
    </row>
    <row r="59" ht="15.75" customHeight="1">
      <c r="A59" s="2" t="s">
        <v>59</v>
      </c>
      <c r="B59" s="2" t="str">
        <f>IFERROR(__xludf.DUMMYFUNCTION("GOOGLETRANSLATE(A59, ""en"",""mt"")"),"L-ewwel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60" ht="15.75" customHeight="1">
      <c r="A60" s="2" t="s">
        <v>60</v>
      </c>
      <c r="B60" s="2" t="str">
        <f>IFERROR(__xludf.DUMMYFUNCTION("GOOGLETRANSLATE(A60, ""en"",""mt"")"),"Iżlamista")</f>
        <v>Iżlamista</v>
      </c>
    </row>
    <row r="61" ht="15.75" customHeight="1">
      <c r="A61" s="2" t="s">
        <v>61</v>
      </c>
      <c r="B61" s="2" t="str">
        <f>IFERROR(__xludf.DUMMYFUNCTION("GOOGLETRANSLATE(A61, ""en"",""mt"")"),"X'kienet Davies riedet tibni")</f>
        <v>X'kienet Davies riedet tibni</v>
      </c>
    </row>
    <row r="62" ht="15.75" customHeight="1">
      <c r="A62" s="2" t="s">
        <v>62</v>
      </c>
      <c r="B62" s="2" t="str">
        <f>IFERROR(__xludf.DUMMYFUNCTION("GOOGLETRANSLATE(A62, ""en"",""mt"")"),"il-kap tal-gvern kien ikun qed jaġixxi fil-kapaċità tagħha jew tiegħu bħala uffiċjal pubbliku")</f>
        <v>il-kap tal-gvern kien ikun qed jaġixxi fil-kapaċità tagħha jew tiegħu bħala uffiċjal pubbliku</v>
      </c>
    </row>
    <row r="63" ht="15.75" customHeight="1">
      <c r="A63" s="2" t="s">
        <v>63</v>
      </c>
      <c r="B63" s="2" t="str">
        <f>IFERROR(__xludf.DUMMYFUNCTION("GOOGLETRANSLATE(A63, ""en"",""mt"")"),"il-mehrież u l-lida u l-karattru ℞ (reċipjent)")</f>
        <v>il-mehrież u l-lida u l-karattru ℞ (reċipjent)</v>
      </c>
    </row>
    <row r="64" ht="15.75" customHeight="1">
      <c r="A64" s="2" t="s">
        <v>64</v>
      </c>
      <c r="B64" s="2" t="str">
        <f>IFERROR(__xludf.DUMMYFUNCTION("GOOGLETRANSLATE(A64, ""en"",""mt"")"),"Sieur de la Salle kien esplora l-pajjiż ta 'Ohio kważi seklu qabel")</f>
        <v>Sieur de la Salle kien esplora l-pajjiż ta 'Ohio kważi seklu qabel</v>
      </c>
    </row>
    <row r="65" ht="15.75" customHeight="1">
      <c r="A65" s="2" t="s">
        <v>65</v>
      </c>
      <c r="B65" s="2" t="str">
        <f>IFERROR(__xludf.DUMMYFUNCTION("GOOGLETRANSLATE(A65, ""en"",""mt"")"),"Qabbad kompjuters ospitanti (servers) f'eluf ta 'kumpaniji kbar, istituzzjonijiet edukattivi, u aġenziji tal-gvern")</f>
        <v>Qabbad kompjuters ospitanti (servers) f'eluf ta 'kumpaniji kbar, istituzzjonijiet edukattivi, u aġenziji tal-gvern</v>
      </c>
    </row>
    <row r="66" ht="15.75" customHeight="1">
      <c r="A66" s="2" t="s">
        <v>66</v>
      </c>
      <c r="B66" s="2" t="str">
        <f>IFERROR(__xludf.DUMMYFUNCTION("GOOGLETRANSLATE(A66, ""en"",""mt"")"),"Meta l-Baċin tad-Drenaġġ tal-Amażon kien maħsub li nqasam f'nofs l-Amerika t'Isfel?")</f>
        <v>Meta l-Baċin tad-Drenaġġ tal-Amażon kien maħsub li nqasam f'nofs l-Amerika t'Isfel?</v>
      </c>
    </row>
    <row r="67" ht="15.75" customHeight="1">
      <c r="A67" s="2" t="s">
        <v>67</v>
      </c>
      <c r="B67" s="2" t="str">
        <f>IFERROR(__xludf.DUMMYFUNCTION("GOOGLETRANSLATE(A67, ""en"",""mt"")"),"nisa")</f>
        <v>nisa</v>
      </c>
    </row>
    <row r="68" ht="15.75" customHeight="1">
      <c r="A68" s="2" t="s">
        <v>68</v>
      </c>
      <c r="B68" s="2" t="str">
        <f>IFERROR(__xludf.DUMMYFUNCTION("GOOGLETRANSLATE(A68, ""en"",""mt"")"),"Liema att stabbilixxa l-poteri tal-Parlament bħala leġiżlatura devolta?")</f>
        <v>Liema att stabbilixxa l-poteri tal-Parlament bħala leġiżlatura devolta?</v>
      </c>
    </row>
    <row r="69" ht="15.75" customHeight="1">
      <c r="A69" s="2" t="s">
        <v>69</v>
      </c>
      <c r="B69" s="2" t="str">
        <f>IFERROR(__xludf.DUMMYFUNCTION("GOOGLETRANSLATE(A69, ""en"",""mt"")"),"Il-pesta setgħet daħlet fl-Ewropa f'żewġ mewġ")</f>
        <v>Il-pesta setgħet daħlet fl-Ewropa f'żewġ mewġ</v>
      </c>
    </row>
    <row r="70" ht="15.75" customHeight="1">
      <c r="A70" s="2" t="s">
        <v>70</v>
      </c>
      <c r="B70" s="2" t="str">
        <f>IFERROR(__xludf.DUMMYFUNCTION("GOOGLETRANSLATE(A70, ""en"",""mt"")"),"Li kien sar sinjur u prosperu qabel l-1 Gwerra Dinjija")</f>
        <v>Li kien sar sinjur u prosperu qabel l-1 Gwerra Dinjija</v>
      </c>
    </row>
    <row r="71" ht="15.75" customHeight="1">
      <c r="A71" s="2" t="s">
        <v>71</v>
      </c>
      <c r="B71" s="2" t="str">
        <f>IFERROR(__xludf.DUMMYFUNCTION("GOOGLETRANSLATE(A71, ""en"",""mt"")"),"l-armata u l-popolazzjoni")</f>
        <v>l-armata u l-popolazzjoni</v>
      </c>
    </row>
    <row r="72" ht="15.75" customHeight="1">
      <c r="A72" s="2" t="s">
        <v>72</v>
      </c>
      <c r="B72" s="2" t="str">
        <f>IFERROR(__xludf.DUMMYFUNCTION("GOOGLETRANSLATE(A72, ""en"",""mt"")"),"Interkonnessjoni tan-Netwerks Nazzjonali X.25")</f>
        <v>Interkonnessjoni tan-Netwerks Nazzjonali X.25</v>
      </c>
    </row>
    <row r="73" ht="15.75" customHeight="1">
      <c r="A73" s="2" t="s">
        <v>73</v>
      </c>
      <c r="B73" s="2" t="str">
        <f>IFERROR(__xludf.DUMMYFUNCTION("GOOGLETRANSLATE(A73, ""en"",""mt"")"),"1969")</f>
        <v>1969</v>
      </c>
    </row>
    <row r="74" ht="15.75" customHeight="1">
      <c r="A74" s="2" t="s">
        <v>74</v>
      </c>
      <c r="B74" s="2" t="str">
        <f>IFERROR(__xludf.DUMMYFUNCTION("GOOGLETRANSLATE(A74, ""en"",""mt"")"),"Ir-Raba 'Gwerra Interkolonjali u l-Gwerra l-Kbira għall-Imperu")</f>
        <v>Ir-Raba 'Gwerra Interkolonjali u l-Gwerra l-Kbira għall-Imperu</v>
      </c>
    </row>
    <row r="75" ht="15.75" customHeight="1">
      <c r="A75" s="2" t="s">
        <v>75</v>
      </c>
      <c r="B75" s="2" t="str">
        <f>IFERROR(__xludf.DUMMYFUNCTION("GOOGLETRANSLATE(A75, ""en"",""mt"")"),"ospiti responsabbli għal twassil affidabbli ta 'dejta")</f>
        <v>ospiti responsabbli għal twassil affidabbli ta 'dejta</v>
      </c>
    </row>
    <row r="76" ht="15.75" customHeight="1">
      <c r="A76" s="2" t="s">
        <v>76</v>
      </c>
      <c r="B76" s="2" t="str">
        <f>IFERROR(__xludf.DUMMYFUNCTION("GOOGLETRANSLATE(A76, ""en"",""mt"")"),"Kemm mill-popolazzjoni Ewropea qatlet il-Mewt l-Iswed?")</f>
        <v>Kemm mill-popolazzjoni Ewropea qatlet il-Mewt l-Iswed?</v>
      </c>
    </row>
    <row r="77" ht="15.75" customHeight="1">
      <c r="A77" s="2" t="s">
        <v>77</v>
      </c>
      <c r="B77" s="2" t="str">
        <f>IFERROR(__xludf.DUMMYFUNCTION("GOOGLETRANSLATE(A77, ""en"",""mt"")"),"Howard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78" ht="15.75" customHeight="1">
      <c r="A78" s="2" t="s">
        <v>78</v>
      </c>
      <c r="B78" s="2" t="str">
        <f>IFERROR(__xludf.DUMMYFUNCTION("GOOGLETRANSLATE(A78, ""en"",""mt"")"),"kompletament uman")</f>
        <v>kompletament uman</v>
      </c>
    </row>
    <row r="79" ht="15.75" customHeight="1">
      <c r="A79" s="2" t="s">
        <v>79</v>
      </c>
      <c r="B79" s="2" t="str">
        <f>IFERROR(__xludf.DUMMYFUNCTION("GOOGLETRANSLATE(A79, ""en"",""mt"")"),"Post ta 'Varsavja")</f>
        <v>Post ta 'Varsavja</v>
      </c>
    </row>
    <row r="80" ht="15.75" customHeight="1">
      <c r="A80" s="2" t="s">
        <v>80</v>
      </c>
      <c r="B80" s="2" t="str">
        <f>IFERROR(__xludf.DUMMYFUNCTION("GOOGLETRANSLATE(A80, ""en"",""mt"")"),"mhux kriġeniku")</f>
        <v>mhux kriġeniku</v>
      </c>
    </row>
    <row r="81" ht="15.75" customHeight="1">
      <c r="A81" s="2" t="s">
        <v>81</v>
      </c>
      <c r="B81" s="2" t="str">
        <f>IFERROR(__xludf.DUMMYFUNCTION("GOOGLETRANSLATE(A81, ""en"",""mt"")"),"X’ma sema ’l-abbonament għal BSKYB?")</f>
        <v>X’ma sema ’l-abbonament għal BSKYB?</v>
      </c>
    </row>
    <row r="82" ht="15.75" customHeight="1">
      <c r="A82" s="2" t="s">
        <v>82</v>
      </c>
      <c r="B82" s="2" t="str">
        <f>IFERROR(__xludf.DUMMYFUNCTION("GOOGLETRANSLATE(A82, ""en"",""mt"")"),"Kemm żgur li d-dikjarazzjoni qalu li x-xjenzati kienu li t-temperaturi jibqgħu jogħlew?")</f>
        <v>Kemm żgur li d-dikjarazzjoni qalu li x-xjenzati kienu li t-temperaturi jibqgħu jogħlew?</v>
      </c>
    </row>
    <row r="83" ht="15.75" customHeight="1">
      <c r="A83" s="2" t="s">
        <v>83</v>
      </c>
      <c r="B83" s="2" t="str">
        <f>IFERROR(__xludf.DUMMYFUNCTION("GOOGLETRANSLATE(A83, ""en"",""mt"")"),"Fil-laboratorju,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84" ht="15.75" customHeight="1">
      <c r="A84" s="2" t="s">
        <v>84</v>
      </c>
      <c r="B84" s="2" t="str">
        <f>IFERROR(__xludf.DUMMYFUNCTION("GOOGLETRANSLATE(A84, ""en"",""mt"")"),"Iż-żona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85" ht="15.75" customHeight="1">
      <c r="A85" s="2" t="s">
        <v>85</v>
      </c>
      <c r="B85" s="2" t="str">
        <f>IFERROR(__xludf.DUMMYFUNCTION("GOOGLETRANSLATE(A85, ""en"",""mt"")"),"X'inhu l-effett osservabbli tal-iskambju tal-boson w u z?")</f>
        <v>X'inhu l-effett osservabbli tal-iskambju tal-boson w u z?</v>
      </c>
    </row>
    <row r="86" ht="15.75" customHeight="1">
      <c r="A86" s="2" t="s">
        <v>86</v>
      </c>
      <c r="B86" s="2" t="str">
        <f>IFERROR(__xludf.DUMMYFUNCTION("GOOGLETRANSLATE(A86, ""en"",""mt"")"),"Qrati tal-Istati Membri u l-Qorti tal-Ġustizzja tal-Unjoni Ewropea")</f>
        <v>Qrati tal-Istati Membri u l-Qorti tal-Ġustizzja tal-Unjoni Ewropea</v>
      </c>
    </row>
    <row r="87" ht="15.75" customHeight="1">
      <c r="A87" s="2" t="s">
        <v>87</v>
      </c>
      <c r="B87" s="2" t="str">
        <f>IFERROR(__xludf.DUMMYFUNCTION("GOOGLETRANSLATE(A87, ""en"",""mt"")"),"Terra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88" ht="15.75" customHeight="1">
      <c r="A88" s="2" t="s">
        <v>88</v>
      </c>
      <c r="B88" s="2" t="str">
        <f>IFERROR(__xludf.DUMMYFUNCTION("GOOGLETRANSLATE(A88, ""en"",""mt"")"),"Arja")</f>
        <v>Arja</v>
      </c>
    </row>
    <row r="89" ht="15.75" customHeight="1">
      <c r="A89" s="2" t="s">
        <v>89</v>
      </c>
      <c r="B89" s="2" t="str">
        <f>IFERROR(__xludf.DUMMYFUNCTION("GOOGLETRANSLATE(A89, ""en"",""mt"")"),"Varsavja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90" ht="15.75" customHeight="1">
      <c r="A90" s="2" t="s">
        <v>90</v>
      </c>
      <c r="B90" s="2" t="str">
        <f>IFERROR(__xludf.DUMMYFUNCTION("GOOGLETRANSLATE(A90, ""en"",""mt"")"),"Meta jkunu miżżewġin, u lil min")</f>
        <v>Meta jkunu miżżewġin, u lil min</v>
      </c>
    </row>
    <row r="91" ht="15.75" customHeight="1">
      <c r="A91" s="2" t="s">
        <v>91</v>
      </c>
      <c r="B91" s="2" t="str">
        <f>IFERROR(__xludf.DUMMYFUNCTION("GOOGLETRANSLATE(A91, ""en"",""mt"")"),"Solvabilità ta 'ekwazzjonijiet kwadratiċi")</f>
        <v>Solvabilità ta 'ekwazzjonijiet kwadratiċi</v>
      </c>
    </row>
    <row r="92" ht="15.75" customHeight="1">
      <c r="A92" s="2" t="s">
        <v>92</v>
      </c>
      <c r="B92" s="2" t="str">
        <f>IFERROR(__xludf.DUMMYFUNCTION("GOOGLETRANSLATE(A92, ""en"",""mt"")"),"Projezzjonijiet ġelatinużi mmarkati biċ-ċili")</f>
        <v>Projezzjonijiet ġelatinużi mmarkati biċ-ċili</v>
      </c>
    </row>
    <row r="93" ht="15.75" customHeight="1">
      <c r="A93" s="2" t="s">
        <v>93</v>
      </c>
      <c r="B93" s="2" t="str">
        <f>IFERROR(__xludf.DUMMYFUNCTION("GOOGLETRANSLATE(A93, ""en"",""mt"")"),"X'inhu mod wieħed kif jistgħu jiġu kkodifikati graffs?")</f>
        <v>X'inhu mod wieħed kif jistgħu jiġu kkodifikati graffs?</v>
      </c>
    </row>
    <row r="94" ht="15.75" customHeight="1">
      <c r="A94" s="2" t="s">
        <v>94</v>
      </c>
      <c r="B94" s="2" t="str">
        <f>IFERROR(__xludf.DUMMYFUNCTION("GOOGLETRANSLATE(A94, ""en"",""mt"")"),"X’għandu jagħmel il-gvern Taljan fi Francovich v l-Italja?")</f>
        <v>X’għandu jagħmel il-gvern Taljan fi Francovich v l-Italja?</v>
      </c>
    </row>
    <row r="95" ht="15.75" customHeight="1">
      <c r="A95" s="2" t="s">
        <v>95</v>
      </c>
      <c r="B95" s="2" t="str">
        <f>IFERROR(__xludf.DUMMYFUNCTION("GOOGLETRANSLATE(A95, ""en"",""mt"")"),"X'kien l-isem tal-lokomottiva li ddebutta fl-1808?")</f>
        <v>X'kien l-isem tal-lokomottiva li ddebutta fl-1808?</v>
      </c>
    </row>
    <row r="96" ht="15.75" customHeight="1">
      <c r="A96" s="2" t="s">
        <v>96</v>
      </c>
      <c r="B96" s="2" t="str">
        <f>IFERROR(__xludf.DUMMYFUNCTION("GOOGLETRANSLATE(A96, ""en"",""mt"")"),"miżata għal kull unità ta 'informazzjoni trażmessa")</f>
        <v>miżata għal kull unità ta 'informazzjoni trażmessa</v>
      </c>
    </row>
    <row r="97" ht="15.75" customHeight="1">
      <c r="A97" s="2" t="s">
        <v>97</v>
      </c>
      <c r="B97" s="2" t="str">
        <f>IFERROR(__xludf.DUMMYFUNCTION("GOOGLETRANSLATE(A97, ""en"",""mt"")"),"Black_death")</f>
        <v>Black_death</v>
      </c>
    </row>
    <row r="98" ht="15.75" customHeight="1">
      <c r="A98" s="2" t="s">
        <v>98</v>
      </c>
      <c r="B98" s="2" t="str">
        <f>IFERROR(__xludf.DUMMYFUNCTION("GOOGLETRANSLATE(A98, ""en"",""mt"")"),"waqa 'b'mod sinifikanti")</f>
        <v>waqa 'b'mod sinifikanti</v>
      </c>
    </row>
    <row r="99" ht="15.75" customHeight="1">
      <c r="A99" s="2" t="s">
        <v>99</v>
      </c>
      <c r="B99" s="2" t="str">
        <f>IFERROR(__xludf.DUMMYFUNCTION("GOOGLETRANSLATE(A99, ""en"",""mt"")"),"Il-klassifikazzjoni tal-aspetti tal-foresta tal-Amażonja hija importanti għall-immappjar liema tip ta 'emissjoni?")</f>
        <v>Il-klassifikazzjoni tal-aspetti tal-foresta tal-Amażonja hija importanti għall-immappjar liema tip ta 'emissjoni?</v>
      </c>
    </row>
    <row r="100" ht="15.75" customHeight="1">
      <c r="A100" s="2" t="s">
        <v>100</v>
      </c>
      <c r="B100" s="2" t="str">
        <f>IFERROR(__xludf.DUMMYFUNCTION("GOOGLETRANSLATE(A100, ""en"",""mt"")"),"Tribujiet Nattivi")</f>
        <v>Tribujiet Nattivi</v>
      </c>
    </row>
    <row r="101" ht="15.75" customHeight="1">
      <c r="A101" s="2" t="s">
        <v>101</v>
      </c>
      <c r="B101" s="2" t="str">
        <f>IFERROR(__xludf.DUMMYFUNCTION("GOOGLETRANSLATE(A101, ""en"",""mt"")"),"Tipprevjeni l-installazzjoni ta 'immaġini pagani")</f>
        <v>Tipprevjeni l-installazzjoni ta 'immaġini pagani</v>
      </c>
    </row>
    <row r="102" ht="15.75" customHeight="1">
      <c r="A102" s="2" t="s">
        <v>102</v>
      </c>
      <c r="B102" s="2" t="str">
        <f>IFERROR(__xludf.DUMMYFUNCTION("GOOGLETRANSLATE(A102, ""en"",""mt"")"),"saff tal-ożonu")</f>
        <v>saff tal-ożonu</v>
      </c>
    </row>
    <row r="103" ht="15.75" customHeight="1">
      <c r="A103" s="2" t="s">
        <v>103</v>
      </c>
      <c r="B103" s="2" t="str">
        <f>IFERROR(__xludf.DUMMYFUNCTION("GOOGLETRANSLATE(A103, ""en"",""mt"")"),"Liema ktieb minn Edward qal ippreżenta lill-Punent bħala l- ""oħrajn?""")</f>
        <v>Liema ktieb minn Edward qal ippreżenta lill-Punent bħala l- "oħrajn?"</v>
      </c>
    </row>
    <row r="104" ht="15.75" customHeight="1">
      <c r="A104" s="2" t="s">
        <v>104</v>
      </c>
      <c r="B104" s="2" t="str">
        <f>IFERROR(__xludf.DUMMYFUNCTION("GOOGLETRANSLATE(A104, ""en"",""mt"")"),"Fil-biċċa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105" ht="15.75" customHeight="1">
      <c r="A105" s="2" t="s">
        <v>105</v>
      </c>
      <c r="B105" s="2" t="str">
        <f>IFERROR(__xludf.DUMMYFUNCTION("GOOGLETRANSLATE(A105, ""en"",""mt"")"),"Għawwiema iżgħar u aktar dgħajfa bħal rotifers u larva tal-molluski u tal-krustaċji.")</f>
        <v>Għawwiema iżgħar u aktar dgħajfa bħal rotifers u larva tal-molluski u tal-krustaċji.</v>
      </c>
    </row>
    <row r="106" ht="15.75" customHeight="1">
      <c r="A106" s="2" t="s">
        <v>106</v>
      </c>
      <c r="B106" s="2" t="str">
        <f>IFERROR(__xludf.DUMMYFUNCTION("GOOGLETRANSLATE(A106, ""en"",""mt"")"),"Dak li kien użat biex tikklassifika l-popolazzjoni tal-Amażonja f'erba 'kategoriji")</f>
        <v>Dak li kien użat biex tikklassifika l-popolazzjoni tal-Amażonja f'erba 'kategoriji</v>
      </c>
    </row>
    <row r="107" ht="15.75" customHeight="1">
      <c r="A107" s="2" t="s">
        <v>107</v>
      </c>
      <c r="B107" s="2" t="str">
        <f>IFERROR(__xludf.DUMMYFUNCTION("GOOGLETRANSLATE(A107, ""en"",""mt"")"),"Peabody Museum of Arkeology and Ethnology")</f>
        <v>Peabody Museum of Arkeology and Ethnology</v>
      </c>
    </row>
    <row r="108" ht="15.75" customHeight="1">
      <c r="A108" s="2" t="s">
        <v>108</v>
      </c>
      <c r="B108" s="2" t="str">
        <f>IFERROR(__xludf.DUMMYFUNCTION("GOOGLETRANSLATE(A108, ""en"",""mt"")"),"Forzi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109" ht="15.75" customHeight="1">
      <c r="A109" s="2" t="s">
        <v>109</v>
      </c>
      <c r="B109" s="2" t="str">
        <f>IFERROR(__xludf.DUMMYFUNCTION("GOOGLETRANSLATE(A109, ""en"",""mt"")"),"Huwa mar lejn in-nofsinhar, saq jew qabad negozjanti Ingliżi")</f>
        <v>Huwa mar lejn in-nofsinhar, saq jew qabad negozjanti Ingliżi</v>
      </c>
    </row>
    <row r="110" ht="15.75" customHeight="1">
      <c r="A110" s="2" t="s">
        <v>110</v>
      </c>
      <c r="B110" s="2" t="str">
        <f>IFERROR(__xludf.DUMMYFUNCTION("GOOGLETRANSLATE(A110, ""en"",""mt"")"),"Madwar erba 'rġiel li jattendu l-Kulleġġ ta' Harvard għal kull mara li tistudja f'Radcliffe")</f>
        <v>Madwar erba 'rġiel li jattendu l-Kulleġġ ta' Harvard għal kull mara li tistudja f'Radcliffe</v>
      </c>
    </row>
    <row r="111" ht="15.75" customHeight="1">
      <c r="A111" s="2" t="s">
        <v>111</v>
      </c>
      <c r="B111" s="2" t="str">
        <f>IFERROR(__xludf.DUMMYFUNCTION("GOOGLETRANSLATE(A111, ""en"",""mt"")"),"L-żieda għall-poter ta 'Adolf Hitler")</f>
        <v>L-żieda għall-poter ta 'Adolf Hitler</v>
      </c>
    </row>
    <row r="112" ht="15.75" customHeight="1">
      <c r="A112" s="2" t="s">
        <v>112</v>
      </c>
      <c r="B112" s="2" t="str">
        <f>IFERROR(__xludf.DUMMYFUNCTION("GOOGLETRANSLATE(A112, ""en"",""mt"")"),"Organizzazzjoni Meteoroloġika Dinjija (WMO) u l-Programm tal-Ambjent tan-Nazzjonijiet Uniti (UNEP),")</f>
        <v>Organizzazzjoni Meteoroloġika Dinjija (WMO) u l-Programm tal-Ambjent tan-Nazzjonijiet Uniti (UNEP),</v>
      </c>
    </row>
    <row r="113" ht="15.75" customHeight="1">
      <c r="A113" s="2" t="s">
        <v>113</v>
      </c>
      <c r="B113" s="2" t="str">
        <f>IFERROR(__xludf.DUMMYFUNCTION("GOOGLETRANSLATE(A113, ""en"",""mt"")"),"Riċettur taċ-ċelloli T (TCR)")</f>
        <v>Riċettur taċ-ċelloli T (TCR)</v>
      </c>
    </row>
    <row r="114" ht="15.75" customHeight="1">
      <c r="A114" s="2" t="s">
        <v>114</v>
      </c>
      <c r="B114" s="2" t="str">
        <f>IFERROR(__xludf.DUMMYFUNCTION("GOOGLETRANSLATE(A114, ""en"",""mt"")"),"Forts Shirley kien tella 'fil-Carry Oneida")</f>
        <v>Forts Shirley kien tella 'fil-Carry Oneida</v>
      </c>
    </row>
    <row r="115" ht="15.75" customHeight="1">
      <c r="A115" s="2" t="s">
        <v>115</v>
      </c>
      <c r="B115" s="2" t="str">
        <f>IFERROR(__xludf.DUMMYFUNCTION("GOOGLETRANSLATE(A115, ""en"",""mt"")"),"Halford Mackinder u Friedrich Ratzel fejn x'tip ta 'ġeografi?")</f>
        <v>Halford Mackinder u Friedrich Ratzel fejn x'tip ta 'ġeografi?</v>
      </c>
    </row>
    <row r="116" ht="15.75" customHeight="1">
      <c r="A116" s="2" t="s">
        <v>116</v>
      </c>
      <c r="B116" s="2" t="str">
        <f>IFERROR(__xludf.DUMMYFUNCTION("GOOGLETRANSLATE(A116, ""en"",""mt"")"),"Sal-1620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117" ht="15.75" customHeight="1">
      <c r="A117" s="2" t="s">
        <v>117</v>
      </c>
      <c r="B117" s="2" t="str">
        <f>IFERROR(__xludf.DUMMYFUNCTION("GOOGLETRANSLATE(A117, ""en"",""mt"")"),"Minbarra t-tort ta 'San Jacinto, u t-tort ta' Elsinore, isemmu tort ieħor.")</f>
        <v>Minbarra t-tort ta 'San Jacinto, u t-tort ta' Elsinore, isemmu tort ieħor.</v>
      </c>
    </row>
    <row r="118" ht="15.75" customHeight="1">
      <c r="A118" s="2" t="s">
        <v>118</v>
      </c>
      <c r="B118" s="2" t="str">
        <f>IFERROR(__xludf.DUMMYFUNCTION("GOOGLETRANSLATE(A118, ""en"",""mt"")"),"Liema ktieb minn Edward qal ippreżenta l-Lvant bħala l- ""oħrajn?""")</f>
        <v>Liema ktieb minn Edward qal ippreżenta l-Lvant bħala l- "oħrajn?"</v>
      </c>
    </row>
    <row r="119" ht="15.75" customHeight="1">
      <c r="A119" s="2" t="s">
        <v>119</v>
      </c>
      <c r="B119" s="2" t="str">
        <f>IFERROR(__xludf.DUMMYFUNCTION("GOOGLETRANSLATE(A119, ""en"",""mt"")"),"Wieħed minn kull ħamsa")</f>
        <v>Wieħed minn kull ħamsa</v>
      </c>
    </row>
    <row r="120" ht="15.75" customHeight="1">
      <c r="A120" s="2" t="s">
        <v>120</v>
      </c>
      <c r="B120" s="2" t="str">
        <f>IFERROR(__xludf.DUMMYFUNCTION("GOOGLETRANSLATE(A120, ""en"",""mt"")"),"il-Papa u d-duttrina tat-transubstantjazzjoni")</f>
        <v>il-Papa u d-duttrina tat-transubstantjazzjoni</v>
      </c>
    </row>
    <row r="121" ht="15.75" customHeight="1">
      <c r="A121" s="2" t="s">
        <v>121</v>
      </c>
      <c r="B121" s="2" t="str">
        <f>IFERROR(__xludf.DUMMYFUNCTION("GOOGLETRANSLATE(A121, ""en"",""mt"")"),"Dak li kien Austpac")</f>
        <v>Dak li kien Austpac</v>
      </c>
    </row>
    <row r="122" ht="15.75" customHeight="1">
      <c r="A122" s="2" t="s">
        <v>122</v>
      </c>
      <c r="B122" s="2" t="str">
        <f>IFERROR(__xludf.DUMMYFUNCTION("GOOGLETRANSLATE(A122, ""en"",""mt"")"),"Ir-rwol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23" ht="15.75" customHeight="1">
      <c r="A123" s="2" t="s">
        <v>123</v>
      </c>
      <c r="B123" s="2" t="str">
        <f>IFERROR(__xludf.DUMMYFUNCTION("GOOGLETRANSLATE(A123, ""en"",""mt"")"),"San Lawrenz u Mississippi")</f>
        <v>San Lawrenz u Mississippi</v>
      </c>
    </row>
    <row r="124" ht="15.75" customHeight="1">
      <c r="A124" s="2" t="s">
        <v>124</v>
      </c>
      <c r="B124" s="2" t="str">
        <f>IFERROR(__xludf.DUMMYFUNCTION("GOOGLETRANSLATE(A124, ""en"",""mt"")"),"X'għamel il-bdil ta 'blokka ta' messaġġi adattivi distribwiti")</f>
        <v>X'għamel il-bdil ta 'blokka ta' messaġġi adattivi distribwiti</v>
      </c>
    </row>
    <row r="125" ht="15.75" customHeight="1">
      <c r="A125" s="2" t="s">
        <v>125</v>
      </c>
      <c r="B125" s="2" t="str">
        <f>IFERROR(__xludf.DUMMYFUNCTION("GOOGLETRANSLATE(A125, ""en"",""mt"")"),"OC-48C")</f>
        <v>OC-48C</v>
      </c>
    </row>
    <row r="126" ht="15.75" customHeight="1">
      <c r="A126" s="2" t="s">
        <v>126</v>
      </c>
      <c r="B126" s="2" t="str">
        <f>IFERROR(__xludf.DUMMYFUNCTION("GOOGLETRANSLATE(A126, ""en"",""mt"")"),"F'Lulju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27" ht="15.75" customHeight="1">
      <c r="A127" s="2" t="s">
        <v>127</v>
      </c>
      <c r="B127" s="2" t="str">
        <f>IFERROR(__xludf.DUMMYFUNCTION("GOOGLETRANSLATE(A127, ""en"",""mt"")"),"diversi mijiet")</f>
        <v>diversi mijiet</v>
      </c>
    </row>
    <row r="128" ht="15.75" customHeight="1">
      <c r="A128" s="2" t="s">
        <v>128</v>
      </c>
      <c r="B128" s="2" t="str">
        <f>IFERROR(__xludf.DUMMYFUNCTION("GOOGLETRANSLATE(A128, ""en"",""mt"")"),"Il-Gżejjer Faroe")</f>
        <v>Il-Gżejjer Faroe</v>
      </c>
    </row>
    <row r="129" ht="15.75" customHeight="1">
      <c r="A129" s="2" t="s">
        <v>129</v>
      </c>
      <c r="B129" s="2" t="str">
        <f>IFERROR(__xludf.DUMMYFUNCTION("GOOGLETRANSLATE(A129, ""en"",""mt"")"),"Wara n-nar ta 'Jacksonville, x'għamel il-gvernatur ta' Florida?")</f>
        <v>Wara n-nar ta 'Jacksonville, x'għamel il-gvernatur ta' Florida?</v>
      </c>
    </row>
    <row r="130" ht="15.75" customHeight="1">
      <c r="A130" s="2" t="s">
        <v>130</v>
      </c>
      <c r="B130" s="2" t="str">
        <f>IFERROR(__xludf.DUMMYFUNCTION("GOOGLETRANSLATE(A130, ""en"",""mt"")"),"Stadtholder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31" ht="15.75" customHeight="1">
      <c r="A131" s="2" t="s">
        <v>131</v>
      </c>
      <c r="B131" s="2" t="str">
        <f>IFERROR(__xludf.DUMMYFUNCTION("GOOGLETRANSLATE(A131, ""en"",""mt"")"),"Typhus, ġidri u infezzjonijiet respiratorji")</f>
        <v>Typhus, ġidri u infezzjonijiet respiratorji</v>
      </c>
    </row>
    <row r="132" ht="15.75" customHeight="1">
      <c r="A132" s="2" t="s">
        <v>132</v>
      </c>
      <c r="B132" s="2" t="str">
        <f>IFERROR(__xludf.DUMMYFUNCTION("GOOGLETRANSLATE(A132, ""en"",""mt"")"),"Din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133" ht="15.75" customHeight="1">
      <c r="A133" s="2" t="s">
        <v>133</v>
      </c>
      <c r="B133" s="2" t="str">
        <f>IFERROR(__xludf.DUMMYFUNCTION("GOOGLETRANSLATE(A133, ""en"",""mt"")"),"Politika tat-Taxxa tal-Propjetà Ad Valorem")</f>
        <v>Politika tat-Taxxa tal-Propjetà Ad Valorem</v>
      </c>
    </row>
    <row r="134" ht="15.75" customHeight="1">
      <c r="A134" s="2" t="s">
        <v>134</v>
      </c>
      <c r="B134" s="2" t="str">
        <f>IFERROR(__xludf.DUMMYFUNCTION("GOOGLETRANSLATE(A134, ""en"",""mt"")"),"Wara l-1279")</f>
        <v>Wara l-1279</v>
      </c>
    </row>
    <row r="135" ht="15.75" customHeight="1">
      <c r="A135" s="2" t="s">
        <v>135</v>
      </c>
      <c r="B135" s="2" t="str">
        <f>IFERROR(__xludf.DUMMYFUNCTION("GOOGLETRANSLATE(A135, ""en"",""mt"")"),"Liema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136" ht="15.75" customHeight="1">
      <c r="A136" s="2" t="s">
        <v>136</v>
      </c>
      <c r="B136" s="2" t="str">
        <f>IFERROR(__xludf.DUMMYFUNCTION("GOOGLETRANSLATE(A136, ""en"",""mt"")"),"li tikkonferma l-pożizzjoni tal-Gran Brittanja bħala l-poter kolonjali dominanti fil-Lvant ta 'l-Amerika")</f>
        <v>li tikkonferma l-pożizzjoni tal-Gran Brittanja bħala l-poter kolonjali dominanti fil-Lvant ta 'l-Amerika</v>
      </c>
    </row>
    <row r="137" ht="15.75" customHeight="1">
      <c r="A137" s="2" t="s">
        <v>137</v>
      </c>
      <c r="B137" s="2" t="str">
        <f>IFERROR(__xludf.DUMMYFUNCTION("GOOGLETRANSLATE(A137, ""en"",""mt"")"),"Qabel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138" ht="15.75" customHeight="1">
      <c r="A138" s="2" t="s">
        <v>138</v>
      </c>
      <c r="B138" s="2" t="str">
        <f>IFERROR(__xludf.DUMMYFUNCTION("GOOGLETRANSLATE(A138, ""en"",""mt"")"),"Minħabba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39" ht="15.75" customHeight="1">
      <c r="A139" s="2" t="s">
        <v>139</v>
      </c>
      <c r="B139" s="2" t="str">
        <f>IFERROR(__xludf.DUMMYFUNCTION("GOOGLETRANSLATE(A139, ""en"",""mt"")"),"1990s")</f>
        <v>1990s</v>
      </c>
    </row>
    <row r="140" ht="15.75" customHeight="1">
      <c r="A140" s="2" t="s">
        <v>140</v>
      </c>
      <c r="B140" s="2" t="str">
        <f>IFERROR(__xludf.DUMMYFUNCTION("GOOGLETRANSLATE(A140, ""en"",""mt"")"),"Minbarra d-drogi, x'iktar jipprovdu l-ispiżeriji speċjalizzati?")</f>
        <v>Minbarra d-drogi, x'iktar jipprovdu l-ispiżeriji speċjalizzati?</v>
      </c>
    </row>
    <row r="141" ht="15.75" customHeight="1">
      <c r="A141" s="2" t="s">
        <v>141</v>
      </c>
      <c r="B141" s="2" t="str">
        <f>IFERROR(__xludf.DUMMYFUNCTION("GOOGLETRANSLATE(A141, ""en"",""mt"")"),"X'inhu fattur importanti li jikkontribwixxi għall-inugwaljanza għall-individwi?")</f>
        <v>X'inhu fattur importanti li jikkontribwixxi għall-inugwaljanza għall-individwi?</v>
      </c>
    </row>
    <row r="142" ht="15.75" customHeight="1">
      <c r="A142" s="2" t="s">
        <v>142</v>
      </c>
      <c r="B142" s="2" t="str">
        <f>IFERROR(__xludf.DUMMYFUNCTION("GOOGLETRANSLATE(A142, ""en"",""mt"")"),"X'inhu l-isem tal-kurrikulu ewlieni tal-università?")</f>
        <v>X'inhu l-isem tal-kurrikulu ewlieni tal-università?</v>
      </c>
    </row>
    <row r="143" ht="15.75" customHeight="1">
      <c r="A143" s="2" t="s">
        <v>143</v>
      </c>
      <c r="B143" s="2" t="str">
        <f>IFERROR(__xludf.DUMMYFUNCTION("GOOGLETRANSLATE(A143, ""en"",""mt"")"),"Minbarra l-Klabb tal-Karozzi tan-Nofsinhar ta 'California, liema AAA Auto Club oħra għażlet li tissimplifika l-qasma?")</f>
        <v>Minbarra l-Klabb tal-Karozzi tan-Nofsinhar ta 'California, liema AAA Auto Club oħra għażlet li tissimplifika l-qasma?</v>
      </c>
    </row>
    <row r="144" ht="15.75" customHeight="1">
      <c r="A144" s="2" t="s">
        <v>144</v>
      </c>
      <c r="B144" s="2" t="str">
        <f>IFERROR(__xludf.DUMMYFUNCTION("GOOGLETRANSLATE(A144, ""en"",""mt"")"),"Ippubblika s-sejbiet tiegħu l-ewwel")</f>
        <v>Ippubblika s-sejbiet tiegħu l-ewwel</v>
      </c>
    </row>
    <row r="145" ht="15.75" customHeight="1">
      <c r="A145" s="2" t="s">
        <v>145</v>
      </c>
      <c r="B145" s="2" t="str">
        <f>IFERROR(__xludf.DUMMYFUNCTION("GOOGLETRANSLATE(A145, ""en"",""mt"")"),"Waħda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146" ht="15.75" customHeight="1">
      <c r="A146" s="2" t="s">
        <v>146</v>
      </c>
      <c r="B146" s="2" t="str">
        <f>IFERROR(__xludf.DUMMYFUNCTION("GOOGLETRANSLATE(A146, ""en"",""mt"")"),"livell eżistenti ta 'inugwaljanza")</f>
        <v>livell eżistenti ta 'inugwaljanza</v>
      </c>
    </row>
    <row r="147" ht="15.75" customHeight="1">
      <c r="A147" s="2" t="s">
        <v>147</v>
      </c>
      <c r="B147" s="2" t="str">
        <f>IFERROR(__xludf.DUMMYFUNCTION("GOOGLETRANSLATE(A147, ""en"",""mt"")"),"Ibgħat l-għajnuna u xi kultant imorru lilhom infushom biex jiġġieldu għall-fidi tagħhom")</f>
        <v>Ibgħat l-għajnuna u xi kultant imorru lilhom infushom biex jiġġieldu għall-fidi tagħhom</v>
      </c>
    </row>
    <row r="148" ht="15.75" customHeight="1">
      <c r="A148" s="2" t="s">
        <v>148</v>
      </c>
      <c r="B148" s="2" t="str">
        <f>IFERROR(__xludf.DUMMYFUNCTION("GOOGLETRANSLATE(A148, ""en"",""mt"")"),"L-Amerka ta 'Fuq")</f>
        <v>L-Amerka ta 'Fuq</v>
      </c>
    </row>
    <row r="149" ht="15.75" customHeight="1">
      <c r="A149" s="2" t="s">
        <v>149</v>
      </c>
      <c r="B149" s="2" t="str">
        <f>IFERROR(__xludf.DUMMYFUNCTION("GOOGLETRANSLATE(A149, ""en"",""mt"")"),"Aristotile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150" ht="15.75" customHeight="1">
      <c r="A150" s="2" t="s">
        <v>150</v>
      </c>
      <c r="B150" s="2" t="str">
        <f>IFERROR(__xludf.DUMMYFUNCTION("GOOGLETRANSLATE(A150, ""en"",""mt"")"),"Regolamenti finanzjarji u regoli tal-WMO")</f>
        <v>Regolamenti finanzjarji u regoli tal-WMO</v>
      </c>
    </row>
    <row r="151" ht="15.75" customHeight="1">
      <c r="A151" s="2" t="s">
        <v>151</v>
      </c>
      <c r="B151" s="2" t="str">
        <f>IFERROR(__xludf.DUMMYFUNCTION("GOOGLETRANSLATE(A151, ""en"",""mt"")"),"King Malcolm III tal-Iskozja")</f>
        <v>King Malcolm III tal-Iskozja</v>
      </c>
    </row>
    <row r="152" ht="15.75" customHeight="1">
      <c r="A152" s="2" t="s">
        <v>152</v>
      </c>
      <c r="B152" s="2" t="str">
        <f>IFERROR(__xludf.DUMMYFUNCTION("GOOGLETRANSLATE(A152, ""en"",""mt"")"),"Għal liema tip ta 'organiżmi huwa tossiku bl-ossiġnu?")</f>
        <v>Għal liema tip ta 'organiżmi huwa tossiku bl-ossiġnu?</v>
      </c>
    </row>
    <row r="153" ht="15.75" customHeight="1">
      <c r="A153" s="2" t="s">
        <v>153</v>
      </c>
      <c r="B153" s="2" t="str">
        <f>IFERROR(__xludf.DUMMYFUNCTION("GOOGLETRANSLATE(A153, ""en"",""mt"")"),"Meta jkunu miżżewġin")</f>
        <v>Meta jkunu miżżewġin</v>
      </c>
    </row>
    <row r="154" ht="15.75" customHeight="1">
      <c r="A154" s="2" t="s">
        <v>154</v>
      </c>
      <c r="B154" s="2" t="str">
        <f>IFERROR(__xludf.DUMMYFUNCTION("GOOGLETRANSLATE(A154, ""en"",""mt"")"),"Il-prinċipju ta 'relazzjonijiet transkonfinali")</f>
        <v>Il-prinċipju ta 'relazzjonijiet transkonfinali</v>
      </c>
    </row>
    <row r="155" ht="15.75" customHeight="1">
      <c r="A155" s="2" t="s">
        <v>155</v>
      </c>
      <c r="B155" s="2" t="str">
        <f>IFERROR(__xludf.DUMMYFUNCTION("GOOGLETRANSLATE(A155, ""en"",""mt"")"),"bla piż")</f>
        <v>bla piż</v>
      </c>
    </row>
    <row r="156" ht="15.75" customHeight="1">
      <c r="A156" s="2" t="s">
        <v>156</v>
      </c>
      <c r="B156" s="2" t="str">
        <f>IFERROR(__xludf.DUMMYFUNCTION("GOOGLETRANSLATE(A156, ""en"",""mt"")"),"Akkademja tax-Xjenzi Pollakka")</f>
        <v>Akkademja tax-Xjenzi Pollakka</v>
      </c>
    </row>
    <row r="157" ht="15.75" customHeight="1">
      <c r="A157" s="2" t="s">
        <v>157</v>
      </c>
      <c r="B157" s="2" t="str">
        <f>IFERROR(__xludf.DUMMYFUNCTION("GOOGLETRANSLATE(A157, ""en"",""mt"")"),"zip ""il-ħalq jingħalaq meta l-annimal ma jkunx qed jitma ',")</f>
        <v>zip "il-ħalq jingħalaq meta l-annimal ma jkunx qed jitma ',</v>
      </c>
    </row>
    <row r="158" ht="15.75" customHeight="1">
      <c r="A158" s="2" t="s">
        <v>158</v>
      </c>
      <c r="B158" s="2" t="str">
        <f>IFERROR(__xludf.DUMMYFUNCTION("GOOGLETRANSLATE(A158, ""en"",""mt"")"),"Fejn ġew solvuti l-Amerikani tat-Tramuntana Franċiżi?")</f>
        <v>Fejn ġew solvuti l-Amerikani tat-Tramuntana Franċiżi?</v>
      </c>
    </row>
    <row r="159" ht="15.75" customHeight="1">
      <c r="A159" s="2" t="s">
        <v>159</v>
      </c>
      <c r="B159" s="2" t="str">
        <f>IFERROR(__xludf.DUMMYFUNCTION("GOOGLETRANSLATE(A159, ""en"",""mt"")"),"X'inhu eżempju ta 'diżubbidjenza illegali?")</f>
        <v>X'inhu eżempju ta 'diżubbidjenza illegali?</v>
      </c>
    </row>
    <row r="160" ht="15.75" customHeight="1">
      <c r="A160" s="2" t="s">
        <v>160</v>
      </c>
      <c r="B160" s="2" t="str">
        <f>IFERROR(__xludf.DUMMYFUNCTION("GOOGLETRANSLATE(A160, ""en"",""mt"")"),"Liema dilemma hija eżempju tajjeb ta 'diżubbidjenza ċivili morali?")</f>
        <v>Liema dilemma hija eżempju tajjeb ta 'diżubbidjenza ċivili morali?</v>
      </c>
    </row>
    <row r="161" ht="15.75" customHeight="1">
      <c r="A161" s="2" t="s">
        <v>161</v>
      </c>
      <c r="B161" s="2" t="str">
        <f>IFERROR(__xludf.DUMMYFUNCTION("GOOGLETRANSLATE(A161, ""en"",""mt"")"),"X'inhu terminu ieħor għal kompressjoni eċċessiva?")</f>
        <v>X'inhu terminu ieħor għal kompressjoni eċċessiva?</v>
      </c>
    </row>
    <row r="162" ht="15.75" customHeight="1">
      <c r="A162" s="2" t="s">
        <v>162</v>
      </c>
      <c r="B162" s="2" t="str">
        <f>IFERROR(__xludf.DUMMYFUNCTION("GOOGLETRANSLATE(A162, ""en"",""mt"")"),"Minħabba l-post ċentrali tiegħu")</f>
        <v>Minħabba l-post ċentrali tiegħu</v>
      </c>
    </row>
    <row r="163" ht="15.75" customHeight="1">
      <c r="A163" s="2" t="s">
        <v>163</v>
      </c>
      <c r="B163" s="2" t="str">
        <f>IFERROR(__xludf.DUMMYFUNCTION("GOOGLETRANSLATE(A163, ""en"",""mt"")"),"X’jagħmel il-ministru li kien jagħmel il-katalist tan-negozju tal-membri billi jitkellem wara kulħadd?")</f>
        <v>X’jagħmel il-ministru li kien jagħmel il-katalist tan-negozju tal-membri billi jitkellem wara kulħadd?</v>
      </c>
    </row>
    <row r="164" ht="15.75" customHeight="1">
      <c r="A164" s="2" t="s">
        <v>164</v>
      </c>
      <c r="B164" s="2" t="str">
        <f>IFERROR(__xludf.DUMMYFUNCTION("GOOGLETRANSLATE(A164, ""en"",""mt"")"),"X'kienet it-teorija ta 'Norman Cantor dwar il-pesta?")</f>
        <v>X'kienet it-teorija ta 'Norman Cantor dwar il-pesta?</v>
      </c>
    </row>
    <row r="165" ht="15.75" customHeight="1">
      <c r="A165" s="2" t="s">
        <v>165</v>
      </c>
      <c r="B165" s="2" t="str">
        <f>IFERROR(__xludf.DUMMYFUNCTION("GOOGLETRANSLATE(A165, ""en"",""mt"")"),"Għaliex huwa importanti li ndaħħlu preċiżament il-blat fit-taqsima stratigrafika?")</f>
        <v>Għaliex huwa importanti li ndaħħlu preċiżament il-blat fit-taqsima stratigrafika?</v>
      </c>
    </row>
    <row r="166" ht="15.75" customHeight="1">
      <c r="A166" s="2" t="s">
        <v>166</v>
      </c>
      <c r="B166" s="2" t="str">
        <f>IFERROR(__xludf.DUMMYFUNCTION("GOOGLETRANSLATE(A166, ""en"",""mt"")"),"""Lag t'Isfel""")</f>
        <v>"Lag t'Isfel"</v>
      </c>
    </row>
    <row r="167" ht="15.75" customHeight="1">
      <c r="A167" s="2" t="s">
        <v>167</v>
      </c>
      <c r="B167" s="2" t="str">
        <f>IFERROR(__xludf.DUMMYFUNCTION("GOOGLETRANSLATE(A167, ""en"",""mt"")"),"Netwerks taż-żona lokali permessi jiġu stabbiliti ad hoc mingħajr ir-rekwiżit għal router jew server ċentralizzat")</f>
        <v>Netwerks taż-żona lokali permessi jiġu stabbiliti ad hoc mingħajr ir-rekwiżit għal router jew server ċentralizzat</v>
      </c>
    </row>
    <row r="168" ht="15.75" customHeight="1">
      <c r="A168" s="2" t="s">
        <v>168</v>
      </c>
      <c r="B168" s="2" t="str">
        <f>IFERROR(__xludf.DUMMYFUNCTION("GOOGLETRANSLATE(A168, ""en"",""mt"")"),"Għin biex tippreserva t-tolleranza tas-soċjetà")</f>
        <v>Għin biex tippreserva t-tolleranza tas-soċjetà</v>
      </c>
    </row>
    <row r="169" ht="15.75" customHeight="1">
      <c r="A169" s="2" t="s">
        <v>169</v>
      </c>
      <c r="B169" s="2" t="str">
        <f>IFERROR(__xludf.DUMMYFUNCTION("GOOGLETRANSLATE(A169, ""en"",""mt"")"),"Fl-2014,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170" ht="15.75" customHeight="1">
      <c r="A170" s="2" t="s">
        <v>170</v>
      </c>
      <c r="B170" s="2" t="str">
        <f>IFERROR(__xludf.DUMMYFUNCTION("GOOGLETRANSLATE(A170, ""en"",""mt"")"),"Is-servizz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analogi ta 'Sky. Il-punti ewlenin tal-bejgħ kienu t-titjib fl-istampi u l-kwalità tal-ħoss, numru miżjud ta 'kanali u servizz interattiv miftuħ .... Issa msejjaħ Sky Active, BSKYB ikkompeta ma' l-offerta terrestri ondigital (aktar tard IT"&amp;"V)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analogi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171" ht="15.75" customHeight="1">
      <c r="A171" s="2" t="s">
        <v>171</v>
      </c>
      <c r="B171" s="2" t="str">
        <f>IFERROR(__xludf.DUMMYFUNCTION("GOOGLETRANSLATE(A171, ""en"",""mt"")"),"jiksbu medikazzjoni kosteffikaċi")</f>
        <v>jiksbu medikazzjoni kosteffikaċi</v>
      </c>
    </row>
    <row r="172" ht="15.75" customHeight="1">
      <c r="A172" s="2" t="s">
        <v>172</v>
      </c>
      <c r="B172" s="2" t="str">
        <f>IFERROR(__xludf.DUMMYFUNCTION("GOOGLETRANSLATE(A172, ""en"",""mt"")"),"Il-forza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173" ht="15.75" customHeight="1">
      <c r="A173" s="2" t="s">
        <v>173</v>
      </c>
      <c r="B173" s="2" t="str">
        <f>IFERROR(__xludf.DUMMYFUNCTION("GOOGLETRANSLATE(A173, ""en"",""mt"")"),"Sistema awtokratika-burokratika")</f>
        <v>Sistema awtokratika-burokratika</v>
      </c>
    </row>
    <row r="174" ht="15.75" customHeight="1">
      <c r="A174" s="2" t="s">
        <v>174</v>
      </c>
      <c r="B174" s="2" t="str">
        <f>IFERROR(__xludf.DUMMYFUNCTION("GOOGLETRANSLATE(A174, ""en"",""mt"")"),"Hemm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175" ht="15.75" customHeight="1">
      <c r="A175" s="2" t="s">
        <v>175</v>
      </c>
      <c r="B175" s="2" t="str">
        <f>IFERROR(__xludf.DUMMYFUNCTION("GOOGLETRANSLATE(A175, ""en"",""mt"")"),"Kif jissejjaħ spiżjar li jgħaddi l-eżami tal-ispiżjar ambulatorju?")</f>
        <v>Kif jissejjaħ spiżjar li jgħaddi l-eżami tal-ispiżjar ambulatorju?</v>
      </c>
    </row>
    <row r="176" ht="15.75" customHeight="1">
      <c r="A176" s="2" t="s">
        <v>176</v>
      </c>
      <c r="B176" s="2" t="str">
        <f>IFERROR(__xludf.DUMMYFUNCTION("GOOGLETRANSLATE(A176, ""en"",""mt"")"),"Ir-Reġistru tal-Kunsill Farmaċewtiku Ġenerali (GPHC)")</f>
        <v>Ir-Reġistru tal-Kunsill Farmaċewtiku Ġenerali (GPHC)</v>
      </c>
    </row>
    <row r="177" ht="15.75" customHeight="1">
      <c r="A177" s="2" t="s">
        <v>177</v>
      </c>
      <c r="B177" s="2" t="str">
        <f>IFERROR(__xludf.DUMMYFUNCTION("GOOGLETRANSLATE(A177, ""en"",""mt"")"),"Fluttwazzjonijiet fil-klima")</f>
        <v>Fluttwazzjonijiet fil-klima</v>
      </c>
    </row>
    <row r="178" ht="15.75" customHeight="1">
      <c r="A178" s="2" t="s">
        <v>178</v>
      </c>
      <c r="B178" s="2" t="str">
        <f>IFERROR(__xludf.DUMMYFUNCTION("GOOGLETRANSLATE(A178, ""en"",""mt"")"),"X'kienet il-protesta f'Antigone?")</f>
        <v>X'kienet il-protesta f'Antigone?</v>
      </c>
    </row>
    <row r="179" ht="15.75" customHeight="1">
      <c r="A179" s="2" t="s">
        <v>179</v>
      </c>
      <c r="B179" s="2" t="str">
        <f>IFERROR(__xludf.DUMMYFUNCTION("GOOGLETRANSLATE(A179, ""en"",""mt"")"),"Issottometti l-kastig")</f>
        <v>Issottometti l-kastig</v>
      </c>
    </row>
    <row r="180" ht="15.75" customHeight="1">
      <c r="A180" s="2" t="s">
        <v>180</v>
      </c>
      <c r="B180" s="2" t="str">
        <f>IFERROR(__xludf.DUMMYFUNCTION("GOOGLETRANSLATE(A180, ""en"",""mt"")"),"Għalkemm mhux karburant ___ huwa l-kompost kimiku, jiġġenera l-iktar okkorrenza ta 'splużjonijiet.")</f>
        <v>Għalkemm mhux karburant ___ huwa l-kompost kimiku, jiġġenera l-iktar okkorrenza ta 'splużjonijiet.</v>
      </c>
    </row>
    <row r="181" ht="15.75" customHeight="1">
      <c r="A181" s="2" t="s">
        <v>181</v>
      </c>
      <c r="B181" s="2" t="str">
        <f>IFERROR(__xludf.DUMMYFUNCTION("GOOGLETRANSLATE(A181, ""en"",""mt"")"),"Liema entitajiet huma inklużi fis-sistema federali tal-kura tas-saħħa?")</f>
        <v>Liema entitajiet huma inklużi fis-sistema federali tal-kura tas-saħħa?</v>
      </c>
    </row>
    <row r="182" ht="15.75" customHeight="1">
      <c r="A182" s="2" t="s">
        <v>182</v>
      </c>
      <c r="B182" s="2" t="str">
        <f>IFERROR(__xludf.DUMMYFUNCTION("GOOGLETRANSLATE(A182, ""en"",""mt"")"),"Kemm hemm skejjel professjonali l-Università ta 'Chicago?")</f>
        <v>Kemm hemm skejjel professjonali l-Università ta 'Chicago?</v>
      </c>
    </row>
    <row r="183" ht="15.75" customHeight="1">
      <c r="A183" s="2" t="s">
        <v>183</v>
      </c>
      <c r="B183" s="2" t="str">
        <f>IFERROR(__xludf.DUMMYFUNCTION("GOOGLETRANSLATE(A183, ""en"",""mt"")"),"Alġebriku")</f>
        <v>Alġebriku</v>
      </c>
    </row>
    <row r="184" ht="15.75" customHeight="1">
      <c r="A184" s="2" t="s">
        <v>184</v>
      </c>
      <c r="B184" s="2" t="str">
        <f>IFERROR(__xludf.DUMMYFUNCTION("GOOGLETRANSLATE(A184, ""en"",""mt"")"),"Huwa eħfef jew aktar diffiċli li tbiddel il-liġi tal-UE milli tibqa 'l-istess?")</f>
        <v>Huwa eħfef jew aktar diffiċli li tbiddel il-liġi tal-UE milli tibqa 'l-istess?</v>
      </c>
    </row>
    <row r="185" ht="15.75" customHeight="1">
      <c r="A185" s="2" t="s">
        <v>185</v>
      </c>
      <c r="B185" s="2" t="str">
        <f>IFERROR(__xludf.DUMMYFUNCTION("GOOGLETRANSLATE(A185, ""en"",""mt"")"),"Università tad-Difiża Nazzjonali")</f>
        <v>Università tad-Difiża Nazzjonali</v>
      </c>
    </row>
    <row r="186" ht="15.75" customHeight="1">
      <c r="A186" s="2" t="s">
        <v>186</v>
      </c>
      <c r="B186" s="2" t="str">
        <f>IFERROR(__xludf.DUMMYFUNCTION("GOOGLETRANSLATE(A186, ""en"",""mt"")"),"L-ipersensittività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187" ht="15.75" customHeight="1">
      <c r="A187" s="2" t="s">
        <v>187</v>
      </c>
      <c r="B187" s="2" t="str">
        <f>IFERROR(__xludf.DUMMYFUNCTION("GOOGLETRANSLATE(A187, ""en"",""mt"")"),"Sistema ta 'sekrezzjoni tat-Tip III")</f>
        <v>Sistema ta 'sekrezzjoni tat-Tip III</v>
      </c>
    </row>
    <row r="188" ht="15.75" customHeight="1">
      <c r="A188" s="2" t="s">
        <v>188</v>
      </c>
      <c r="B188" s="2" t="str">
        <f>IFERROR(__xludf.DUMMYFUNCTION("GOOGLETRANSLATE(A188, ""en"",""mt"")"),"It-teoremi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189" ht="15.75" customHeight="1">
      <c r="A189" s="2" t="s">
        <v>189</v>
      </c>
      <c r="B189" s="2" t="str">
        <f>IFERROR(__xludf.DUMMYFUNCTION("GOOGLETRANSLATE(A189, ""en"",""mt"")"),"Botanika u Kimika")</f>
        <v>Botanika u Kimika</v>
      </c>
    </row>
    <row r="190" ht="15.75" customHeight="1">
      <c r="A190" s="2" t="s">
        <v>190</v>
      </c>
      <c r="B190" s="2" t="str">
        <f>IFERROR(__xludf.DUMMYFUNCTION("GOOGLETRANSLATE(A190, ""en"",""mt"")"),"Preskrizzjonijiet tal-pazjenti u kwistjonijiet ta 'sigurtà tal-pazjent")</f>
        <v>Preskrizzjonijiet tal-pazjenti u kwistjonijiet ta 'sigurtà tal-pazjent</v>
      </c>
    </row>
    <row r="191" ht="15.75" customHeight="1">
      <c r="A191" s="2" t="s">
        <v>191</v>
      </c>
      <c r="B191" s="2" t="str">
        <f>IFERROR(__xludf.DUMMYFUNCTION("GOOGLETRANSLATE(A191, ""en"",""mt"")"),"X'ġibu meta tidher is-somma tal-forzi b'żieda fil-vettur?")</f>
        <v>X'ġibu meta tidher is-somma tal-forzi b'żieda fil-vettur?</v>
      </c>
    </row>
    <row r="192" ht="15.75" customHeight="1">
      <c r="A192" s="2" t="s">
        <v>192</v>
      </c>
      <c r="B192" s="2" t="str">
        <f>IFERROR(__xludf.DUMMYFUNCTION("GOOGLETRANSLATE(A192, ""en"",""mt"")"),"Filwaqt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193" ht="15.75" customHeight="1">
      <c r="A193" s="2" t="s">
        <v>193</v>
      </c>
      <c r="B193" s="2" t="str">
        <f>IFERROR(__xludf.DUMMYFUNCTION("GOOGLETRANSLATE(A193, ""en"",""mt"")"),"attakka l-kolonna Ingliża")</f>
        <v>attakka l-kolonna Ingliża</v>
      </c>
    </row>
    <row r="194" ht="15.75" customHeight="1">
      <c r="A194" s="2" t="s">
        <v>194</v>
      </c>
      <c r="B194" s="2" t="str">
        <f>IFERROR(__xludf.DUMMYFUNCTION("GOOGLETRANSLATE(A194, ""en"",""mt"")"),"separatament mit-tobba")</f>
        <v>separatament mit-tobba</v>
      </c>
    </row>
    <row r="195" ht="15.75" customHeight="1">
      <c r="A195" s="2" t="s">
        <v>195</v>
      </c>
      <c r="B195" s="2" t="str">
        <f>IFERROR(__xludf.DUMMYFUNCTION("GOOGLETRANSLATE(A195, ""en"",""mt"")"),"Ibgħat email lill-Libanu, New Hampshire City Councilors")</f>
        <v>Ibgħat email lill-Libanu, New Hampshire City Councilors</v>
      </c>
    </row>
    <row r="196" ht="15.75" customHeight="1">
      <c r="A196" s="2" t="s">
        <v>196</v>
      </c>
      <c r="B196" s="2" t="str">
        <f>IFERROR(__xludf.DUMMYFUNCTION("GOOGLETRANSLATE(A196, ""en"",""mt"")"),"ċertu numru ta 'salarji tal-għalliema jitħallsu mill-istat")</f>
        <v>ċertu numru ta 'salarji tal-għalliema jitħallsu mill-istat</v>
      </c>
    </row>
    <row r="197" ht="15.75" customHeight="1">
      <c r="A197" s="2" t="s">
        <v>197</v>
      </c>
      <c r="B197" s="2" t="str">
        <f>IFERROR(__xludf.DUMMYFUNCTION("GOOGLETRANSLATE(A197, ""en"",""mt"")"),"Liema organizzazzjoni rranġat għall-fondazzjoni tal-iskola?")</f>
        <v>Liema organizzazzjoni rranġat għall-fondazzjoni tal-iskola?</v>
      </c>
    </row>
    <row r="198" ht="15.75" customHeight="1">
      <c r="A198" s="2" t="s">
        <v>198</v>
      </c>
      <c r="B198" s="2" t="str">
        <f>IFERROR(__xludf.DUMMYFUNCTION("GOOGLETRANSLATE(A198, ""en"",""mt"")"),"L-ekonomija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199" ht="15.75" customHeight="1">
      <c r="A199" s="2" t="s">
        <v>199</v>
      </c>
      <c r="B199" s="2" t="str">
        <f>IFERROR(__xludf.DUMMYFUNCTION("GOOGLETRANSLATE(A199, ""en"",""mt"")"),"Kif tinżamm propjetà mhux reġistrata f'forma informali?")</f>
        <v>Kif tinżamm propjetà mhux reġistrata f'forma informali?</v>
      </c>
    </row>
    <row r="200" ht="15.75" customHeight="1">
      <c r="A200" s="2" t="s">
        <v>200</v>
      </c>
      <c r="B200" s="2" t="str">
        <f>IFERROR(__xludf.DUMMYFUNCTION("GOOGLETRANSLATE(A200, ""en"",""mt"")"),"It-terminu ""Southern"" California ġeneralment jirreferi għal kemm mill-iktar kontej tan-Nofsinhar tal-istat?")</f>
        <v>It-terminu "Southern" California ġeneralment jirreferi għal kemm mill-iktar kontej tan-Nofsinhar tal-istat?</v>
      </c>
    </row>
    <row r="201" ht="15.75" customHeight="1">
      <c r="A201" s="2" t="s">
        <v>201</v>
      </c>
      <c r="B201" s="2" t="str">
        <f>IFERROR(__xludf.DUMMYFUNCTION("GOOGLETRANSLATE(A201, ""en"",""mt"")"),"L-istadju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202" ht="15.75" customHeight="1">
      <c r="A202" s="2" t="s">
        <v>202</v>
      </c>
      <c r="B202" s="2" t="str">
        <f>IFERROR(__xludf.DUMMYFUNCTION("GOOGLETRANSLATE(A202, ""en"",""mt"")"),"memorja passiva għal żmien qasir jew memorja attiva fit-tul")</f>
        <v>memorja passiva għal żmien qasir jew memorja attiva fit-tul</v>
      </c>
    </row>
    <row r="203" ht="15.75" customHeight="1">
      <c r="A203" s="2" t="s">
        <v>203</v>
      </c>
      <c r="B203" s="2" t="str">
        <f>IFERROR(__xludf.DUMMYFUNCTION("GOOGLETRANSLATE(A203, ""en"",""mt"")"),"livelli aktar baxxi ta 'inugwaljanza")</f>
        <v>livelli aktar baxxi ta 'inugwaljanza</v>
      </c>
    </row>
    <row r="204" ht="15.75" customHeight="1">
      <c r="A204" s="2" t="s">
        <v>204</v>
      </c>
      <c r="B204" s="2" t="str">
        <f>IFERROR(__xludf.DUMMYFUNCTION("GOOGLETRANSLATE(A204, ""en"",""mt"")"),"Min ordna r-reviżjoni tal-poppa?")</f>
        <v>Min ordna r-reviżjoni tal-poppa?</v>
      </c>
    </row>
    <row r="205" ht="15.75" customHeight="1">
      <c r="A205" s="2" t="s">
        <v>205</v>
      </c>
      <c r="B205" s="2" t="str">
        <f>IFERROR(__xludf.DUMMYFUNCTION("GOOGLETRANSLATE(A205, ""en"",""mt"")"),"Il-kunflitt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206" ht="15.75" customHeight="1">
      <c r="A206" s="2" t="s">
        <v>206</v>
      </c>
      <c r="B206" s="2" t="str">
        <f>IFERROR(__xludf.DUMMYFUNCTION("GOOGLETRANSLATE(A206, ""en"",""mt"")"),"Xi jgħin l-Istitut tal-Edukazzjoni Urbana?")</f>
        <v>Xi jgħin l-Istitut tal-Edukazzjoni Urbana?</v>
      </c>
    </row>
    <row r="207" ht="15.75" customHeight="1">
      <c r="A207" s="2" t="s">
        <v>207</v>
      </c>
      <c r="B207" s="2" t="str">
        <f>IFERROR(__xludf.DUMMYFUNCTION("GOOGLETRANSLATE(A207, ""en"",""mt"")"),"Xi tirrifletti t-taħlita ta 'stili arkitettoniċi ta' Varsavja?")</f>
        <v>Xi tirrifletti t-taħlita ta 'stili arkitettoniċi ta' Varsavja?</v>
      </c>
    </row>
    <row r="208" ht="15.75" customHeight="1">
      <c r="A208" s="2" t="s">
        <v>208</v>
      </c>
      <c r="B208" s="2" t="str">
        <f>IFERROR(__xludf.DUMMYFUNCTION("GOOGLETRANSLATE(A208, ""en"",""mt"")"),"Il-limiti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209" ht="15.75" customHeight="1">
      <c r="A209" s="2" t="s">
        <v>209</v>
      </c>
      <c r="B209" s="2" t="str">
        <f>IFERROR(__xludf.DUMMYFUNCTION("GOOGLETRANSLATE(A209, ""en"",""mt"")"),"Diverti")</f>
        <v>Diverti</v>
      </c>
    </row>
    <row r="210" ht="15.75" customHeight="1">
      <c r="A210" s="2" t="s">
        <v>210</v>
      </c>
      <c r="B210" s="2" t="str">
        <f>IFERROR(__xludf.DUMMYFUNCTION("GOOGLETRANSLATE(A210, ""en"",""mt"")"),"Il-Każ tal-Qorti Suprema tal-1978 tal-Fondazzjoni FCC v. Pacifica")</f>
        <v>Il-Każ tal-Qorti Suprema tal-1978 tal-Fondazzjoni FCC v. Pacifica</v>
      </c>
    </row>
    <row r="211" ht="15.75" customHeight="1">
      <c r="A211" s="2" t="s">
        <v>211</v>
      </c>
      <c r="B211" s="2" t="str">
        <f>IFERROR(__xludf.DUMMYFUNCTION("GOOGLETRANSLATE(A211, ""en"",""mt"")"),"enżimi")</f>
        <v>enżimi</v>
      </c>
    </row>
    <row r="212" ht="15.75" customHeight="1">
      <c r="A212" s="2" t="s">
        <v>212</v>
      </c>
      <c r="B212" s="2" t="str">
        <f>IFERROR(__xludf.DUMMYFUNCTION("GOOGLETRANSLATE(A212, ""en"",""mt"")"),"Liema filosofija tal-ħsieb tindirizza l-inugwaljanza tal-ġid?")</f>
        <v>Liema filosofija tal-ħsieb tindirizza l-inugwaljanza tal-ġid?</v>
      </c>
    </row>
    <row r="213" ht="15.75" customHeight="1">
      <c r="A213" s="2" t="s">
        <v>213</v>
      </c>
      <c r="B213" s="2" t="str">
        <f>IFERROR(__xludf.DUMMYFUNCTION("GOOGLETRANSLATE(A213, ""en"",""mt"")"),"Operazzjonijiet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214" ht="15.75" customHeight="1">
      <c r="A214" s="2" t="s">
        <v>214</v>
      </c>
      <c r="B214" s="2" t="str">
        <f>IFERROR(__xludf.DUMMYFUNCTION("GOOGLETRANSLATE(A214, ""en"",""mt"")"),"Għaliex l-università eventwalment ħalliet il-konferenza?")</f>
        <v>Għaliex l-università eventwalment ħalliet il-konferenza?</v>
      </c>
    </row>
    <row r="215" ht="15.75" customHeight="1">
      <c r="A215" s="2" t="s">
        <v>215</v>
      </c>
      <c r="B215" s="2" t="str">
        <f>IFERROR(__xludf.DUMMYFUNCTION("GOOGLETRANSLATE(A215, ""en"",""mt"")"),"Fil-fokus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216" ht="15.75" customHeight="1">
      <c r="A216" s="2" t="s">
        <v>216</v>
      </c>
      <c r="B216" s="2" t="str">
        <f>IFERROR(__xludf.DUMMYFUNCTION("GOOGLETRANSLATE(A216, ""en"",""mt"")"),"Li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217" ht="15.75" customHeight="1">
      <c r="A217" s="2" t="s">
        <v>217</v>
      </c>
      <c r="B217" s="2" t="str">
        <f>IFERROR(__xludf.DUMMYFUNCTION("GOOGLETRANSLATE(A217, ""en"",""mt"")"),"It-torque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218" ht="15.75" customHeight="1">
      <c r="A218" s="2" t="s">
        <v>218</v>
      </c>
      <c r="B218" s="2" t="str">
        <f>IFERROR(__xludf.DUMMYFUNCTION("GOOGLETRANSLATE(A218, ""en"",""mt"")"),"P mhix daqs np")</f>
        <v>P mhix daqs np</v>
      </c>
    </row>
    <row r="219" ht="15.75" customHeight="1">
      <c r="A219" s="2" t="s">
        <v>219</v>
      </c>
      <c r="B219" s="2" t="str">
        <f>IFERROR(__xludf.DUMMYFUNCTION("GOOGLETRANSLATE(A219, ""en"",""mt"")"),"Storja turbulenti tal-belt")</f>
        <v>Storja turbulenti tal-belt</v>
      </c>
    </row>
    <row r="220" ht="15.75" customHeight="1">
      <c r="A220" s="2" t="s">
        <v>220</v>
      </c>
      <c r="B220" s="2" t="str">
        <f>IFERROR(__xludf.DUMMYFUNCTION("GOOGLETRANSLATE(A220, ""en"",""mt"")"),"Kemm it-trab tal-windblown iħalli s-Saħara kull sena?")</f>
        <v>Kemm it-trab tal-windblown iħalli s-Saħara kull sena?</v>
      </c>
    </row>
    <row r="221" ht="15.75" customHeight="1">
      <c r="A221" s="2" t="s">
        <v>221</v>
      </c>
      <c r="B221" s="2" t="str">
        <f>IFERROR(__xludf.DUMMYFUNCTION("GOOGLETRANSLATE(A221, ""en"",""mt"")"),"AD 0–1250")</f>
        <v>AD 0–1250</v>
      </c>
    </row>
    <row r="222" ht="15.75" customHeight="1">
      <c r="A222" s="2" t="s">
        <v>222</v>
      </c>
      <c r="B222" s="2" t="str">
        <f>IFERROR(__xludf.DUMMYFUNCTION("GOOGLETRANSLATE(A222, ""en"",""mt"")"),"Għal xiex iwasslu l-mekkaniżmi ta 'tqassim mill-ġdid?")</f>
        <v>Għal xiex iwasslu l-mekkaniżmi ta 'tqassim mill-ġdid?</v>
      </c>
    </row>
    <row r="223" ht="15.75" customHeight="1">
      <c r="A223" s="2" t="s">
        <v>223</v>
      </c>
      <c r="B223" s="2" t="str">
        <f>IFERROR(__xludf.DUMMYFUNCTION("GOOGLETRANSLATE(A223, ""en"",""mt"")"),"Ir-ribelljoni hija ħafna iktar distruttiva")</f>
        <v>Ir-ribelljoni hija ħafna iktar distruttiva</v>
      </c>
    </row>
    <row r="224" ht="15.75" customHeight="1">
      <c r="A224" s="2" t="s">
        <v>224</v>
      </c>
      <c r="B224" s="2" t="str">
        <f>IFERROR(__xludf.DUMMYFUNCTION("GOOGLETRANSLATE(A224, ""en"",""mt"")"),"X'inhu s-soltu l-għan li tieħu bargain ta 'motiv?")</f>
        <v>X'inhu s-soltu l-għan li tieħu bargain ta 'motiv?</v>
      </c>
    </row>
    <row r="225" ht="15.75" customHeight="1">
      <c r="A225" s="2" t="s">
        <v>225</v>
      </c>
      <c r="B225" s="2" t="str">
        <f>IFERROR(__xludf.DUMMYFUNCTION("GOOGLETRANSLATE(A225, ""en"",""mt"")"),"L-Erbgħa")</f>
        <v>L-Erbgħa</v>
      </c>
    </row>
    <row r="226" ht="15.75" customHeight="1">
      <c r="A226" s="2" t="s">
        <v>226</v>
      </c>
      <c r="B226" s="2" t="str">
        <f>IFERROR(__xludf.DUMMYFUNCTION("GOOGLETRANSLATE(A226, ""en"",""mt"")"),"ħsara fil-proprjetà")</f>
        <v>ħsara fil-proprjetà</v>
      </c>
    </row>
    <row r="227" ht="15.75" customHeight="1">
      <c r="A227" s="2" t="s">
        <v>227</v>
      </c>
      <c r="B227" s="2" t="str">
        <f>IFERROR(__xludf.DUMMYFUNCTION("GOOGLETRANSLATE(A227, ""en"",""mt"")"),"L-ikbar divisor komuni huwa wieħed")</f>
        <v>L-ikbar divisor komuni huwa wieħed</v>
      </c>
    </row>
    <row r="228" ht="15.75" customHeight="1">
      <c r="A228" s="2" t="s">
        <v>228</v>
      </c>
      <c r="B228" s="2" t="str">
        <f>IFERROR(__xludf.DUMMYFUNCTION("GOOGLETRANSLATE(A228, ""en"",""mt"")"),"L-ewwel netwerk ta 'dejta pubblika liċenzjata mill-FCC fl-Istati Uniti")</f>
        <v>L-ewwel netwerk ta 'dejta pubblika liċenzjata mill-FCC fl-Istati Uniti</v>
      </c>
    </row>
    <row r="229" ht="15.75" customHeight="1">
      <c r="A229" s="2" t="s">
        <v>229</v>
      </c>
      <c r="B229" s="2" t="str">
        <f>IFERROR(__xludf.DUMMYFUNCTION("GOOGLETRANSLATE(A229, ""en"",""mt"")"),"fil-fatt")</f>
        <v>fil-fatt</v>
      </c>
    </row>
    <row r="230" ht="15.75" customHeight="1">
      <c r="A230" s="2" t="s">
        <v>230</v>
      </c>
      <c r="B230" s="2" t="str">
        <f>IFERROR(__xludf.DUMMYFUNCTION("GOOGLETRANSLATE(A230, ""en"",""mt"")"),"Id-dinastija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231" ht="15.75" customHeight="1">
      <c r="A231" s="2" t="s">
        <v>231</v>
      </c>
      <c r="B231" s="2" t="str">
        <f>IFERROR(__xludf.DUMMYFUNCTION("GOOGLETRANSLATE(A231, ""en"",""mt"")"),"L-ewwel reazzjoni nukleari magħmula minnha nnifisha tad-dinja,")</f>
        <v>L-ewwel reazzjoni nukleari magħmula minnha nnifisha tad-dinja,</v>
      </c>
    </row>
    <row r="232" ht="15.75" customHeight="1">
      <c r="A232" s="2" t="s">
        <v>232</v>
      </c>
      <c r="B232" s="2" t="str">
        <f>IFERROR(__xludf.DUMMYFUNCTION("GOOGLETRANSLATE(A232, ""en"",""mt"")"),"Kif qabbel ir-rapport tal-IPCC tal-2001 mar-realtà fuq il-livelli tat-temperatura?")</f>
        <v>Kif qabbel ir-rapport tal-IPCC tal-2001 mar-realtà fuq il-livelli tat-temperatura?</v>
      </c>
    </row>
    <row r="233" ht="15.75" customHeight="1">
      <c r="A233" s="2" t="s">
        <v>233</v>
      </c>
      <c r="B233" s="2" t="str">
        <f>IFERROR(__xludf.DUMMYFUNCTION("GOOGLETRANSLATE(A233, ""en"",""mt"")"),"Kif irrisponda r-Re Louis XV għall-pjanijiet Ingliżi?")</f>
        <v>Kif irrisponda r-Re Louis XV għall-pjanijiet Ingliżi?</v>
      </c>
    </row>
    <row r="234" ht="15.75" customHeight="1">
      <c r="A234" s="2" t="s">
        <v>234</v>
      </c>
      <c r="B234" s="2" t="str">
        <f>IFERROR(__xludf.DUMMYFUNCTION("GOOGLETRANSLATE(A234, ""en"",""mt"")"),"X'inhu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235" ht="15.75" customHeight="1">
      <c r="A235" s="2" t="s">
        <v>235</v>
      </c>
      <c r="B235" s="2" t="str">
        <f>IFERROR(__xludf.DUMMYFUNCTION("GOOGLETRANSLATE(A235, ""en"",""mt"")"),"Fiż-żona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236" ht="15.75" customHeight="1">
      <c r="A236" s="2" t="s">
        <v>236</v>
      </c>
      <c r="B236" s="2" t="str">
        <f>IFERROR(__xludf.DUMMYFUNCTION("GOOGLETRANSLATE(A236, ""en"",""mt"")"),"Fost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237" ht="15.75" customHeight="1">
      <c r="A237" s="2" t="s">
        <v>237</v>
      </c>
      <c r="B237" s="2" t="str">
        <f>IFERROR(__xludf.DUMMYFUNCTION("GOOGLETRANSLATE(A237, ""en"",""mt"")"),"Immaniġġja d-dipartiment tal-ispiżerija u oqsma speċjalizzati fil-prattika tal-ispiżerija")</f>
        <v>Immaniġġja d-dipartiment tal-ispiżerija u oqsma speċjalizzati fil-prattika tal-ispiżerija</v>
      </c>
    </row>
    <row r="238" ht="15.75" customHeight="1">
      <c r="A238" s="2" t="s">
        <v>238</v>
      </c>
      <c r="B238" s="2" t="str">
        <f>IFERROR(__xludf.DUMMYFUNCTION("GOOGLETRANSLATE(A238, ""en"",""mt"")"),"Biex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jispi"&amp;"ċċa l-limitu federali ta 'veloċità ta' 55 mph (89 km / h), li jippermetti lill-istati jirrestawraw il-limitu ta 'veloċità massima preċedenti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jispiċċa l-limitu federali ta 'veloċità ta' 55 mph (89 km / h), li jippermetti lill-istati jirrestawraw il-limitu ta 'veloċità massima preċedenti tagħhom.</v>
      </c>
    </row>
    <row r="239" ht="15.75" customHeight="1">
      <c r="A239" s="2" t="s">
        <v>239</v>
      </c>
      <c r="B239" s="2" t="str">
        <f>IFERROR(__xludf.DUMMYFUNCTION("GOOGLETRANSLATE(A239, ""en"",""mt"")"),"X'inhu l-isem tat-truppa tat-teatru improvisazzjonali tal-istudenti?")</f>
        <v>X'inhu l-isem tat-truppa tat-teatru improvisazzjonali tal-istudenti?</v>
      </c>
    </row>
    <row r="240" ht="15.75" customHeight="1">
      <c r="A240" s="2" t="s">
        <v>240</v>
      </c>
      <c r="B240" s="2" t="str">
        <f>IFERROR(__xludf.DUMMYFUNCTION("GOOGLETRANSLATE(A240, ""en"",""mt"")"),"Kien hemm bidliet insinifikanti fil-veġetazzjoni tal-foresta tropikali tal-Amażonja sa l-aħħar x'inhu")</f>
        <v>Kien hemm bidliet insinifikanti fil-veġetazzjoni tal-foresta tropikali tal-Amażonja sa l-aħħar x'inhu</v>
      </c>
    </row>
    <row r="241" ht="15.75" customHeight="1">
      <c r="A241" s="2" t="s">
        <v>241</v>
      </c>
      <c r="B241" s="2" t="str">
        <f>IFERROR(__xludf.DUMMYFUNCTION("GOOGLETRANSLATE(A241, ""en"",""mt"")"),"Id-dinastija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242" ht="15.75" customHeight="1">
      <c r="A242" s="2" t="s">
        <v>242</v>
      </c>
      <c r="B242" s="2" t="str">
        <f>IFERROR(__xludf.DUMMYFUNCTION("GOOGLETRANSLATE(A242, ""en"",""mt"")"),"Teorija tal-Phlogiston")</f>
        <v>Teorija tal-Phlogiston</v>
      </c>
    </row>
    <row r="243" ht="15.75" customHeight="1">
      <c r="A243" s="2" t="s">
        <v>243</v>
      </c>
      <c r="B243" s="2" t="str">
        <f>IFERROR(__xludf.DUMMYFUNCTION("GOOGLETRANSLATE(A243, ""en"",""mt"")"),"Is-Soċjologu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244" ht="15.75" customHeight="1">
      <c r="A244" s="2" t="s">
        <v>244</v>
      </c>
      <c r="B244" s="2" t="str">
        <f>IFERROR(__xludf.DUMMYFUNCTION("GOOGLETRANSLATE(A244, ""en"",""mt"")"),"X'qis il-Mongoli?")</f>
        <v>X'qis il-Mongoli?</v>
      </c>
    </row>
    <row r="245" ht="15.75" customHeight="1">
      <c r="A245" s="2" t="s">
        <v>245</v>
      </c>
      <c r="B245" s="2" t="str">
        <f>IFERROR(__xludf.DUMMYFUNCTION("GOOGLETRANSLATE(A245, ""en"",""mt"")"),"Il-ħalq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246" ht="15.75" customHeight="1">
      <c r="A246" s="2" t="s">
        <v>246</v>
      </c>
      <c r="B246" s="2" t="str">
        <f>IFERROR(__xludf.DUMMYFUNCTION("GOOGLETRANSLATE(A246, ""en"",""mt"")"),"muturi elettriċi u kombustjoni interna")</f>
        <v>muturi elettriċi u kombustjoni interna</v>
      </c>
    </row>
    <row r="247" ht="15.75" customHeight="1">
      <c r="A247" s="2" t="s">
        <v>247</v>
      </c>
      <c r="B247" s="2" t="str">
        <f>IFERROR(__xludf.DUMMYFUNCTION("GOOGLETRANSLATE(A247, ""en"",""mt"")"),"Ġew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248" ht="15.75" customHeight="1">
      <c r="A248" s="2" t="s">
        <v>248</v>
      </c>
      <c r="B248" s="2" t="str">
        <f>IFERROR(__xludf.DUMMYFUNCTION("GOOGLETRANSLATE(A248, ""en"",""mt"")"),"Fl-2004,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249" ht="15.75" customHeight="1">
      <c r="A249" s="2" t="s">
        <v>249</v>
      </c>
      <c r="B249" s="2" t="str">
        <f>IFERROR(__xludf.DUMMYFUNCTION("GOOGLETRANSLATE(A249, ""en"",""mt"")"),"L-Att tal-Kolonja tar-Rabat")</f>
        <v>L-Att tal-Kolonja tar-Rabat</v>
      </c>
    </row>
    <row r="250" ht="15.75" customHeight="1">
      <c r="A250" s="2" t="s">
        <v>250</v>
      </c>
      <c r="B250" s="2" t="str">
        <f>IFERROR(__xludf.DUMMYFUNCTION("GOOGLETRANSLATE(A250, ""en"",""mt"")"),"Għaliex wieħed irid jagħti diskors?")</f>
        <v>Għaliex wieħed irid jagħti diskors?</v>
      </c>
    </row>
    <row r="251" ht="15.75" customHeight="1">
      <c r="A251" s="2" t="s">
        <v>251</v>
      </c>
      <c r="B251" s="2" t="str">
        <f>IFERROR(__xludf.DUMMYFUNCTION("GOOGLETRANSLATE(A251, ""en"",""mt"")"),"Liema kanal ħa post l-ivvjaġġar tas-sema?")</f>
        <v>Liema kanal ħa post l-ivvjaġġar tas-sema?</v>
      </c>
    </row>
    <row r="252" ht="15.75" customHeight="1">
      <c r="A252" s="2" t="s">
        <v>252</v>
      </c>
      <c r="B252" s="2" t="str">
        <f>IFERROR(__xludf.DUMMYFUNCTION("GOOGLETRANSLATE(A252, ""en"",""mt"")"),"ingħata lill-Protestanti ugwaljanza mal-Kattoliċi")</f>
        <v>ingħata lill-Protestanti ugwaljanza mal-Kattoliċi</v>
      </c>
    </row>
    <row r="253" ht="15.75" customHeight="1">
      <c r="A253" s="2" t="s">
        <v>253</v>
      </c>
      <c r="B253" s="2" t="str">
        <f>IFERROR(__xludf.DUMMYFUNCTION("GOOGLETRANSLATE(A253, ""en"",""mt"")"),"ibbażat fil-komunità")</f>
        <v>ibbażat fil-komunità</v>
      </c>
    </row>
    <row r="254" ht="15.75" customHeight="1">
      <c r="A254" s="2" t="s">
        <v>254</v>
      </c>
      <c r="B254" s="2" t="str">
        <f>IFERROR(__xludf.DUMMYFUNCTION("GOOGLETRANSLATE(A254, ""en"",""mt"")"),"Kemm huwa l-Kulleġġ Fresno City mid-Distrett tat-Torri?")</f>
        <v>Kemm huwa l-Kulleġġ Fresno City mid-Distrett tat-Torri?</v>
      </c>
    </row>
    <row r="255" ht="15.75" customHeight="1">
      <c r="A255" s="2" t="s">
        <v>255</v>
      </c>
      <c r="B255" s="2" t="str">
        <f>IFERROR(__xludf.DUMMYFUNCTION("GOOGLETRANSLATE(A255, ""en"",""mt"")"),"Klassi I MHC")</f>
        <v>Klassi I MHC</v>
      </c>
    </row>
    <row r="256" ht="15.75" customHeight="1">
      <c r="A256" s="2" t="s">
        <v>256</v>
      </c>
      <c r="B256" s="2" t="str">
        <f>IFERROR(__xludf.DUMMYFUNCTION("GOOGLETRANSLATE(A256, ""en"",""mt"")"),"Mainstream Nazzjonalist u Sekularist Kungress Nazzjonali Indjan")</f>
        <v>Mainstream Nazzjonalist u Sekularist Kungress Nazzjonali Indjan</v>
      </c>
    </row>
    <row r="257" ht="15.75" customHeight="1">
      <c r="A257" s="2" t="s">
        <v>257</v>
      </c>
      <c r="B257" s="2" t="str">
        <f>IFERROR(__xludf.DUMMYFUNCTION("GOOGLETRANSLATE(A257, ""en"",""mt"")"),"Is-sħana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258" ht="15.75" customHeight="1">
      <c r="A258" s="2" t="s">
        <v>258</v>
      </c>
      <c r="B258" s="2" t="str">
        <f>IFERROR(__xludf.DUMMYFUNCTION("GOOGLETRANSLATE(A258, ""en"",""mt"")"),"Fir-rigward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259" ht="15.75" customHeight="1">
      <c r="A259" s="2" t="s">
        <v>259</v>
      </c>
      <c r="B259" s="2" t="str">
        <f>IFERROR(__xludf.DUMMYFUNCTION("GOOGLETRANSLATE(A259, ""en"",""mt"")"),"il-qerda ta 'Iżrael")</f>
        <v>il-qerda ta 'Iżrael</v>
      </c>
    </row>
    <row r="260" ht="15.75" customHeight="1">
      <c r="A260" s="2" t="s">
        <v>260</v>
      </c>
      <c r="B260" s="2" t="str">
        <f>IFERROR(__xludf.DUMMYFUNCTION("GOOGLETRANSLATE(A260, ""en"",""mt"")"),"1997 Trattat ta 'Amsterdam")</f>
        <v>1997 Trattat ta 'Amsterdam</v>
      </c>
    </row>
    <row r="261" ht="15.75" customHeight="1">
      <c r="A261" s="2" t="s">
        <v>261</v>
      </c>
      <c r="B261" s="2" t="str">
        <f>IFERROR(__xludf.DUMMYFUNCTION("GOOGLETRANSLATE(A261, ""en"",""mt"")"),"il-forza oriġinali")</f>
        <v>il-forza oriġinali</v>
      </c>
    </row>
    <row r="262" ht="15.75" customHeight="1">
      <c r="A262" s="2" t="s">
        <v>262</v>
      </c>
      <c r="B262" s="2" t="str">
        <f>IFERROR(__xludf.DUMMYFUNCTION("GOOGLETRANSLATE(A262, ""en"",""mt"")"),"X'inhu l-paragun fil-prezz bejn l-iskejjel privati ​​Awstraljani kontra l-pubbliku?")</f>
        <v>X'inhu l-paragun fil-prezz bejn l-iskejjel privati ​​Awstraljani kontra l-pubbliku?</v>
      </c>
    </row>
    <row r="263" ht="15.75" customHeight="1">
      <c r="A263" s="2" t="s">
        <v>263</v>
      </c>
      <c r="B263" s="2" t="str">
        <f>IFERROR(__xludf.DUMMYFUNCTION("GOOGLETRANSLATE(A263, ""en"",""mt"")"),"Liema simbolu kien użat sa kmieni fis-seklu 20?")</f>
        <v>Liema simbolu kien użat sa kmieni fis-seklu 20?</v>
      </c>
    </row>
    <row r="264" ht="15.75" customHeight="1">
      <c r="A264" s="2" t="s">
        <v>264</v>
      </c>
      <c r="B264" s="2" t="str">
        <f>IFERROR(__xludf.DUMMYFUNCTION("GOOGLETRANSLATE(A264, ""en"",""mt"")"),"Unitajiet ta 'kiri ta' kwalità")</f>
        <v>Unitajiet ta 'kiri ta' kwalità</v>
      </c>
    </row>
    <row r="265" ht="15.75" customHeight="1">
      <c r="A265" s="2" t="s">
        <v>265</v>
      </c>
      <c r="B265" s="2" t="str">
        <f>IFERROR(__xludf.DUMMYFUNCTION("GOOGLETRANSLATE(A265, ""en"",""mt"")"),"X'inhu l-isem tal-liġi li imponiet il-limitu tal-veloċità?")</f>
        <v>X'inhu l-isem tal-liġi li imponiet il-limitu tal-veloċità?</v>
      </c>
    </row>
    <row r="266" ht="15.75" customHeight="1">
      <c r="A266" s="2" t="s">
        <v>266</v>
      </c>
      <c r="B266" s="2" t="str">
        <f>IFERROR(__xludf.DUMMYFUNCTION("GOOGLETRANSLATE(A266, ""en"",""mt"")"),"L-għan tal-liġi tal-kompetizzjoni Franċiża kien li tagħmel xiex?")</f>
        <v>L-għan tal-liġi tal-kompetizzjoni Franċiża kien li tagħmel xiex?</v>
      </c>
    </row>
    <row r="267" ht="15.75" customHeight="1">
      <c r="A267" s="2" t="s">
        <v>267</v>
      </c>
      <c r="B267" s="2" t="str">
        <f>IFERROR(__xludf.DUMMYFUNCTION("GOOGLETRANSLATE(A267, ""en"",""mt"")"),"inqas")</f>
        <v>inqas</v>
      </c>
    </row>
    <row r="268" ht="15.75" customHeight="1">
      <c r="A268" s="2" t="s">
        <v>268</v>
      </c>
      <c r="B268" s="2" t="str">
        <f>IFERROR(__xludf.DUMMYFUNCTION("GOOGLETRANSLATE(A268, ""en"",""mt"")"),"Diviżjoni Ġdida Kolleġġjata")</f>
        <v>Diviżjoni Ġdida Kolleġġjata</v>
      </c>
    </row>
    <row r="269" ht="15.75" customHeight="1">
      <c r="A269" s="2" t="s">
        <v>269</v>
      </c>
      <c r="B269" s="2" t="str">
        <f>IFERROR(__xludf.DUMMYFUNCTION("GOOGLETRANSLATE(A269, ""en"",""mt"")"),"L-organizzazzjonijiet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270" ht="15.75" customHeight="1">
      <c r="A270" s="2" t="s">
        <v>270</v>
      </c>
      <c r="B270" s="2" t="str">
        <f>IFERROR(__xludf.DUMMYFUNCTION("GOOGLETRANSLATE(A270, ""en"",""mt"")"),"L-istorja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271" ht="15.75" customHeight="1">
      <c r="A271" s="2" t="s">
        <v>271</v>
      </c>
      <c r="B271" s="2" t="str">
        <f>IFERROR(__xludf.DUMMYFUNCTION("GOOGLETRANSLATE(A271, ""en"",""mt"")"),"Kif tissejjaħ terra preta?")</f>
        <v>Kif tissejjaħ terra preta?</v>
      </c>
    </row>
    <row r="272" ht="15.75" customHeight="1">
      <c r="A272" s="2" t="s">
        <v>272</v>
      </c>
      <c r="B272" s="2" t="str">
        <f>IFERROR(__xludf.DUMMYFUNCTION("GOOGLETRANSLATE(A272, ""en"",""mt"")"),"Protokoll tal-Internet")</f>
        <v>Protokoll tal-Internet</v>
      </c>
    </row>
    <row r="273" ht="15.75" customHeight="1">
      <c r="A273" s="2" t="s">
        <v>273</v>
      </c>
      <c r="B273" s="2" t="str">
        <f>IFERROR(__xludf.DUMMYFUNCTION("GOOGLETRANSLATE(A273, ""en"",""mt"")"),"X'inhuma xi faċilitajiet eżistenti?")</f>
        <v>X'inhuma xi faċilitajiet eżistenti?</v>
      </c>
    </row>
    <row r="274" ht="15.75" customHeight="1">
      <c r="A274" s="2" t="s">
        <v>274</v>
      </c>
      <c r="B274" s="2" t="str">
        <f>IFERROR(__xludf.DUMMYFUNCTION("GOOGLETRANSLATE(A274, ""en"",""mt"")"),"Is-salarji tal-għalliema jitħallsu mill-istat")</f>
        <v>Is-salarji tal-għalliema jitħallsu mill-istat</v>
      </c>
    </row>
    <row r="275" ht="15.75" customHeight="1">
      <c r="A275" s="2" t="s">
        <v>275</v>
      </c>
      <c r="B275" s="2" t="str">
        <f>IFERROR(__xludf.DUMMYFUNCTION("GOOGLETRANSLATE(A275, ""en"",""mt"")"),"foresta miftuħa u ħaxix")</f>
        <v>foresta miftuħa u ħaxix</v>
      </c>
    </row>
    <row r="276" ht="15.75" customHeight="1">
      <c r="A276" s="2" t="s">
        <v>276</v>
      </c>
      <c r="B276" s="2" t="str">
        <f>IFERROR(__xludf.DUMMYFUNCTION("GOOGLETRANSLATE(A276, ""en"",""mt"")"),"kunċett ta 'swiċċjar ta' blokka ta 'messaġġi adattivi distribwiti")</f>
        <v>kunċett ta 'swiċċjar ta' blokka ta 'messaġġi adattivi distribwiti</v>
      </c>
    </row>
    <row r="277" ht="15.75" customHeight="1">
      <c r="A277" s="2" t="s">
        <v>277</v>
      </c>
      <c r="B277" s="2" t="str">
        <f>IFERROR(__xludf.DUMMYFUNCTION("GOOGLETRANSLATE(A277, ""en"",""mt"")"),"Letteratura tal-ivvjaġġar, kartografija, ġeografija, u edukazzjoni xjentifika")</f>
        <v>Letteratura tal-ivvjaġġar, kartografija, ġeografija, u edukazzjoni xjentifika</v>
      </c>
    </row>
    <row r="278" ht="15.75" customHeight="1">
      <c r="A278" s="2" t="s">
        <v>278</v>
      </c>
      <c r="B278" s="2" t="str">
        <f>IFERROR(__xludf.DUMMYFUNCTION("GOOGLETRANSLATE(A278, ""en"",""mt"")"),"il-konvenjenza tal-ferrovija u mħassba dwar l-għargħar")</f>
        <v>il-konvenjenza tal-ferrovija u mħassba dwar l-għargħar</v>
      </c>
    </row>
    <row r="279" ht="15.75" customHeight="1">
      <c r="A279" s="2" t="s">
        <v>279</v>
      </c>
      <c r="B279" s="2" t="str">
        <f>IFERROR(__xludf.DUMMYFUNCTION("GOOGLETRANSLATE(A279, ""en"",""mt"")"),"Għal xiex huwa magħruf il-Pedanius Dioscorides?")</f>
        <v>Għal xiex huwa magħruf il-Pedanius Dioscorides?</v>
      </c>
    </row>
    <row r="280" ht="15.75" customHeight="1">
      <c r="A280" s="2" t="s">
        <v>280</v>
      </c>
      <c r="B280" s="2" t="str">
        <f>IFERROR(__xludf.DUMMYFUNCTION("GOOGLETRANSLATE(A280, ""en"",""mt"")"),"Harvard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281" ht="15.75" customHeight="1">
      <c r="A281" s="2" t="s">
        <v>281</v>
      </c>
      <c r="B281" s="2" t="str">
        <f>IFERROR(__xludf.DUMMYFUNCTION("GOOGLETRANSLATE(A281, ""en"",""mt"")"),"Fid-dinja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282" ht="15.75" customHeight="1">
      <c r="A282" s="2" t="s">
        <v>282</v>
      </c>
      <c r="B282" s="2" t="str">
        <f>IFERROR(__xludf.DUMMYFUNCTION("GOOGLETRANSLATE(A282, ""en"",""mt"")"),"L-elezzjoni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283" ht="15.75" customHeight="1">
      <c r="A283" s="2" t="s">
        <v>283</v>
      </c>
      <c r="B283" s="2" t="str">
        <f>IFERROR(__xludf.DUMMYFUNCTION("GOOGLETRANSLATE(A283, ""en"",""mt"")"),"Konsorzju ta ’diversi kuntratturi")</f>
        <v>Konsorzju ta ’diversi kuntratturi</v>
      </c>
    </row>
    <row r="284" ht="15.75" customHeight="1">
      <c r="A284" s="2" t="s">
        <v>284</v>
      </c>
      <c r="B284" s="2" t="str">
        <f>IFERROR(__xludf.DUMMYFUNCTION("GOOGLETRANSLATE(A284, ""en"",""mt"")"),"sinjur u tajjeb soċjalment")</f>
        <v>sinjur u tajjeb soċjalment</v>
      </c>
    </row>
    <row r="285" ht="15.75" customHeight="1">
      <c r="A285" s="2" t="s">
        <v>285</v>
      </c>
      <c r="B285" s="2" t="str">
        <f>IFERROR(__xludf.DUMMYFUNCTION("GOOGLETRANSLATE(A285, ""en"",""mt"")"),"Hockey stick graff")</f>
        <v>Hockey stick graff</v>
      </c>
    </row>
    <row r="286" ht="15.75" customHeight="1">
      <c r="A286" s="2" t="s">
        <v>286</v>
      </c>
      <c r="B286" s="2" t="str">
        <f>IFERROR(__xludf.DUMMYFUNCTION("GOOGLETRANSLATE(A286, ""en"",""mt"")"),"X'inhu l-isem ta 'algoritmu wieħed utli għall-ittestjar b'mod konvenjenti tal-primalità ta' numri kbar?")</f>
        <v>X'inhu l-isem ta 'algoritmu wieħed utli għall-ittestjar b'mod konvenjenti tal-primalità ta' numri kbar?</v>
      </c>
    </row>
    <row r="287" ht="15.75" customHeight="1">
      <c r="A287" s="2" t="s">
        <v>287</v>
      </c>
      <c r="B287" s="2" t="str">
        <f>IFERROR(__xludf.DUMMYFUNCTION("GOOGLETRANSLATE(A287, ""en"",""mt"")"),"Liema molekula għandha x-xemx fi proporzjon ogħla mid-Dinja?")</f>
        <v>Liema molekula għandha x-xemx fi proporzjon ogħla mid-Dinja?</v>
      </c>
    </row>
    <row r="288" ht="15.75" customHeight="1">
      <c r="A288" s="2" t="s">
        <v>288</v>
      </c>
      <c r="B288" s="2" t="str">
        <f>IFERROR(__xludf.DUMMYFUNCTION("GOOGLETRANSLATE(A288, ""en"",""mt"")"),"In-Nofsinhar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289" ht="15.75" customHeight="1">
      <c r="A289" s="2" t="s">
        <v>289</v>
      </c>
      <c r="B289" s="2" t="str">
        <f>IFERROR(__xludf.DUMMYFUNCTION("GOOGLETRANSLATE(A289, ""en"",""mt"")"),"interface standardizzata")</f>
        <v>interface standardizzata</v>
      </c>
    </row>
    <row r="290" ht="15.75" customHeight="1">
      <c r="A290" s="2" t="s">
        <v>290</v>
      </c>
      <c r="B290" s="2" t="str">
        <f>IFERROR(__xludf.DUMMYFUNCTION("GOOGLETRANSLATE(A290, ""en"",""mt"")"),"Cork City")</f>
        <v>Cork City</v>
      </c>
    </row>
    <row r="291" ht="15.75" customHeight="1">
      <c r="A291" s="2" t="s">
        <v>291</v>
      </c>
      <c r="B291" s="2" t="str">
        <f>IFERROR(__xludf.DUMMYFUNCTION("GOOGLETRANSLATE(A291, ""en"",""mt"")"),"Ippompja l-ilma barra mill-mesoglea")</f>
        <v>Ippompja l-ilma barra mill-mesoglea</v>
      </c>
    </row>
    <row r="292" ht="15.75" customHeight="1">
      <c r="A292" s="2" t="s">
        <v>292</v>
      </c>
      <c r="B292" s="2" t="str">
        <f>IFERROR(__xludf.DUMMYFUNCTION("GOOGLETRANSLATE(A292, ""en"",""mt"")"),"Liema sintomu relatat mal-ġilda jidher mill-pesta pnewmonika?")</f>
        <v>Liema sintomu relatat mal-ġilda jidher mill-pesta pnewmonika?</v>
      </c>
    </row>
    <row r="293" ht="15.75" customHeight="1">
      <c r="A293" s="2" t="s">
        <v>293</v>
      </c>
      <c r="B293" s="2" t="str">
        <f>IFERROR(__xludf.DUMMYFUNCTION("GOOGLETRANSLATE(A293, ""en"",""mt"")"),"Huma ġew aċċettati u tħallew jaduraw liberament")</f>
        <v>Huma ġew aċċettati u tħallew jaduraw liberament</v>
      </c>
    </row>
    <row r="294" ht="15.75" customHeight="1">
      <c r="A294" s="2" t="s">
        <v>294</v>
      </c>
      <c r="B294" s="2" t="str">
        <f>IFERROR(__xludf.DUMMYFUNCTION("GOOGLETRANSLATE(A294, ""en"",""mt"")"),"Biex tevita l- ""inkonvenjent"" li żżur tabib jew li jiksbu mediċini li t-tobba tagħhom ma riedux jippreskrivu")</f>
        <v>Biex tevita l- "inkonvenjent" li żżur tabib jew li jiksbu mediċini li t-tobba tagħhom ma riedux jippreskrivu</v>
      </c>
    </row>
    <row r="295" ht="15.75" customHeight="1">
      <c r="A295" s="2" t="s">
        <v>295</v>
      </c>
      <c r="B295" s="2" t="str">
        <f>IFERROR(__xludf.DUMMYFUNCTION("GOOGLETRANSLATE(A295, ""en"",""mt"")"),"eventwalment jonqos")</f>
        <v>eventwalment jonqos</v>
      </c>
    </row>
    <row r="296" ht="15.75" customHeight="1">
      <c r="A296" s="2" t="s">
        <v>296</v>
      </c>
      <c r="B296" s="2" t="str">
        <f>IFERROR(__xludf.DUMMYFUNCTION("GOOGLETRANSLATE(A296, ""en"",""mt"")"),"Kublai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297" ht="15.75" customHeight="1">
      <c r="A297" s="2" t="s">
        <v>297</v>
      </c>
      <c r="B297" s="2" t="str">
        <f>IFERROR(__xludf.DUMMYFUNCTION("GOOGLETRANSLATE(A297, ""en"",""mt"")"),"Sussegwentement,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298" ht="15.75" customHeight="1">
      <c r="A298" s="2" t="s">
        <v>298</v>
      </c>
      <c r="B298" s="2" t="str">
        <f>IFERROR(__xludf.DUMMYFUNCTION("GOOGLETRANSLATE(A298, ""en"",""mt"")"),"Riċerkaturi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299" ht="15.75" customHeight="1">
      <c r="A299" s="2" t="s">
        <v>299</v>
      </c>
      <c r="B299" s="2" t="str">
        <f>IFERROR(__xludf.DUMMYFUNCTION("GOOGLETRANSLATE(A299, ""en"",""mt"")"),"Kumitat għall-Kummerċ, ix-Xjenza u t-Trasport")</f>
        <v>Kumitat għall-Kummerċ, ix-Xjenza u t-Trasport</v>
      </c>
    </row>
    <row r="300" ht="15.75" customHeight="1">
      <c r="A300" s="2" t="s">
        <v>300</v>
      </c>
      <c r="B300" s="2" t="str">
        <f>IFERROR(__xludf.DUMMYFUNCTION("GOOGLETRANSLATE(A300, ""en"",""mt"")"),"X'inhu l-isem ta 'tip wieħed ta' test tal-primalità moderna?")</f>
        <v>X'inhu l-isem ta 'tip wieħed ta' test tal-primalità moderna?</v>
      </c>
    </row>
    <row r="301" ht="15.75" customHeight="1">
      <c r="A301" s="2" t="s">
        <v>301</v>
      </c>
      <c r="B301" s="2" t="str">
        <f>IFERROR(__xludf.DUMMYFUNCTION("GOOGLETRANSLATE(A301, ""en"",""mt"")"),"Faċilità interim għar-rilokazzjoni taż-żona ta 'Fresno Amerikani Ġappuniżi għal kampijiet ta' internament")</f>
        <v>Faċilità interim għar-rilokazzjoni taż-żona ta 'Fresno Amerikani Ġappuniżi għal kampijiet ta' internament</v>
      </c>
    </row>
    <row r="302" ht="15.75" customHeight="1">
      <c r="A302" s="2" t="s">
        <v>302</v>
      </c>
      <c r="B302" s="2" t="str">
        <f>IFERROR(__xludf.DUMMYFUNCTION("GOOGLETRANSLATE(A302, ""en"",""mt"")"),"Żeoliti Molekulari Molekulari")</f>
        <v>Żeoliti Molekulari Molekulari</v>
      </c>
    </row>
    <row r="303" ht="15.75" customHeight="1">
      <c r="A303" s="2" t="s">
        <v>303</v>
      </c>
      <c r="B303" s="2" t="str">
        <f>IFERROR(__xludf.DUMMYFUNCTION("GOOGLETRANSLATE(A303, ""en"",""mt"")"),"Tliet tipi ta 'moviment")</f>
        <v>Tliet tipi ta 'moviment</v>
      </c>
    </row>
    <row r="304" ht="15.75" customHeight="1">
      <c r="A304" s="2" t="s">
        <v>304</v>
      </c>
      <c r="B304" s="2" t="str">
        <f>IFERROR(__xludf.DUMMYFUNCTION("GOOGLETRANSLATE(A304, ""en"",""mt"")"),"Henry ta ’Navarra")</f>
        <v>Henry ta ’Navarra</v>
      </c>
    </row>
    <row r="305" ht="15.75" customHeight="1">
      <c r="A305" s="2" t="s">
        <v>305</v>
      </c>
      <c r="B305" s="2" t="str">
        <f>IFERROR(__xludf.DUMMYFUNCTION("GOOGLETRANSLATE(A305, ""en"",""mt"")"),"jibnu n-netwerks iddedikati tagħhom stess")</f>
        <v>jibnu n-netwerks iddedikati tagħhom stess</v>
      </c>
    </row>
    <row r="306" ht="15.75" customHeight="1">
      <c r="A306" s="2" t="s">
        <v>306</v>
      </c>
      <c r="B306" s="2" t="str">
        <f>IFERROR(__xludf.DUMMYFUNCTION("GOOGLETRANSLATE(A306, ""en"",""mt"")"),"Minbarra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307" ht="15.75" customHeight="1">
      <c r="A307" s="2" t="s">
        <v>307</v>
      </c>
      <c r="B307" s="2" t="str">
        <f>IFERROR(__xludf.DUMMYFUNCTION("GOOGLETRANSLATE(A307, ""en"",""mt"")"),"bejn 1.4 u 5.8 ° C 'il fuq mil-livelli tal-1990")</f>
        <v>bejn 1.4 u 5.8 ° C 'il fuq mil-livelli tal-1990</v>
      </c>
    </row>
    <row r="308" ht="15.75" customHeight="1">
      <c r="A308" s="2" t="s">
        <v>308</v>
      </c>
      <c r="B308" s="2" t="str">
        <f>IFERROR(__xludf.DUMMYFUNCTION("GOOGLETRANSLATE(A308, ""en"",""mt"")"),"Il-Mainframe CDC fil-Michigan State University fil-East Lansing")</f>
        <v>Il-Mainframe CDC fil-Michigan State University fil-East Lansing</v>
      </c>
    </row>
    <row r="309" ht="15.75" customHeight="1">
      <c r="A309" s="2" t="s">
        <v>309</v>
      </c>
      <c r="B309" s="2" t="str">
        <f>IFERROR(__xludf.DUMMYFUNCTION("GOOGLETRANSLATE(A309, ""en"",""mt"")"),"Computtional_complexity_theory")</f>
        <v>Computtional_complexity_theory</v>
      </c>
    </row>
    <row r="310" ht="15.75" customHeight="1">
      <c r="A310" s="2" t="s">
        <v>310</v>
      </c>
      <c r="B310" s="2" t="str">
        <f>IFERROR(__xludf.DUMMYFUNCTION("GOOGLETRANSLATE(A310, ""en"",""mt"")"),"sogħla u għatis")</f>
        <v>sogħla u għatis</v>
      </c>
    </row>
    <row r="311" ht="15.75" customHeight="1">
      <c r="A311" s="2" t="s">
        <v>311</v>
      </c>
      <c r="B311" s="2" t="str">
        <f>IFERROR(__xludf.DUMMYFUNCTION("GOOGLETRANSLATE(A311, ""en"",""mt"")"),"Jegħleb sekulari")</f>
        <v>Jegħleb sekulari</v>
      </c>
    </row>
    <row r="312" ht="15.75" customHeight="1">
      <c r="A312" s="2" t="s">
        <v>312</v>
      </c>
      <c r="B312" s="2" t="str">
        <f>IFERROR(__xludf.DUMMYFUNCTION("GOOGLETRANSLATE(A312, ""en"",""mt"")"),"Dak li jservi bħala barriera bijoloġika billi jikkompeti għall-ispazju u l-ikel fil-passaġġ GI?")</f>
        <v>Dak li jservi bħala barriera bijoloġika billi jikkompeti għall-ispazju u l-ikel fil-passaġġ GI?</v>
      </c>
    </row>
    <row r="313" ht="15.75" customHeight="1">
      <c r="A313" s="2" t="s">
        <v>313</v>
      </c>
      <c r="B313" s="2" t="str">
        <f>IFERROR(__xludf.DUMMYFUNCTION("GOOGLETRANSLATE(A313, ""en"",""mt"")"),"In-numru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314" ht="15.75" customHeight="1">
      <c r="A314" s="2" t="s">
        <v>314</v>
      </c>
      <c r="B314" s="2" t="str">
        <f>IFERROR(__xludf.DUMMYFUNCTION("GOOGLETRANSLATE(A314, ""en"",""mt"")"),"Liema kampanja bdiet ir-reġim komunista wara d-DWWII?")</f>
        <v>Liema kampanja bdiet ir-reġim komunista wara d-DWWII?</v>
      </c>
    </row>
    <row r="315" ht="15.75" customHeight="1">
      <c r="A315" s="2" t="s">
        <v>315</v>
      </c>
      <c r="B315" s="2" t="str">
        <f>IFERROR(__xludf.DUMMYFUNCTION("GOOGLETRANSLATE(A315, ""en"",""mt"")"),"X'jiġri man-norma meta numru jiġi mmultiplikat b'P?")</f>
        <v>X'jiġri man-norma meta numru jiġi mmultiplikat b'P?</v>
      </c>
    </row>
    <row r="316" ht="15.75" customHeight="1">
      <c r="A316" s="2" t="s">
        <v>316</v>
      </c>
      <c r="B316" s="2" t="str">
        <f>IFERROR(__xludf.DUMMYFUNCTION("GOOGLETRANSLATE(A316, ""en"",""mt"")"),"X'kien imsejjaħ Jacksonville bħala wara l-konsolidazzjoni?")</f>
        <v>X'kien imsejjaħ Jacksonville bħala wara l-konsolidazzjoni?</v>
      </c>
    </row>
    <row r="317" ht="15.75" customHeight="1">
      <c r="A317" s="2" t="s">
        <v>317</v>
      </c>
      <c r="B317" s="2" t="str">
        <f>IFERROR(__xludf.DUMMYFUNCTION("GOOGLETRANSLATE(A317, ""en"",""mt"")"),"Magni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318" ht="15.75" customHeight="1">
      <c r="A318" s="2" t="s">
        <v>318</v>
      </c>
      <c r="B318" s="2" t="str">
        <f>IFERROR(__xludf.DUMMYFUNCTION("GOOGLETRANSLATE(A318, ""en"",""mt"")"),"Irbaħ il-ħelsien")</f>
        <v>Irbaħ il-ħelsien</v>
      </c>
    </row>
    <row r="319" ht="15.75" customHeight="1">
      <c r="A319" s="2" t="s">
        <v>319</v>
      </c>
      <c r="B319" s="2" t="str">
        <f>IFERROR(__xludf.DUMMYFUNCTION("GOOGLETRANSLATE(A319, ""en"",""mt"")"),"Ir-raġuni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320" ht="15.75" customHeight="1">
      <c r="A320" s="2" t="s">
        <v>320</v>
      </c>
      <c r="B320" s="2" t="str">
        <f>IFERROR(__xludf.DUMMYFUNCTION("GOOGLETRANSLATE(A320, ""en"",""mt"")"),"Is-Sindku W. Haydon Burns")</f>
        <v>Is-Sindku W. Haydon Burns</v>
      </c>
    </row>
    <row r="321" ht="15.75" customHeight="1">
      <c r="A321" s="2" t="s">
        <v>321</v>
      </c>
      <c r="B321" s="2" t="str">
        <f>IFERROR(__xludf.DUMMYFUNCTION("GOOGLETRANSLATE(A321, ""en"",""mt"")"),"Xi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322" ht="15.75" customHeight="1">
      <c r="A322" s="2" t="s">
        <v>322</v>
      </c>
      <c r="B322" s="2" t="str">
        <f>IFERROR(__xludf.DUMMYFUNCTION("GOOGLETRANSLATE(A322, ""en"",""mt"")"),"Supplimentazzjoni ta 'ossiġnu")</f>
        <v>Supplimentazzjoni ta 'ossiġnu</v>
      </c>
    </row>
    <row r="323" ht="15.75" customHeight="1">
      <c r="A323" s="2" t="s">
        <v>323</v>
      </c>
      <c r="B323" s="2" t="str">
        <f>IFERROR(__xludf.DUMMYFUNCTION("GOOGLETRANSLATE(A323, ""en"",""mt"")"),"Applikazzjonijiet bħal imħatri onlajn, applikazzjonijiet finanzjarji")</f>
        <v>Applikazzjonijiet bħal imħatri onlajn, applikazzjonijiet finanzjarji</v>
      </c>
    </row>
    <row r="324" ht="15.75" customHeight="1">
      <c r="A324" s="2" t="s">
        <v>324</v>
      </c>
      <c r="B324" s="2" t="str">
        <f>IFERROR(__xludf.DUMMYFUNCTION("GOOGLETRANSLATE(A324, ""en"",""mt"")"),"L-istudjużi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325" ht="15.75" customHeight="1">
      <c r="A325" s="2" t="s">
        <v>325</v>
      </c>
      <c r="B325" s="2" t="str">
        <f>IFERROR(__xludf.DUMMYFUNCTION("GOOGLETRANSLATE(A325, ""en"",""mt"")"),"Is-sismologi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326" ht="15.75" customHeight="1">
      <c r="A326" s="2" t="s">
        <v>326</v>
      </c>
      <c r="B326" s="2" t="str">
        <f>IFERROR(__xludf.DUMMYFUNCTION("GOOGLETRANSLATE(A326, ""en"",""mt"")"),"30–60% tal-popolazzjoni totali tal-Ewropa")</f>
        <v>30–60% tal-popolazzjoni totali tal-Ewropa</v>
      </c>
    </row>
    <row r="327" ht="15.75" customHeight="1">
      <c r="A327" s="2" t="s">
        <v>327</v>
      </c>
      <c r="B327" s="2" t="str">
        <f>IFERROR(__xludf.DUMMYFUNCTION("GOOGLETRANSLATE(A327, ""en"",""mt"")"),"X'inhu l-uniku divisor minbarra 1 li numru ewlieni jista 'jkollu?")</f>
        <v>X'inhu l-uniku divisor minbarra 1 li numru ewlieni jista 'jkollu?</v>
      </c>
    </row>
    <row r="328" ht="15.75" customHeight="1">
      <c r="A328" s="2" t="s">
        <v>328</v>
      </c>
      <c r="B328" s="2" t="str">
        <f>IFERROR(__xludf.DUMMYFUNCTION("GOOGLETRANSLATE(A328, ""en"",""mt"")"),"Twaqqif ta 'relazzjonijiet ma' parteċipanti oħra meħtieġa")</f>
        <v>Twaqqif ta 'relazzjonijiet ma' parteċipanti oħra meħtieġa</v>
      </c>
    </row>
    <row r="329" ht="15.75" customHeight="1">
      <c r="A329" s="2" t="s">
        <v>329</v>
      </c>
      <c r="B329" s="2" t="str">
        <f>IFERROR(__xludf.DUMMYFUNCTION("GOOGLETRANSLATE(A329, ""en"",""mt"")"),"L-intervalli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330" ht="15.75" customHeight="1">
      <c r="A330" s="2" t="s">
        <v>330</v>
      </c>
      <c r="B330" s="2" t="str">
        <f>IFERROR(__xludf.DUMMYFUNCTION("GOOGLETRANSLATE(A330, ""en"",""mt"")"),"Din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331" ht="15.75" customHeight="1">
      <c r="A331" s="2" t="s">
        <v>331</v>
      </c>
      <c r="B331" s="2" t="str">
        <f>IFERROR(__xludf.DUMMYFUNCTION("GOOGLETRANSLATE(A331, ""en"",""mt"")"),"Sistema plug-n-play")</f>
        <v>Sistema plug-n-play</v>
      </c>
    </row>
    <row r="332" ht="15.75" customHeight="1">
      <c r="A332" s="2" t="s">
        <v>332</v>
      </c>
      <c r="B332" s="2" t="str">
        <f>IFERROR(__xludf.DUMMYFUNCTION("GOOGLETRANSLATE(A332, ""en"",""mt"")"),"Id-diżubbidjenti ċivili joqogħdu mill-vjolenza jingħad ukoll li jgħinu jippreservaw it-tolleranza tas-soċjetà tad-diżubbidjenza ċivili")</f>
        <v>Id-diżubbidjenti ċivili joqogħdu mill-vjolenza jingħad ukoll li jgħinu jippreservaw it-tolleranza tas-soċjetà tad-diżubbidjenza ċivili</v>
      </c>
    </row>
    <row r="333" ht="15.75" customHeight="1">
      <c r="A333" s="2" t="s">
        <v>333</v>
      </c>
      <c r="B333" s="2" t="str">
        <f>IFERROR(__xludf.DUMMYFUNCTION("GOOGLETRANSLATE(A333, ""en"",""mt"")"),"individwi diġà sinjifikanti")</f>
        <v>individwi diġà sinjifikanti</v>
      </c>
    </row>
    <row r="334" ht="15.75" customHeight="1">
      <c r="A334" s="2" t="s">
        <v>334</v>
      </c>
      <c r="B334" s="2" t="str">
        <f>IFERROR(__xludf.DUMMYFUNCTION("GOOGLETRANSLATE(A334, ""en"",""mt"")"),"Trotsky ħaseb dak li kien meħtieġ għal rivoluzzjoni Russa vera.")</f>
        <v>Trotsky ħaseb dak li kien meħtieġ għal rivoluzzjoni Russa vera.</v>
      </c>
    </row>
    <row r="335" ht="15.75" customHeight="1">
      <c r="A335" s="2" t="s">
        <v>335</v>
      </c>
      <c r="B335" s="2" t="str">
        <f>IFERROR(__xludf.DUMMYFUNCTION("GOOGLETRANSLATE(A335, ""en"",""mt"")"),"Nestorianism u Kattoliċiżmu Ruman")</f>
        <v>Nestorianism u Kattoliċiżmu Ruman</v>
      </c>
    </row>
    <row r="336" ht="15.75" customHeight="1">
      <c r="A336" s="2" t="s">
        <v>336</v>
      </c>
      <c r="B336" s="2" t="str">
        <f>IFERROR(__xludf.DUMMYFUNCTION("GOOGLETRANSLATE(A336, ""en"",""mt"")"),"Il-Palazz Kronenberg kien eżempju eċċezzjonali ta 'liema tip ta' arkitettura?")</f>
        <v>Il-Palazz Kronenberg kien eżempju eċċezzjonali ta 'liema tip ta' arkitettura?</v>
      </c>
    </row>
    <row r="337" ht="15.75" customHeight="1">
      <c r="A337" s="2" t="s">
        <v>337</v>
      </c>
      <c r="B337" s="2" t="str">
        <f>IFERROR(__xludf.DUMMYFUNCTION("GOOGLETRANSLATE(A337, ""en"",""mt"")"),"Hutchinson Hall kien iddisinjat biex jidher bħal dak Oxford Hall?")</f>
        <v>Hutchinson Hall kien iddisinjat biex jidher bħal dak Oxford Hall?</v>
      </c>
    </row>
    <row r="338" ht="15.75" customHeight="1">
      <c r="A338" s="2" t="s">
        <v>338</v>
      </c>
      <c r="B338" s="2" t="str">
        <f>IFERROR(__xludf.DUMMYFUNCTION("GOOGLETRANSLATE(A338, ""en"",""mt"")"),"Is-suspettat qed jitkellem ma 'investigaturi kriminali")</f>
        <v>Is-suspettat qed jitkellem ma 'investigaturi kriminali</v>
      </c>
    </row>
    <row r="339" ht="15.75" customHeight="1">
      <c r="A339" s="2" t="s">
        <v>339</v>
      </c>
      <c r="B339" s="2" t="str">
        <f>IFERROR(__xludf.DUMMYFUNCTION("GOOGLETRANSLATE(A339, ""en"",""mt"")"),"L-iżvilupp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340" ht="15.75" customHeight="1">
      <c r="A340" s="2" t="s">
        <v>340</v>
      </c>
      <c r="B340" s="2" t="str">
        <f>IFERROR(__xludf.DUMMYFUNCTION("GOOGLETRANSLATE(A340, ""en"",""mt"")"),"It-tieni l-iktar popolat")</f>
        <v>It-tieni l-iktar popolat</v>
      </c>
    </row>
    <row r="341" ht="15.75" customHeight="1">
      <c r="A341" s="2" t="s">
        <v>341</v>
      </c>
      <c r="B341" s="2" t="str">
        <f>IFERROR(__xludf.DUMMYFUNCTION("GOOGLETRANSLATE(A341, ""en"",""mt"")"),"Jacksonville, _Florida")</f>
        <v>Jacksonville, _Florida</v>
      </c>
    </row>
    <row r="342" ht="15.75" customHeight="1">
      <c r="A342" s="2" t="s">
        <v>342</v>
      </c>
      <c r="B342" s="2" t="str">
        <f>IFERROR(__xludf.DUMMYFUNCTION("GOOGLETRANSLATE(A342, ""en"",""mt"")"),"L-analiżi reġjonali tal-kost-benefiċċju u l-qsim tal-piż li jvarjaw fir-rigward tad-distribuzzjoni tat-tnaqqis tal-emissjonijiet")</f>
        <v>L-analiżi reġjonali tal-kost-benefiċċju u l-qsim tal-piż li jvarjaw fir-rigward tad-distribuzzjoni tat-tnaqqis tal-emissjonijiet</v>
      </c>
    </row>
    <row r="343" ht="15.75" customHeight="1">
      <c r="A343" s="2" t="s">
        <v>343</v>
      </c>
      <c r="B343" s="2" t="str">
        <f>IFERROR(__xludf.DUMMYFUNCTION("GOOGLETRANSLATE(A343, ""en"",""mt"")"),"L-imperu waqa '")</f>
        <v>L-imperu waqa '</v>
      </c>
    </row>
    <row r="344" ht="15.75" customHeight="1">
      <c r="A344" s="2" t="s">
        <v>344</v>
      </c>
      <c r="B344" s="2" t="str">
        <f>IFERROR(__xludf.DUMMYFUNCTION("GOOGLETRANSLATE(A344, ""en"",""mt"")"),"biex taqsam reġistrazzjonijiet u midja oħra")</f>
        <v>biex taqsam reġistrazzjonijiet u midja oħra</v>
      </c>
    </row>
    <row r="345" ht="15.75" customHeight="1">
      <c r="A345" s="2" t="s">
        <v>345</v>
      </c>
      <c r="B345" s="2" t="str">
        <f>IFERROR(__xludf.DUMMYFUNCTION("GOOGLETRANSLATE(A345, ""en"",""mt"")"),"tnaqqis")</f>
        <v>tnaqqis</v>
      </c>
    </row>
    <row r="346" ht="15.75" customHeight="1">
      <c r="A346" s="2" t="s">
        <v>346</v>
      </c>
      <c r="B346" s="2" t="str">
        <f>IFERROR(__xludf.DUMMYFUNCTION("GOOGLETRANSLATE(A346, ""en"",""mt"")"),"Meta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347" ht="15.75" customHeight="1">
      <c r="A347" s="2" t="s">
        <v>347</v>
      </c>
      <c r="B347" s="2" t="str">
        <f>IFERROR(__xludf.DUMMYFUNCTION("GOOGLETRANSLATE(A347, ""en"",""mt"")"),"Kemm kien preċiż Guo għamel il-kalendarju lunisolari riformat?")</f>
        <v>Kemm kien preċiż Guo għamel il-kalendarju lunisolari riformat?</v>
      </c>
    </row>
    <row r="348" ht="15.75" customHeight="1">
      <c r="A348" s="2" t="s">
        <v>348</v>
      </c>
      <c r="B348" s="2" t="str">
        <f>IFERROR(__xludf.DUMMYFUNCTION("GOOGLETRANSLATE(A348, ""en"",""mt"")"),"DataNet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349" ht="15.75" customHeight="1">
      <c r="A349" s="2" t="s">
        <v>349</v>
      </c>
      <c r="B349" s="2" t="str">
        <f>IFERROR(__xludf.DUMMYFUNCTION("GOOGLETRANSLATE(A349, ""en"",""mt"")"),"Kien il-pjan għall-missjoni Langlades?")</f>
        <v>Kien il-pjan għall-missjoni Langlades?</v>
      </c>
    </row>
    <row r="350" ht="15.75" customHeight="1">
      <c r="A350" s="2" t="s">
        <v>350</v>
      </c>
      <c r="B350" s="2" t="str">
        <f>IFERROR(__xludf.DUMMYFUNCTION("GOOGLETRANSLATE(A350, ""en"",""mt"")"),"il-VA, is-Servizz tas-Saħħa Indjana, u NIH")</f>
        <v>il-VA, is-Servizz tas-Saħħa Indjana, u NIH</v>
      </c>
    </row>
    <row r="351" ht="15.75" customHeight="1">
      <c r="A351" s="2" t="s">
        <v>351</v>
      </c>
      <c r="B351" s="2" t="str">
        <f>IFERROR(__xludf.DUMMYFUNCTION("GOOGLETRANSLATE(A351, ""en"",""mt"")"),"Kungress u presidenti")</f>
        <v>Kungress u presidenti</v>
      </c>
    </row>
    <row r="352" ht="15.75" customHeight="1">
      <c r="A352" s="2" t="s">
        <v>352</v>
      </c>
      <c r="B352" s="2" t="str">
        <f>IFERROR(__xludf.DUMMYFUNCTION("GOOGLETRANSLATE(A352, ""en"",""mt"")"),"Harvard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353" ht="15.75" customHeight="1">
      <c r="A353" s="2" t="s">
        <v>353</v>
      </c>
      <c r="B353" s="2" t="str">
        <f>IFERROR(__xludf.DUMMYFUNCTION("GOOGLETRANSLATE(A353, ""en"",""mt"")"),"Varjabbli tal-pożizzjoni klassika")</f>
        <v>Varjabbli tal-pożizzjoni klassika</v>
      </c>
    </row>
    <row r="354" ht="15.75" customHeight="1">
      <c r="A354" s="2" t="s">
        <v>354</v>
      </c>
      <c r="B354" s="2" t="str">
        <f>IFERROR(__xludf.DUMMYFUNCTION("GOOGLETRANSLATE(A354, ""en"",""mt"")"),"Il-kriżi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355" ht="15.75" customHeight="1">
      <c r="A355" s="2" t="s">
        <v>355</v>
      </c>
      <c r="B355" s="2" t="str">
        <f>IFERROR(__xludf.DUMMYFUNCTION("GOOGLETRANSLATE(A355, ""en"",""mt"")"),"X'inhu l-Bassin de Kumpens de Plobsheim f'Alsace?")</f>
        <v>X'inhu l-Bassin de Kumpens de Plobsheim f'Alsace?</v>
      </c>
    </row>
    <row r="356" ht="15.75" customHeight="1">
      <c r="A356" s="2" t="s">
        <v>356</v>
      </c>
      <c r="B356" s="2" t="str">
        <f>IFERROR(__xludf.DUMMYFUNCTION("GOOGLETRANSLATE(A356, ""en"",""mt"")"),"Uri l-globu")</f>
        <v>Uri l-globu</v>
      </c>
    </row>
    <row r="357" ht="15.75" customHeight="1">
      <c r="A357" s="2" t="s">
        <v>357</v>
      </c>
      <c r="B357" s="2" t="str">
        <f>IFERROR(__xludf.DUMMYFUNCTION("GOOGLETRANSLATE(A357, ""en"",""mt"")"),"X'inhuma l-iskejjel privati ​​li jitolbu l-ebda tagħlim?")</f>
        <v>X'inhuma l-iskejjel privati ​​li jitolbu l-ebda tagħlim?</v>
      </c>
    </row>
    <row r="358" ht="15.75" customHeight="1">
      <c r="A358" s="2" t="s">
        <v>358</v>
      </c>
      <c r="B358" s="2" t="str">
        <f>IFERROR(__xludf.DUMMYFUNCTION("GOOGLETRANSLATE(A358, ""en"",""mt"")"),"Ix-xita mnaqqsa severament u żieda fit-temperaturi")</f>
        <v>Ix-xita mnaqqsa severament u żieda fit-temperaturi</v>
      </c>
    </row>
    <row r="359" ht="15.75" customHeight="1">
      <c r="A359" s="2" t="s">
        <v>359</v>
      </c>
      <c r="B359" s="2" t="str">
        <f>IFERROR(__xludf.DUMMYFUNCTION("GOOGLETRANSLATE(A359, ""en"",""mt"")"),"Ir-ribelljonijiet Huguenot")</f>
        <v>Ir-ribelljonijiet Huguenot</v>
      </c>
    </row>
    <row r="360" ht="15.75" customHeight="1">
      <c r="A360" s="2" t="s">
        <v>360</v>
      </c>
      <c r="B360" s="2" t="str">
        <f>IFERROR(__xludf.DUMMYFUNCTION("GOOGLETRANSLATE(A360, ""en"",""mt"")"),"Fuq liema hija l-biċċa l-kbira tat-tkabbir modern ta 'Varsavja?")</f>
        <v>Fuq liema hija l-biċċa l-kbira tat-tkabbir modern ta 'Varsavja?</v>
      </c>
    </row>
    <row r="361" ht="15.75" customHeight="1">
      <c r="A361" s="2" t="s">
        <v>361</v>
      </c>
      <c r="B361" s="2" t="str">
        <f>IFERROR(__xludf.DUMMYFUNCTION("GOOGLETRANSLATE(A361, ""en"",""mt"")"),"Għaliex il-Franċiżi ħassew li kellhom dritt għal Ohio?")</f>
        <v>Għaliex il-Franċiżi ħassew li kellhom dritt għal Ohio?</v>
      </c>
    </row>
    <row r="362" ht="15.75" customHeight="1">
      <c r="A362" s="2" t="s">
        <v>362</v>
      </c>
      <c r="B362" s="2" t="str">
        <f>IFERROR(__xludf.DUMMYFUNCTION("GOOGLETRANSLATE(A362, ""en"",""mt"")"),"orizzontali")</f>
        <v>orizzontali</v>
      </c>
    </row>
    <row r="363" ht="15.75" customHeight="1">
      <c r="A363" s="2" t="s">
        <v>363</v>
      </c>
      <c r="B363" s="2" t="str">
        <f>IFERROR(__xludf.DUMMYFUNCTION("GOOGLETRANSLATE(A363, ""en"",""mt"")"),"ippubblika s-sejbiet tiegħu l-ewwel")</f>
        <v>ippubblika s-sejbiet tiegħu l-ewwel</v>
      </c>
    </row>
    <row r="364" ht="15.75" customHeight="1">
      <c r="A364" s="2" t="s">
        <v>364</v>
      </c>
      <c r="B364" s="2" t="str">
        <f>IFERROR(__xludf.DUMMYFUNCTION("GOOGLETRANSLATE(A364, ""en"",""mt"")"),"Polonia Varsavja")</f>
        <v>Polonia Varsavja</v>
      </c>
    </row>
    <row r="365" ht="15.75" customHeight="1">
      <c r="A365" s="2" t="s">
        <v>365</v>
      </c>
      <c r="B365" s="2" t="str">
        <f>IFERROR(__xludf.DUMMYFUNCTION("GOOGLETRANSLATE(A365, ""en"",""mt"")"),"Edukazzjoni Privata għall-Assistenza Finanzjarja tal-Istudenti")</f>
        <v>Edukazzjoni Privata għall-Assistenza Finanzjarja tal-Istudenti</v>
      </c>
    </row>
    <row r="366" ht="15.75" customHeight="1">
      <c r="A366" s="2" t="s">
        <v>366</v>
      </c>
      <c r="B366" s="2" t="str">
        <f>IFERROR(__xludf.DUMMYFUNCTION("GOOGLETRANSLATE(A366, ""en"",""mt"")"),"Taħt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367" ht="15.75" customHeight="1">
      <c r="A367" s="2" t="s">
        <v>367</v>
      </c>
      <c r="B367" s="2" t="str">
        <f>IFERROR(__xludf.DUMMYFUNCTION("GOOGLETRANSLATE(A367, ""en"",""mt"")"),"Kartelli tal-Art")</f>
        <v>Kartelli tal-Art</v>
      </c>
    </row>
    <row r="368" ht="15.75" customHeight="1">
      <c r="A368" s="2" t="s">
        <v>368</v>
      </c>
      <c r="B368" s="2" t="str">
        <f>IFERROR(__xludf.DUMMYFUNCTION("GOOGLETRANSLATE(A368, ""en"",""mt"")"),"Biex ""tiżgura li fl-interpretazzjoni u l-applikazzjoni tat-trattati tkun osservata l-liġi""")</f>
        <v>Biex "tiżgura li fl-interpretazzjoni u l-applikazzjoni tat-trattati tkun osservata l-liġi"</v>
      </c>
    </row>
    <row r="369" ht="15.75" customHeight="1">
      <c r="A369" s="2" t="s">
        <v>369</v>
      </c>
      <c r="B369" s="2" t="str">
        <f>IFERROR(__xludf.DUMMYFUNCTION("GOOGLETRANSLATE(A369, ""en"",""mt"")"),"Ħdejn Chur, liema direzzjoni jdur ir-Rhine?")</f>
        <v>Ħdejn Chur, liema direzzjoni jdur ir-Rhine?</v>
      </c>
    </row>
    <row r="370" ht="15.75" customHeight="1">
      <c r="A370" s="2" t="s">
        <v>370</v>
      </c>
      <c r="B370" s="2" t="str">
        <f>IFERROR(__xludf.DUMMYFUNCTION("GOOGLETRANSLATE(A370, ""en"",""mt"")"),"il-ħalq tax-xmara Monongahela")</f>
        <v>il-ħalq tax-xmara Monongahela</v>
      </c>
    </row>
    <row r="371" ht="15.75" customHeight="1">
      <c r="A371" s="2" t="s">
        <v>371</v>
      </c>
      <c r="B371" s="2" t="str">
        <f>IFERROR(__xludf.DUMMYFUNCTION("GOOGLETRANSLATE(A371, ""en"",""mt"")"),"eżempju problema")</f>
        <v>eżempju problema</v>
      </c>
    </row>
    <row r="372" ht="15.75" customHeight="1">
      <c r="A372" s="2" t="s">
        <v>372</v>
      </c>
      <c r="B372" s="2" t="str">
        <f>IFERROR(__xludf.DUMMYFUNCTION("GOOGLETRANSLATE(A372, ""en"",""mt"")"),"Kemm għandhom tipi ta 'movimenti Euplokamis Tentilla?")</f>
        <v>Kemm għandhom tipi ta 'movimenti Euplokamis Tentilla?</v>
      </c>
    </row>
    <row r="373" ht="15.75" customHeight="1">
      <c r="A373" s="2" t="s">
        <v>373</v>
      </c>
      <c r="B373" s="2" t="str">
        <f>IFERROR(__xludf.DUMMYFUNCTION("GOOGLETRANSLATE(A373, ""en"",""mt"")"),"Ġeneraturi ta 'ossiġnu kimiku jew xemgħat ta' ossiġnu")</f>
        <v>Ġeneraturi ta 'ossiġnu kimiku jew xemgħat ta' ossiġnu</v>
      </c>
    </row>
    <row r="374" ht="15.75" customHeight="1">
      <c r="A374" s="2" t="s">
        <v>374</v>
      </c>
      <c r="B374" s="2" t="str">
        <f>IFERROR(__xludf.DUMMYFUNCTION("GOOGLETRANSLATE(A374, ""en"",""mt"")"),"Meta tikkunsidra magni tat-Turing u varjabbli alternattivi, liema kejl ħalla mhux affettwat mill-konverżjoni bejn il-mudelli tal-magni?")</f>
        <v>Meta tikkunsidra magni tat-Turing u varjabbli alternattivi, liema kejl ħalla mhux affettwat mill-konverżjoni bejn il-mudelli tal-magni?</v>
      </c>
    </row>
    <row r="375" ht="15.75" customHeight="1">
      <c r="A375" s="2" t="s">
        <v>375</v>
      </c>
      <c r="B375" s="2" t="str">
        <f>IFERROR(__xludf.DUMMYFUNCTION("GOOGLETRANSLATE(A375, ""en"",""mt"")"),"Rieduċibilità fost problemi kombinatorji")</f>
        <v>Rieduċibilità fost problemi kombinatorji</v>
      </c>
    </row>
    <row r="376" ht="15.75" customHeight="1">
      <c r="A376" s="2" t="s">
        <v>376</v>
      </c>
      <c r="B376" s="2" t="str">
        <f>IFERROR(__xludf.DUMMYFUNCTION("GOOGLETRANSLATE(A376, ""en"",""mt"")"),"1677–1683")</f>
        <v>1677–1683</v>
      </c>
    </row>
    <row r="377" ht="15.75" customHeight="1">
      <c r="A377" s="2" t="s">
        <v>377</v>
      </c>
      <c r="B377" s="2" t="str">
        <f>IFERROR(__xludf.DUMMYFUNCTION("GOOGLETRANSLATE(A377, ""en"",""mt"")"),"Bħal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378" ht="15.75" customHeight="1">
      <c r="A378" s="2" t="s">
        <v>378</v>
      </c>
      <c r="B378" s="2" t="str">
        <f>IFERROR(__xludf.DUMMYFUNCTION("GOOGLETRANSLATE(A378, ""en"",""mt"")"),"Ħafna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379" ht="15.75" customHeight="1">
      <c r="A379" s="2" t="s">
        <v>379</v>
      </c>
      <c r="B379" s="2" t="str">
        <f>IFERROR(__xludf.DUMMYFUNCTION("GOOGLETRANSLATE(A379, ""en"",""mt"")"),"Typhoon inauspicious")</f>
        <v>Typhoon inauspicious</v>
      </c>
    </row>
    <row r="380" ht="15.75" customHeight="1">
      <c r="A380" s="2" t="s">
        <v>380</v>
      </c>
      <c r="B380" s="2" t="str">
        <f>IFERROR(__xludf.DUMMYFUNCTION("GOOGLETRANSLATE(A380, ""en"",""mt"")"),"L-interpretazzjoni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381" ht="15.75" customHeight="1">
      <c r="A381" s="2" t="s">
        <v>381</v>
      </c>
      <c r="B381" s="2" t="str">
        <f>IFERROR(__xludf.DUMMYFUNCTION("GOOGLETRANSLATE(A381, ""en"",""mt"")"),"konnessjonijiet dial-up jew konnessjonijiet dedikati async")</f>
        <v>konnessjonijiet dial-up jew konnessjonijiet dedikati async</v>
      </c>
    </row>
    <row r="382" ht="15.75" customHeight="1">
      <c r="A382" s="2" t="s">
        <v>382</v>
      </c>
      <c r="B382" s="2" t="str">
        <f>IFERROR(__xludf.DUMMYFUNCTION("GOOGLETRANSLATE(A382, ""en"",""mt"")"),"Acura")</f>
        <v>Acura</v>
      </c>
    </row>
    <row r="383" ht="15.75" customHeight="1">
      <c r="A383" s="2" t="s">
        <v>383</v>
      </c>
      <c r="B383" s="2" t="str">
        <f>IFERROR(__xludf.DUMMYFUNCTION("GOOGLETRANSLATE(A383, ""en"",""mt"")"),"Liema lingwa aċċettat il-Qorti tal-Ġustizzja li kienet meħtieġa biex tgħallem f'kulleġġ ta 'Dublin fil-Ministru għall-Edukazzjoni Groner vs?")</f>
        <v>Liema lingwa aċċettat il-Qorti tal-Ġustizzja li kienet meħtieġa biex tgħallem f'kulleġġ ta 'Dublin fil-Ministru għall-Edukazzjoni Groner vs?</v>
      </c>
    </row>
    <row r="384" ht="15.75" customHeight="1">
      <c r="A384" s="2" t="s">
        <v>384</v>
      </c>
      <c r="B384" s="2" t="str">
        <f>IFERROR(__xludf.DUMMYFUNCTION("GOOGLETRANSLATE(A384, ""en"",""mt"")"),"Bojkottjar, li tirrifjuta li tħallas it-taxxi, ipoġġu ins, u l-abbozzi li dodging kollha jagħmlu dak li hu diffiċli?")</f>
        <v>Bojkottjar, li tirrifjuta li tħallas it-taxxi, ipoġġu ins, u l-abbozzi li dodging kollha jagħmlu dak li hu diffiċli?</v>
      </c>
    </row>
    <row r="385" ht="15.75" customHeight="1">
      <c r="A385" s="2" t="s">
        <v>385</v>
      </c>
      <c r="B385" s="2" t="str">
        <f>IFERROR(__xludf.DUMMYFUNCTION("GOOGLETRANSLATE(A385, ""en"",""mt"")"),"Il-baqar ingħataw ix-xmara hemmhekk")</f>
        <v>Il-baqar ingħataw ix-xmara hemmhekk</v>
      </c>
    </row>
    <row r="386" ht="15.75" customHeight="1">
      <c r="A386" s="2" t="s">
        <v>386</v>
      </c>
      <c r="B386" s="2" t="str">
        <f>IFERROR(__xludf.DUMMYFUNCTION("GOOGLETRANSLATE(A386, ""en"",""mt"")"),"X'inhuma t-tliet sorsi ewlenin tal-liġi tal-Unjoni Ewropea?")</f>
        <v>X'inhuma t-tliet sorsi ewlenin tal-liġi tal-Unjoni Ewropea?</v>
      </c>
    </row>
    <row r="387" ht="15.75" customHeight="1">
      <c r="A387" s="2" t="s">
        <v>387</v>
      </c>
      <c r="B387" s="2" t="str">
        <f>IFERROR(__xludf.DUMMYFUNCTION("GOOGLETRANSLATE(A387, ""en"",""mt"")"),"nies mhux ivvilizzati")</f>
        <v>nies mhux ivvilizzati</v>
      </c>
    </row>
    <row r="388" ht="15.75" customHeight="1">
      <c r="A388" s="2" t="s">
        <v>388</v>
      </c>
      <c r="B388" s="2" t="str">
        <f>IFERROR(__xludf.DUMMYFUNCTION("GOOGLETRANSLATE(A388, ""en"",""mt"")"),"arja kkundizzjonata")</f>
        <v>arja kkundizzjonata</v>
      </c>
    </row>
    <row r="389" ht="15.75" customHeight="1">
      <c r="A389" s="2" t="s">
        <v>389</v>
      </c>
      <c r="B389" s="2" t="str">
        <f>IFERROR(__xludf.DUMMYFUNCTION("GOOGLETRANSLATE(A389, ""en"",""mt"")"),"Kemm tunnellata ta 'trab huma minfuħa mis-Saħara kull sena?")</f>
        <v>Kemm tunnellata ta 'trab huma minfuħa mis-Saħara kull sena?</v>
      </c>
    </row>
    <row r="390" ht="15.75" customHeight="1">
      <c r="A390" s="2" t="s">
        <v>390</v>
      </c>
      <c r="B390" s="2" t="str">
        <f>IFERROR(__xludf.DUMMYFUNCTION("GOOGLETRANSLATE(A390, ""en"",""mt"")"),"Oġġetti ta 'densità kostanti huma proporzjonali għall-volum b'liema forza għandhom jiddefinixxu piżijiet standard?.")</f>
        <v>Oġġetti ta 'densità kostanti huma proporzjonali għall-volum b'liema forza għandhom jiddefinixxu piżijiet standard?.</v>
      </c>
    </row>
    <row r="391" ht="15.75" customHeight="1">
      <c r="A391" s="2" t="s">
        <v>391</v>
      </c>
      <c r="B391" s="2" t="str">
        <f>IFERROR(__xludf.DUMMYFUNCTION("GOOGLETRANSLATE(A391, ""en"",""mt"")"),"Organizzazzjonijiet tal-istudenti rikonoxxuti")</f>
        <v>Organizzazzjonijiet tal-istudenti rikonoxxuti</v>
      </c>
    </row>
    <row r="392" ht="15.75" customHeight="1">
      <c r="A392" s="2" t="s">
        <v>392</v>
      </c>
      <c r="B392" s="2" t="str">
        <f>IFERROR(__xludf.DUMMYFUNCTION("GOOGLETRANSLATE(A392, ""en"",""mt"")"),"Politikament,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393" ht="15.75" customHeight="1">
      <c r="A393" s="2" t="s">
        <v>393</v>
      </c>
      <c r="B393" s="2" t="str">
        <f>IFERROR(__xludf.DUMMYFUNCTION("GOOGLETRANSLATE(A393, ""en"",""mt"")"),"F'liema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394" ht="15.75" customHeight="1">
      <c r="A394" s="2" t="s">
        <v>394</v>
      </c>
      <c r="B394" s="2" t="str">
        <f>IFERROR(__xludf.DUMMYFUNCTION("GOOGLETRANSLATE(A394, ""en"",""mt"")"),"Liema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395" ht="15.75" customHeight="1">
      <c r="A395" s="2" t="s">
        <v>395</v>
      </c>
      <c r="B395" s="2" t="str">
        <f>IFERROR(__xludf.DUMMYFUNCTION("GOOGLETRANSLATE(A395, ""en"",""mt"")"),"Kampus off-off")</f>
        <v>Kampus off-off</v>
      </c>
    </row>
    <row r="396" ht="15.75" customHeight="1">
      <c r="A396" s="2" t="s">
        <v>396</v>
      </c>
      <c r="B396" s="2" t="str">
        <f>IFERROR(__xludf.DUMMYFUNCTION("GOOGLETRANSLATE(A396, ""en"",""mt"")"),"X'tip ta 'diviżjoni tal-poter kellu l-gvern ta' Kublai?")</f>
        <v>X'tip ta 'diviżjoni tal-poter kellu l-gvern ta' Kublai?</v>
      </c>
    </row>
    <row r="397" ht="15.75" customHeight="1">
      <c r="A397" s="2" t="s">
        <v>397</v>
      </c>
      <c r="B397" s="2" t="str">
        <f>IFERROR(__xludf.DUMMYFUNCTION("GOOGLETRANSLATE(A397, ""en"",""mt"")"),"isuq lil Iżrael barra mill-istrixxa ta ’Gaża")</f>
        <v>isuq lil Iżrael barra mill-istrixxa ta ’Gaża</v>
      </c>
    </row>
    <row r="398" ht="15.75" customHeight="1">
      <c r="A398" s="2" t="s">
        <v>398</v>
      </c>
      <c r="B398" s="2" t="str">
        <f>IFERROR(__xludf.DUMMYFUNCTION("GOOGLETRANSLATE(A398, ""en"",""mt"")"),"mibegħda")</f>
        <v>mibegħda</v>
      </c>
    </row>
    <row r="399" ht="15.75" customHeight="1">
      <c r="A399" s="2" t="s">
        <v>399</v>
      </c>
      <c r="B399" s="2" t="str">
        <f>IFERROR(__xludf.DUMMYFUNCTION("GOOGLETRANSLATE(A399, ""en"",""mt"")"),"tikkomunika mal-pazjenti")</f>
        <v>tikkomunika mal-pazjenti</v>
      </c>
    </row>
    <row r="400" ht="15.75" customHeight="1">
      <c r="A400" s="2" t="s">
        <v>400</v>
      </c>
      <c r="B400" s="2" t="str">
        <f>IFERROR(__xludf.DUMMYFUNCTION("GOOGLETRANSLATE(A400, ""en"",""mt"")"),"Il-Ġermanja u l-Iskandinavja")</f>
        <v>Il-Ġermanja u l-Iskandinavja</v>
      </c>
    </row>
    <row r="401" ht="15.75" customHeight="1">
      <c r="A401" s="2" t="s">
        <v>401</v>
      </c>
      <c r="B401" s="2" t="str">
        <f>IFERROR(__xludf.DUMMYFUNCTION("GOOGLETRANSLATE(A401, ""en"",""mt"")"),"Imwaqqaf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402" ht="15.75" customHeight="1">
      <c r="A402" s="2" t="s">
        <v>402</v>
      </c>
      <c r="B402" s="2" t="str">
        <f>IFERROR(__xludf.DUMMYFUNCTION("GOOGLETRANSLATE(A402, ""en"",""mt"")"),"Ix-xogħol ġie ppubblikat l-ewwel")</f>
        <v>Ix-xogħol ġie ppubblikat l-ewwel</v>
      </c>
    </row>
    <row r="403" ht="15.75" customHeight="1">
      <c r="A403" s="2" t="s">
        <v>403</v>
      </c>
      <c r="B403" s="2" t="str">
        <f>IFERROR(__xludf.DUMMYFUNCTION("GOOGLETRANSLATE(A403, ""en"",""mt"")"),"L-Età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404" ht="15.75" customHeight="1">
      <c r="A404" s="2" t="s">
        <v>404</v>
      </c>
      <c r="B404" s="2" t="str">
        <f>IFERROR(__xludf.DUMMYFUNCTION("GOOGLETRANSLATE(A404, ""en"",""mt"")"),"Il-bijodiversità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405" ht="15.75" customHeight="1">
      <c r="A405" s="2" t="s">
        <v>405</v>
      </c>
      <c r="B405" s="2" t="str">
        <f>IFERROR(__xludf.DUMMYFUNCTION("GOOGLETRANSLATE(A405, ""en"",""mt"")"),"F'disturbi awtoimmuni, is-sistema immunitarja ma tiddistingwix bejn liema tipi ta 'ċelloli?")</f>
        <v>F'disturbi awtoimmuni, is-sistema immunitarja ma tiddistingwix bejn liema tipi ta 'ċelloli?</v>
      </c>
    </row>
    <row r="406" ht="15.75" customHeight="1">
      <c r="A406" s="2" t="s">
        <v>406</v>
      </c>
      <c r="B406" s="2" t="str">
        <f>IFERROR(__xludf.DUMMYFUNCTION("GOOGLETRANSLATE(A406, ""en"",""mt"")"),"Jalla ma jibqax jeżisti")</f>
        <v>Jalla ma jibqax jeżisti</v>
      </c>
    </row>
    <row r="407" ht="15.75" customHeight="1">
      <c r="A407" s="2" t="s">
        <v>407</v>
      </c>
      <c r="B407" s="2" t="str">
        <f>IFERROR(__xludf.DUMMYFUNCTION("GOOGLETRANSLATE(A407, ""en"",""mt"")"),"Xi wħud mill-ippjanar u d-dfin Kristjan")</f>
        <v>Xi wħud mill-ippjanar u d-dfin Kristjan</v>
      </c>
    </row>
    <row r="408" ht="15.75" customHeight="1">
      <c r="A408" s="2" t="s">
        <v>408</v>
      </c>
      <c r="B408" s="2" t="str">
        <f>IFERROR(__xludf.DUMMYFUNCTION("GOOGLETRANSLATE(A408, ""en"",""mt"")"),"Kemm korsijiet iridu jżommu l-universitarji għall-istatus full-time?")</f>
        <v>Kemm korsijiet iridu jżommu l-universitarji għall-istatus full-time?</v>
      </c>
    </row>
    <row r="409" ht="15.75" customHeight="1">
      <c r="A409" s="2" t="s">
        <v>409</v>
      </c>
      <c r="B409" s="2" t="str">
        <f>IFERROR(__xludf.DUMMYFUNCTION("GOOGLETRANSLATE(A409, ""en"",""mt"")"),"X'tissel il-kloni barranin ta 'Datapac")</f>
        <v>X'tissel il-kloni barranin ta 'Datapac</v>
      </c>
    </row>
    <row r="410" ht="15.75" customHeight="1">
      <c r="A410" s="2" t="s">
        <v>410</v>
      </c>
      <c r="B410" s="2" t="str">
        <f>IFERROR(__xludf.DUMMYFUNCTION("GOOGLETRANSLATE(A410, ""en"",""mt"")"),"Downtown Fresno")</f>
        <v>Downtown Fresno</v>
      </c>
    </row>
    <row r="411" ht="15.75" customHeight="1">
      <c r="A411" s="2" t="s">
        <v>411</v>
      </c>
      <c r="B411" s="2" t="str">
        <f>IFERROR(__xludf.DUMMYFUNCTION("GOOGLETRANSLATE(A411, ""en"",""mt"")"),"lura lejn New York fost aħbarijiet li seħħ massakru fil-Fort William Henry.")</f>
        <v>lura lejn New York fost aħbarijiet li seħħ massakru fil-Fort William Henry.</v>
      </c>
    </row>
    <row r="412" ht="15.75" customHeight="1">
      <c r="A412" s="2" t="s">
        <v>412</v>
      </c>
      <c r="B412" s="2" t="str">
        <f>IFERROR(__xludf.DUMMYFUNCTION("GOOGLETRANSLATE(A412, ""en"",""mt"")"),"Ix-xita fil-baċin waqt l-LGM kienet aktar baxxa")</f>
        <v>Ix-xita fil-baċin waqt l-LGM kienet aktar baxxa</v>
      </c>
    </row>
    <row r="413" ht="15.75" customHeight="1">
      <c r="A413" s="2" t="s">
        <v>413</v>
      </c>
      <c r="B413" s="2" t="str">
        <f>IFERROR(__xludf.DUMMYFUNCTION("GOOGLETRANSLATE(A413, ""en"",""mt"")"),"art sewda")</f>
        <v>art sewda</v>
      </c>
    </row>
    <row r="414" ht="15.75" customHeight="1">
      <c r="A414" s="2" t="s">
        <v>414</v>
      </c>
      <c r="B414" s="2" t="str">
        <f>IFERROR(__xludf.DUMMYFUNCTION("GOOGLETRANSLATE(A414, ""en"",""mt"")"),"It-Tieni Liġi tal-Mozzjoni ta 'Newton")</f>
        <v>It-Tieni Liġi tal-Mozzjoni ta 'Newton</v>
      </c>
    </row>
    <row r="415" ht="15.75" customHeight="1">
      <c r="A415" s="2" t="s">
        <v>415</v>
      </c>
      <c r="B415" s="2" t="str">
        <f>IFERROR(__xludf.DUMMYFUNCTION("GOOGLETRANSLATE(A415, ""en"",""mt"")"),"miżata għal kull unità ta 'informazzjoni trażmessa")</f>
        <v>miżata għal kull unità ta 'informazzjoni trażmessa</v>
      </c>
    </row>
    <row r="416" ht="15.75" customHeight="1">
      <c r="A416" s="2" t="s">
        <v>416</v>
      </c>
      <c r="B416" s="2" t="str">
        <f>IFERROR(__xludf.DUMMYFUNCTION("GOOGLETRANSLATE(A416, ""en"",""mt"")"),"Issottometti l-kastig preskritt mil-liġi")</f>
        <v>Issottometti l-kastig preskritt mil-liġi</v>
      </c>
    </row>
    <row r="417" ht="15.75" customHeight="1">
      <c r="A417" s="2" t="s">
        <v>417</v>
      </c>
      <c r="B417" s="2" t="str">
        <f>IFERROR(__xludf.DUMMYFUNCTION("GOOGLETRANSLATE(A417, ""en"",""mt"")"),"Forza")</f>
        <v>Forza</v>
      </c>
    </row>
    <row r="418" ht="15.75" customHeight="1">
      <c r="A418" s="2" t="s">
        <v>418</v>
      </c>
      <c r="B418" s="2" t="str">
        <f>IFERROR(__xludf.DUMMYFUNCTION("GOOGLETRANSLATE(A418, ""en"",""mt"")"),"Żvantaġġ ta 'dħul baxx u applikanti minoritarji mhux rappreżentati")</f>
        <v>Żvantaġġ ta 'dħul baxx u applikanti minoritarji mhux rappreżentati</v>
      </c>
    </row>
    <row r="419" ht="15.75" customHeight="1">
      <c r="A419" s="2" t="s">
        <v>419</v>
      </c>
      <c r="B419" s="2" t="str">
        <f>IFERROR(__xludf.DUMMYFUNCTION("GOOGLETRANSLATE(A419, ""en"",""mt"")"),"Trevithick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420" ht="15.75" customHeight="1">
      <c r="A420" s="2" t="s">
        <v>420</v>
      </c>
      <c r="B420" s="2" t="str">
        <f>IFERROR(__xludf.DUMMYFUNCTION("GOOGLETRANSLATE(A420, ""en"",""mt"")"),"X'inhu li jifred is-sistema newroimmuni u s-sistema immuni periferali fil-bnedmin?")</f>
        <v>X'inhu li jifred is-sistema newroimmuni u s-sistema immuni periferali fil-bnedmin?</v>
      </c>
    </row>
    <row r="421" ht="15.75" customHeight="1">
      <c r="A421" s="2" t="s">
        <v>421</v>
      </c>
      <c r="B421" s="2" t="str">
        <f>IFERROR(__xludf.DUMMYFUNCTION("GOOGLETRANSLATE(A421, ""en"",""mt"")"),"Fejn seħħew dawn ir-rewwixti?")</f>
        <v>Fejn seħħew dawn ir-rewwixti?</v>
      </c>
    </row>
    <row r="422" ht="15.75" customHeight="1">
      <c r="A422" s="2" t="s">
        <v>422</v>
      </c>
      <c r="B422" s="2" t="str">
        <f>IFERROR(__xludf.DUMMYFUNCTION("GOOGLETRANSLATE(A422, ""en"",""mt"")"),"l-aħjar, l-agħar u l-medja tal-kumplessità tal-każijiet")</f>
        <v>l-aħjar, l-agħar u l-medja tal-kumplessità tal-każijiet</v>
      </c>
    </row>
    <row r="423" ht="15.75" customHeight="1">
      <c r="A423" s="2" t="s">
        <v>423</v>
      </c>
      <c r="B423" s="2" t="str">
        <f>IFERROR(__xludf.DUMMYFUNCTION("GOOGLETRANSLATE(A423, ""en"",""mt"")"),"Għal liema skejjel tar-reliġjon jirreferu t-terminu 'skejjel parrokkjali' ġeneralment?")</f>
        <v>Għal liema skejjel tar-reliġjon jirreferu t-terminu 'skejjel parrokkjali' ġeneralment?</v>
      </c>
    </row>
    <row r="424" ht="15.75" customHeight="1">
      <c r="A424" s="2" t="s">
        <v>424</v>
      </c>
      <c r="B424" s="2" t="str">
        <f>IFERROR(__xludf.DUMMYFUNCTION("GOOGLETRANSLATE(A424, ""en"",""mt"")"),"Ir-rwol ta 'Yersinia pestis fil-mewt l-Iswed")</f>
        <v>Ir-rwol ta 'Yersinia pestis fil-mewt l-Iswed</v>
      </c>
    </row>
    <row r="425" ht="15.75" customHeight="1">
      <c r="A425" s="2" t="s">
        <v>425</v>
      </c>
      <c r="B425" s="2" t="str">
        <f>IFERROR(__xludf.DUMMYFUNCTION("GOOGLETRANSLATE(A425, ""en"",""mt"")"),"Il-kapitolu soċjali huwa kapitolu ta 'liema trattat?")</f>
        <v>Il-kapitolu soċjali huwa kapitolu ta 'liema trattat?</v>
      </c>
    </row>
    <row r="426" ht="15.75" customHeight="1">
      <c r="A426" s="2" t="s">
        <v>426</v>
      </c>
      <c r="B426" s="2" t="str">
        <f>IFERROR(__xludf.DUMMYFUNCTION("GOOGLETRANSLATE(A426, ""en"",""mt"")"),"folla barra")</f>
        <v>folla barra</v>
      </c>
    </row>
    <row r="427" ht="15.75" customHeight="1">
      <c r="A427" s="2" t="s">
        <v>427</v>
      </c>
      <c r="B427" s="2" t="str">
        <f>IFERROR(__xludf.DUMMYFUNCTION("GOOGLETRANSLATE(A427, ""en"",""mt"")"),"X'kien qed jiġri għan-numri tal-abbonati f'oqsma oħra tal-Ewropa?")</f>
        <v>X'kien qed jiġri għan-numri tal-abbonati f'oqsma oħra tal-Ewropa?</v>
      </c>
    </row>
    <row r="428" ht="15.75" customHeight="1">
      <c r="A428" s="2" t="s">
        <v>428</v>
      </c>
      <c r="B428" s="2" t="str">
        <f>IFERROR(__xludf.DUMMYFUNCTION("GOOGLETRANSLATE(A428, ""en"",""mt"")"),"Minbarra d-distrett tan-negozju ċentrali ewlieni tiegħu, fejn jinsabu l-maġġoranza tad-distretti tan-negozju ta 'San Diego?")</f>
        <v>Minbarra d-distrett tan-negozju ċentrali ewlieni tiegħu, fejn jinsabu l-maġġoranza tad-distretti tan-negozju ta 'San Diego?</v>
      </c>
    </row>
    <row r="429" ht="15.75" customHeight="1">
      <c r="A429" s="2" t="s">
        <v>429</v>
      </c>
      <c r="B429" s="2" t="str">
        <f>IFERROR(__xludf.DUMMYFUNCTION("GOOGLETRANSLATE(A429, ""en"",""mt"")"),"Liema reġjun juża t-terminu 'skejjel privati' biex jirreferi għall-universitajiet?")</f>
        <v>Liema reġjun juża t-terminu 'skejjel privati' biex jirreferi għall-universitajiet?</v>
      </c>
    </row>
    <row r="430" ht="15.75" customHeight="1">
      <c r="A430" s="2" t="s">
        <v>430</v>
      </c>
      <c r="B430" s="2" t="str">
        <f>IFERROR(__xludf.DUMMYFUNCTION("GOOGLETRANSLATE(A430, ""en"",""mt"")"),"Ekwazzjonijiet Newtonjani")</f>
        <v>Ekwazzjonijiet Newtonjani</v>
      </c>
    </row>
    <row r="431" ht="15.75" customHeight="1">
      <c r="A431" s="2" t="s">
        <v>431</v>
      </c>
      <c r="B431" s="2" t="str">
        <f>IFERROR(__xludf.DUMMYFUNCTION("GOOGLETRANSLATE(A431, ""en"",""mt"")"),"Istitut Nazzjonali Brażiljan tar-Riċerka tal-Amażonja")</f>
        <v>Istitut Nazzjonali Brażiljan tar-Riċerka tal-Amażonja</v>
      </c>
    </row>
    <row r="432" ht="15.75" customHeight="1">
      <c r="A432" s="2" t="s">
        <v>432</v>
      </c>
      <c r="B432" s="2" t="str">
        <f>IFERROR(__xludf.DUMMYFUNCTION("GOOGLETRANSLATE(A432, ""en"",""mt"")"),"Uża datagrammi mhux affidabbli u mekkaniżmi ta 'protokoll end-to-end assoċjati")</f>
        <v>Uża datagrammi mhux affidabbli u mekkaniżmi ta 'protokoll end-to-end assoċjati</v>
      </c>
    </row>
    <row r="433" ht="15.75" customHeight="1">
      <c r="A433" s="2" t="s">
        <v>433</v>
      </c>
      <c r="B433" s="2" t="str">
        <f>IFERROR(__xludf.DUMMYFUNCTION("GOOGLETRANSLATE(A433, ""en"",""mt"")"),"Ir-Rumani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434" ht="15.75" customHeight="1">
      <c r="A434" s="2" t="s">
        <v>434</v>
      </c>
      <c r="B434" s="2" t="str">
        <f>IFERROR(__xludf.DUMMYFUNCTION("GOOGLETRANSLATE(A434, ""en"",""mt"")"),"Netwerk Internazzjonali ta 'Komunikazzjonijiet ta' Dejta")</f>
        <v>Netwerk Internazzjonali ta 'Komunikazzjonijiet ta' Dejta</v>
      </c>
    </row>
    <row r="435" ht="15.75" customHeight="1">
      <c r="A435" s="2" t="s">
        <v>435</v>
      </c>
      <c r="B435" s="2" t="str">
        <f>IFERROR(__xludf.DUMMYFUNCTION("GOOGLETRANSLATE(A435, ""en"",""mt"")"),"Liġi ta 'Lorentz")</f>
        <v>Liġi ta 'Lorentz</v>
      </c>
    </row>
    <row r="436" ht="15.75" customHeight="1">
      <c r="A436" s="2" t="s">
        <v>436</v>
      </c>
      <c r="B436" s="2" t="str">
        <f>IFERROR(__xludf.DUMMYFUNCTION("GOOGLETRANSLATE(A436, ""en"",""mt"")"),"Fl-2005,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437" ht="15.75" customHeight="1">
      <c r="A437" s="2" t="s">
        <v>437</v>
      </c>
      <c r="B437" s="2" t="str">
        <f>IFERROR(__xludf.DUMMYFUNCTION("GOOGLETRANSLATE(A437, ""en"",""mt"")"),"X’kontribwixxa għas-severità tal-pesta?")</f>
        <v>X’kontribwixxa għas-severità tal-pesta?</v>
      </c>
    </row>
    <row r="438" ht="15.75" customHeight="1">
      <c r="A438" s="2" t="s">
        <v>438</v>
      </c>
      <c r="B438" s="2" t="str">
        <f>IFERROR(__xludf.DUMMYFUNCTION("GOOGLETRANSLATE(A438, ""en"",""mt"")"),"Biex tirrendi ċerti liġijiet ineffettivi,")</f>
        <v>Biex tirrendi ċerti liġijiet ineffettivi,</v>
      </c>
    </row>
    <row r="439" ht="15.75" customHeight="1">
      <c r="A439" s="2" t="s">
        <v>439</v>
      </c>
      <c r="B439" s="2" t="str">
        <f>IFERROR(__xludf.DUMMYFUNCTION("GOOGLETRANSLATE(A439, ""en"",""mt"")"),"Ministru Federali tal-Intern")</f>
        <v>Ministru Federali tal-Intern</v>
      </c>
    </row>
    <row r="440" ht="15.75" customHeight="1">
      <c r="A440" s="2" t="s">
        <v>440</v>
      </c>
      <c r="B440" s="2" t="str">
        <f>IFERROR(__xludf.DUMMYFUNCTION("GOOGLETRANSLATE(A440, ""en"",""mt"")"),"importazzjoni maqbudin")</f>
        <v>importazzjoni maqbudin</v>
      </c>
    </row>
    <row r="441" ht="15.75" customHeight="1">
      <c r="A441" s="2" t="s">
        <v>441</v>
      </c>
      <c r="B441" s="2" t="str">
        <f>IFERROR(__xludf.DUMMYFUNCTION("GOOGLETRANSLATE(A441, ""en"",""mt"")"),"L-imperjalizmu spiss jaqsam il-pajjiżi billi juża liema teknika?")</f>
        <v>L-imperjalizmu spiss jaqsam il-pajjiżi billi juża liema teknika?</v>
      </c>
    </row>
    <row r="442" ht="15.75" customHeight="1">
      <c r="A442" s="2" t="s">
        <v>442</v>
      </c>
      <c r="B442" s="2" t="str">
        <f>IFERROR(__xludf.DUMMYFUNCTION("GOOGLETRANSLATE(A442, ""en"",""mt"")"),"Diversi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443" ht="15.75" customHeight="1">
      <c r="A443" s="2" t="s">
        <v>443</v>
      </c>
      <c r="B443" s="2" t="str">
        <f>IFERROR(__xludf.DUMMYFUNCTION("GOOGLETRANSLATE(A443, ""en"",""mt"")"),"Wara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444" ht="15.75" customHeight="1">
      <c r="A444" s="2" t="s">
        <v>444</v>
      </c>
      <c r="B444" s="2" t="str">
        <f>IFERROR(__xludf.DUMMYFUNCTION("GOOGLETRANSLATE(A444, ""en"",""mt"")"),"Għaliex iseħħ livell aktar baxx ta 'tkabbir ekonomiku minħabba konsum high-end?")</f>
        <v>Għaliex iseħħ livell aktar baxx ta 'tkabbir ekonomiku minħabba konsum high-end?</v>
      </c>
    </row>
    <row r="445" ht="15.75" customHeight="1">
      <c r="A445" s="2" t="s">
        <v>445</v>
      </c>
      <c r="B445" s="2" t="str">
        <f>IFERROR(__xludf.DUMMYFUNCTION("GOOGLETRANSLATE(A445, ""en"",""mt"")"),"Meta seħħet l-attività tal-bini fuq il-Knisja ta ’San Kazimierz?")</f>
        <v>Meta seħħet l-attività tal-bini fuq il-Knisja ta ’San Kazimierz?</v>
      </c>
    </row>
    <row r="446" ht="15.75" customHeight="1">
      <c r="A446" s="2" t="s">
        <v>446</v>
      </c>
      <c r="B446" s="2" t="str">
        <f>IFERROR(__xludf.DUMMYFUNCTION("GOOGLETRANSLATE(A446, ""en"",""mt"")"),"maqbud")</f>
        <v>maqbud</v>
      </c>
    </row>
    <row r="447" ht="15.75" customHeight="1">
      <c r="A447" s="2" t="s">
        <v>447</v>
      </c>
      <c r="B447" s="2" t="str">
        <f>IFERROR(__xludf.DUMMYFUNCTION("GOOGLETRANSLATE(A447, ""en"",""mt"")"),"Is-servizz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448" ht="15.75" customHeight="1">
      <c r="A448" s="2" t="s">
        <v>448</v>
      </c>
      <c r="B448" s="2" t="str">
        <f>IFERROR(__xludf.DUMMYFUNCTION("GOOGLETRANSLATE(A448, ""en"",""mt"")"),"Dtime (n2)")</f>
        <v>Dtime (n2)</v>
      </c>
    </row>
    <row r="449" ht="15.75" customHeight="1">
      <c r="A449" s="2" t="s">
        <v>449</v>
      </c>
      <c r="B449" s="2" t="str">
        <f>IFERROR(__xludf.DUMMYFUNCTION("GOOGLETRANSLATE(A449, ""en"",""mt"")"),"lezzjonijiet")</f>
        <v>lezzjonijiet</v>
      </c>
    </row>
    <row r="450" ht="15.75" customHeight="1">
      <c r="A450" s="2" t="s">
        <v>450</v>
      </c>
      <c r="B450" s="2" t="str">
        <f>IFERROR(__xludf.DUMMYFUNCTION("GOOGLETRANSLATE(A450, ""en"",""mt"")"),"Liema denominazzjoni hija assoċjata mal-Kulleġġ San Kentigern?")</f>
        <v>Liema denominazzjoni hija assoċjata mal-Kulleġġ San Kentigern?</v>
      </c>
    </row>
    <row r="451" ht="15.75" customHeight="1">
      <c r="A451" s="2" t="s">
        <v>451</v>
      </c>
      <c r="B451" s="2" t="str">
        <f>IFERROR(__xludf.DUMMYFUNCTION("GOOGLETRANSLATE(A451, ""en"",""mt"")"),"Dak li temm it-triad")</f>
        <v>Dak li temm it-triad</v>
      </c>
    </row>
    <row r="452" ht="15.75" customHeight="1">
      <c r="A452" s="2" t="s">
        <v>452</v>
      </c>
      <c r="B452" s="2" t="str">
        <f>IFERROR(__xludf.DUMMYFUNCTION("GOOGLETRANSLATE(A452, ""en"",""mt"")"),"fit-tramuntana")</f>
        <v>fit-tramuntana</v>
      </c>
    </row>
    <row r="453" ht="15.75" customHeight="1">
      <c r="A453" s="2" t="s">
        <v>453</v>
      </c>
      <c r="B453" s="2" t="str">
        <f>IFERROR(__xludf.DUMMYFUNCTION("GOOGLETRANSLATE(A453, ""en"",""mt"")"),"Il-kapital uman huwa traskurat")</f>
        <v>Il-kapital uman huwa traskurat</v>
      </c>
    </row>
    <row r="454" ht="15.75" customHeight="1">
      <c r="A454" s="2" t="s">
        <v>454</v>
      </c>
      <c r="B454" s="2" t="str">
        <f>IFERROR(__xludf.DUMMYFUNCTION("GOOGLETRANSLATE(A454, ""en"",""mt"")"),"It-tieni l-akbar produttur globali")</f>
        <v>It-tieni l-akbar produttur globali</v>
      </c>
    </row>
    <row r="455" ht="15.75" customHeight="1">
      <c r="A455" s="2" t="s">
        <v>455</v>
      </c>
      <c r="B455" s="2" t="str">
        <f>IFERROR(__xludf.DUMMYFUNCTION("GOOGLETRANSLATE(A455, ""en"",""mt"")"),"Lag ta ’fuq")</f>
        <v>Lag ta ’fuq</v>
      </c>
    </row>
    <row r="456" ht="15.75" customHeight="1">
      <c r="A456" s="2" t="s">
        <v>456</v>
      </c>
      <c r="B456" s="2" t="str">
        <f>IFERROR(__xludf.DUMMYFUNCTION("GOOGLETRANSLATE(A456, ""en"",""mt"")"),"Larry Roberts")</f>
        <v>Larry Roberts</v>
      </c>
    </row>
    <row r="457" ht="15.75" customHeight="1">
      <c r="A457" s="2" t="s">
        <v>457</v>
      </c>
      <c r="B457" s="2" t="str">
        <f>IFERROR(__xludf.DUMMYFUNCTION("GOOGLETRANSLATE(A457, ""en"",""mt"")"),"X'inhu notevoli dwar il-foresta tal-Amażonja meta tidher mill-ispazju?")</f>
        <v>X'inhu notevoli dwar il-foresta tal-Amażonja meta tidher mill-ispazju?</v>
      </c>
    </row>
    <row r="458" ht="15.75" customHeight="1">
      <c r="A458" s="2" t="s">
        <v>458</v>
      </c>
      <c r="B458" s="2" t="str">
        <f>IFERROR(__xludf.DUMMYFUNCTION("GOOGLETRANSLATE(A458, ""en"",""mt"")"),"il-kolonji tal-Amerika Ingliża u Franza l-ġdida")</f>
        <v>il-kolonji tal-Amerika Ingliża u Franza l-ġdida</v>
      </c>
    </row>
    <row r="459" ht="15.75" customHeight="1">
      <c r="A459" s="2" t="s">
        <v>459</v>
      </c>
      <c r="B459" s="2" t="str">
        <f>IFERROR(__xludf.DUMMYFUNCTION("GOOGLETRANSLATE(A459, ""en"",""mt"")"),"Kemm għandu attività bl-imnut il-viċinat?")</f>
        <v>Kemm għandu attività bl-imnut il-viċinat?</v>
      </c>
    </row>
    <row r="460" ht="15.75" customHeight="1">
      <c r="A460" s="2" t="s">
        <v>460</v>
      </c>
      <c r="B460" s="2" t="str">
        <f>IFERROR(__xludf.DUMMYFUNCTION("GOOGLETRANSLATE(A460, ""en"",""mt"")"),"Ir-Royal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461" ht="15.75" customHeight="1">
      <c r="A461" s="2" t="s">
        <v>461</v>
      </c>
      <c r="B461" s="2" t="str">
        <f>IFERROR(__xludf.DUMMYFUNCTION("GOOGLETRANSLATE(A461, ""en"",""mt"")"),"Protezzjoni tal-kreditur, drittijiet tax-xogħol biex jipparteċipaw fix-xogħol, jew l-interess pubbliku fil-ġbir tat-taxxi")</f>
        <v>Protezzjoni tal-kreditur, drittijiet tax-xogħol biex jipparteċipaw fix-xogħol, jew l-interess pubbliku fil-ġbir tat-taxxi</v>
      </c>
    </row>
    <row r="462" ht="15.75" customHeight="1">
      <c r="A462" s="2" t="s">
        <v>462</v>
      </c>
      <c r="B462" s="2" t="str">
        <f>IFERROR(__xludf.DUMMYFUNCTION("GOOGLETRANSLATE(A462, ""en"",""mt"")"),"X'għamel oriġinarjament Decnet")</f>
        <v>X'għamel oriġinarjament Decnet</v>
      </c>
    </row>
    <row r="463" ht="15.75" customHeight="1">
      <c r="A463" s="2" t="s">
        <v>463</v>
      </c>
      <c r="B463" s="2" t="str">
        <f>IFERROR(__xludf.DUMMYFUNCTION("GOOGLETRANSLATE(A463, ""en"",""mt"")"),"X'interferixxi mat-tieni invażjoni tal-Ġappun ta 'Kublai?")</f>
        <v>X'interferixxi mat-tieni invażjoni tal-Ġappun ta 'Kublai?</v>
      </c>
    </row>
    <row r="464" ht="15.75" customHeight="1">
      <c r="A464" s="2" t="s">
        <v>464</v>
      </c>
      <c r="B464" s="2" t="str">
        <f>IFERROR(__xludf.DUMMYFUNCTION("GOOGLETRANSLATE(A464, ""en"",""mt"")"),"Lexus")</f>
        <v>Lexus</v>
      </c>
    </row>
    <row r="465" ht="15.75" customHeight="1">
      <c r="A465" s="2" t="s">
        <v>465</v>
      </c>
      <c r="B465" s="2" t="str">
        <f>IFERROR(__xludf.DUMMYFUNCTION("GOOGLETRANSLATE(A465, ""en"",""mt"")"),"minn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466" ht="15.75" customHeight="1">
      <c r="A466" s="2" t="s">
        <v>466</v>
      </c>
      <c r="B466" s="2" t="str">
        <f>IFERROR(__xludf.DUMMYFUNCTION("GOOGLETRANSLATE(A466, ""en"",""mt"")"),"Għal xiex ġie arrestat Joseph Haas?")</f>
        <v>Għal xiex ġie arrestat Joseph Haas?</v>
      </c>
    </row>
    <row r="467" ht="15.75" customHeight="1">
      <c r="A467" s="2" t="s">
        <v>467</v>
      </c>
      <c r="B467" s="2" t="str">
        <f>IFERROR(__xludf.DUMMYFUNCTION("GOOGLETRANSLATE(A467, ""en"",""mt"")"),"L-Aħjar Pjan ta 'Jacksonville")</f>
        <v>L-Aħjar Pjan ta 'Jacksonville</v>
      </c>
    </row>
    <row r="468" ht="15.75" customHeight="1">
      <c r="A468" s="2" t="s">
        <v>468</v>
      </c>
      <c r="B468" s="2" t="str">
        <f>IFERROR(__xludf.DUMMYFUNCTION("GOOGLETRANSLATE(A468, ""en"",""mt"")"),"Mount Bogong")</f>
        <v>Mount Bogong</v>
      </c>
    </row>
    <row r="469" ht="15.75" customHeight="1">
      <c r="A469" s="2" t="s">
        <v>469</v>
      </c>
      <c r="B469" s="2" t="str">
        <f>IFERROR(__xludf.DUMMYFUNCTION("GOOGLETRANSLATE(A469, ""en"",""mt"")"),"tinforma lill-ġurija u lill-pubbliku dwar iċ-ċirkostanzi politiċi")</f>
        <v>tinforma lill-ġurija u lill-pubbliku dwar iċ-ċirkostanzi politiċi</v>
      </c>
    </row>
    <row r="470" ht="15.75" customHeight="1">
      <c r="A470" s="2" t="s">
        <v>470</v>
      </c>
      <c r="B470" s="2" t="str">
        <f>IFERROR(__xludf.DUMMYFUNCTION("GOOGLETRANSLATE(A470, ""en"",""mt"")"),"Maria Skłodowska-Curie Institute of Onkology")</f>
        <v>Maria Skłodowska-Curie Institute of Onkology</v>
      </c>
    </row>
    <row r="471" ht="15.75" customHeight="1">
      <c r="A471" s="2" t="s">
        <v>471</v>
      </c>
      <c r="B471" s="2" t="str">
        <f>IFERROR(__xludf.DUMMYFUNCTION("GOOGLETRANSLATE(A471, ""en"",""mt"")"),"Share Recordings")</f>
        <v>Share Recordings</v>
      </c>
    </row>
    <row r="472" ht="15.75" customHeight="1">
      <c r="A472" s="2" t="s">
        <v>472</v>
      </c>
      <c r="B472" s="2" t="str">
        <f>IFERROR(__xludf.DUMMYFUNCTION("GOOGLETRANSLATE(A472, ""en"",""mt"")"),"tista 'tipproduċi kemm bajd kif ukoll sperma fl-istess ħin")</f>
        <v>tista 'tipproduċi kemm bajd kif ukoll sperma fl-istess ħin</v>
      </c>
    </row>
    <row r="473" ht="15.75" customHeight="1">
      <c r="A473" s="2" t="s">
        <v>473</v>
      </c>
      <c r="B473" s="2" t="str">
        <f>IFERROR(__xludf.DUMMYFUNCTION("GOOGLETRANSLATE(A473, ""en"",""mt"")"),"−11.7 ° C (10.9 ° F)")</f>
        <v>−11.7 ° C (10.9 ° F)</v>
      </c>
    </row>
    <row r="474" ht="15.75" customHeight="1">
      <c r="A474" s="2" t="s">
        <v>474</v>
      </c>
      <c r="B474" s="2" t="str">
        <f>IFERROR(__xludf.DUMMYFUNCTION("GOOGLETRANSLATE(A474, ""en"",""mt"")"),"X'inhu metodu wieħed biex jinkiseb konsum ta 'aspirazzjoni?")</f>
        <v>X'inhu metodu wieħed biex jinkiseb konsum ta 'aspirazzjoni?</v>
      </c>
    </row>
    <row r="475" ht="15.75" customHeight="1">
      <c r="A475" s="2" t="s">
        <v>475</v>
      </c>
      <c r="B475" s="2" t="str">
        <f>IFERROR(__xludf.DUMMYFUNCTION("GOOGLETRANSLATE(A475, ""en"",""mt"")"),"Lista kompluta ta 'primes sa hija magħrufa")</f>
        <v>Lista kompluta ta 'primes sa hija magħrufa</v>
      </c>
    </row>
    <row r="476" ht="15.75" customHeight="1">
      <c r="A476" s="2" t="s">
        <v>476</v>
      </c>
      <c r="B476" s="2" t="str">
        <f>IFERROR(__xludf.DUMMYFUNCTION("GOOGLETRANSLATE(A476, ""en"",""mt"")"),"Ferra anti-komunista")</f>
        <v>Ferra anti-komunista</v>
      </c>
    </row>
    <row r="477" ht="15.75" customHeight="1">
      <c r="A477" s="2" t="s">
        <v>477</v>
      </c>
      <c r="B477" s="2" t="str">
        <f>IFERROR(__xludf.DUMMYFUNCTION("GOOGLETRANSLATE(A477, ""en"",""mt"")"),"41 ° C.")</f>
        <v>41 ° C.</v>
      </c>
    </row>
    <row r="478" ht="15.75" customHeight="1">
      <c r="A478" s="2" t="s">
        <v>478</v>
      </c>
      <c r="B478" s="2" t="str">
        <f>IFERROR(__xludf.DUMMYFUNCTION("GOOGLETRANSLATE(A478, ""en"",""mt"")"),"Semmi l-mod l-ieħor li l-organizzazzjoni Plowshares ingħalqet temporanjament?")</f>
        <v>Semmi l-mod l-ieħor li l-organizzazzjoni Plowshares ingħalqet temporanjament?</v>
      </c>
    </row>
    <row r="479" ht="15.75" customHeight="1">
      <c r="A479" s="2" t="s">
        <v>479</v>
      </c>
      <c r="B479" s="2" t="str">
        <f>IFERROR(__xludf.DUMMYFUNCTION("GOOGLETRANSLATE(A479, ""en"",""mt"")"),"Is-sistema immunitarja tipproteġi l-organiżmi kontra xiex?")</f>
        <v>Is-sistema immunitarja tipproteġi l-organiżmi kontra xiex?</v>
      </c>
    </row>
    <row r="480" ht="15.75" customHeight="1">
      <c r="A480" s="2" t="s">
        <v>480</v>
      </c>
      <c r="B480" s="2" t="str">
        <f>IFERROR(__xludf.DUMMYFUNCTION("GOOGLETRANSLATE(A480, ""en"",""mt"")"),"Dewweb")</f>
        <v>Dewweb</v>
      </c>
    </row>
    <row r="481" ht="15.75" customHeight="1">
      <c r="A481" s="2" t="s">
        <v>481</v>
      </c>
      <c r="B481" s="2" t="str">
        <f>IFERROR(__xludf.DUMMYFUNCTION("GOOGLETRANSLATE(A481, ""en"",""mt"")"),"Xi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482" ht="15.75" customHeight="1">
      <c r="A482" s="2" t="s">
        <v>482</v>
      </c>
      <c r="B482" s="2" t="str">
        <f>IFERROR(__xludf.DUMMYFUNCTION("GOOGLETRANSLATE(A482, ""en"",""mt"")"),"X'jiġri f'dan il-liwja fir-Renu?")</f>
        <v>X'jiġri f'dan il-liwja fir-Renu?</v>
      </c>
    </row>
    <row r="483" ht="15.75" customHeight="1">
      <c r="A483" s="2" t="s">
        <v>483</v>
      </c>
      <c r="B483" s="2" t="str">
        <f>IFERROR(__xludf.DUMMYFUNCTION("GOOGLETRANSLATE(A483, ""en"",""mt"")"),"Għaliex il-flora ta 'Varsavja hija rikka ħafna fl-ispeċi?")</f>
        <v>Għaliex il-flora ta 'Varsavja hija rikka ħafna fl-ispeċi?</v>
      </c>
    </row>
    <row r="484" ht="15.75" customHeight="1">
      <c r="A484" s="2" t="s">
        <v>484</v>
      </c>
      <c r="B484" s="2" t="str">
        <f>IFERROR(__xludf.DUMMYFUNCTION("GOOGLETRANSLATE(A484, ""en"",""mt"")"),"Minbarra l-Ingliż, liema lingwa hija wkoll ta 'spiss mgħallma fi skejjel privati ​​tan-Nepaliżi?")</f>
        <v>Minbarra l-Ingliż, liema lingwa hija wkoll ta 'spiss mgħallma fi skejjel privati ​​tan-Nepaliżi?</v>
      </c>
    </row>
    <row r="485" ht="15.75" customHeight="1">
      <c r="A485" s="2" t="s">
        <v>485</v>
      </c>
      <c r="B485" s="2" t="str">
        <f>IFERROR(__xludf.DUMMYFUNCTION("GOOGLETRANSLATE(A485, ""en"",""mt"")"),"DataNet 1 irrefera biss għan-netwerk u l-utenti konnessi permezz ta ’linji mikrija")</f>
        <v>DataNet 1 irrefera biss għan-netwerk u l-utenti konnessi permezz ta ’linji mikrija</v>
      </c>
    </row>
    <row r="486" ht="15.75" customHeight="1">
      <c r="A486" s="2" t="s">
        <v>486</v>
      </c>
      <c r="B486" s="2" t="str">
        <f>IFERROR(__xludf.DUMMYFUNCTION("GOOGLETRANSLATE(A486, ""en"",""mt"")"),"L-unità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487" ht="15.75" customHeight="1">
      <c r="A487" s="2" t="s">
        <v>487</v>
      </c>
      <c r="B487" s="2" t="str">
        <f>IFERROR(__xludf.DUMMYFUNCTION("GOOGLETRANSLATE(A487, ""en"",""mt"")"),"Biex tenfasizza l-akkademiċi fuq l-atletika,")</f>
        <v>Biex tenfasizza l-akkademiċi fuq l-atletika,</v>
      </c>
    </row>
    <row r="488" ht="15.75" customHeight="1">
      <c r="A488" s="2" t="s">
        <v>488</v>
      </c>
      <c r="B488" s="2" t="str">
        <f>IFERROR(__xludf.DUMMYFUNCTION("GOOGLETRANSLATE(A488, ""en"",""mt"")"),"It-twaqqif ta ’knejjes Protestanti ġodda f’reġjuni kkontrollati mill-Kattoliċi")</f>
        <v>It-twaqqif ta ’knejjes Protestanti ġodda f’reġjuni kkontrollati mill-Kattoliċi</v>
      </c>
    </row>
    <row r="489" ht="15.75" customHeight="1">
      <c r="A489" s="2" t="s">
        <v>489</v>
      </c>
      <c r="B489" s="2" t="str">
        <f>IFERROR(__xludf.DUMMYFUNCTION("GOOGLETRANSLATE(A489, ""en"",""mt"")"),"In-nisa jirtiraw fl-età ta '60 sena u rġiel f'65")</f>
        <v>In-nisa jirtiraw fl-età ta '60 sena u rġiel f'65</v>
      </c>
    </row>
    <row r="490" ht="15.75" customHeight="1">
      <c r="A490" s="2" t="s">
        <v>490</v>
      </c>
      <c r="B490" s="2" t="str">
        <f>IFERROR(__xludf.DUMMYFUNCTION("GOOGLETRANSLATE(A490, ""en"",""mt"")"),"Kif jissejjaħ it-tarf tal-plateau tal-moraine?")</f>
        <v>Kif jissejjaħ it-tarf tal-plateau tal-moraine?</v>
      </c>
    </row>
    <row r="491" ht="15.75" customHeight="1">
      <c r="A491" s="2" t="s">
        <v>491</v>
      </c>
      <c r="B491" s="2" t="str">
        <f>IFERROR(__xludf.DUMMYFUNCTION("GOOGLETRANSLATE(A491, ""en"",""mt"")"),"Università ta ’Aberdeen")</f>
        <v>Università ta ’Aberdeen</v>
      </c>
    </row>
    <row r="492" ht="15.75" customHeight="1">
      <c r="A492" s="2" t="s">
        <v>492</v>
      </c>
      <c r="B492" s="2" t="str">
        <f>IFERROR(__xludf.DUMMYFUNCTION("GOOGLETRANSLATE(A492, ""en"",""mt"")"),"Fl-Ingilterra,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493" ht="15.75" customHeight="1">
      <c r="A493" s="2" t="s">
        <v>493</v>
      </c>
      <c r="B493" s="2" t="str">
        <f>IFERROR(__xludf.DUMMYFUNCTION("GOOGLETRANSLATE(A493, ""en"",""mt"")"),"Sema tlieta")</f>
        <v>Sema tlieta</v>
      </c>
    </row>
    <row r="494" ht="15.75" customHeight="1">
      <c r="A494" s="2" t="s">
        <v>494</v>
      </c>
      <c r="B494" s="2" t="str">
        <f>IFERROR(__xludf.DUMMYFUNCTION("GOOGLETRANSLATE(A494, ""en"",""mt"")"),"Mill-Eocene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495" ht="15.75" customHeight="1">
      <c r="A495" s="2" t="s">
        <v>495</v>
      </c>
      <c r="B495" s="2" t="str">
        <f>IFERROR(__xludf.DUMMYFUNCTION("GOOGLETRANSLATE(A495, ""en"",""mt"")"),"Biex tagħmel l-ospiti responsabbli għal konsenja affidabbli ta 'dejta, aktar milli n-netwerk innifsu")</f>
        <v>Biex tagħmel l-ospiti responsabbli għal konsenja affidabbli ta 'dejta, aktar milli n-netwerk innifsu</v>
      </c>
    </row>
    <row r="496" ht="15.75" customHeight="1">
      <c r="A496" s="2" t="s">
        <v>496</v>
      </c>
      <c r="B496" s="2" t="str">
        <f>IFERROR(__xludf.DUMMYFUNCTION("GOOGLETRANSLATE(A496, ""en"",""mt"")"),"X’għamlu l-istoriċi fin-nuqqas ta ’figuri taċ-ċensiment?")</f>
        <v>X’għamlu l-istoriċi fin-nuqqas ta ’figuri taċ-ċensiment?</v>
      </c>
    </row>
    <row r="497" ht="15.75" customHeight="1">
      <c r="A497" s="2" t="s">
        <v>497</v>
      </c>
      <c r="B497" s="2" t="str">
        <f>IFERROR(__xludf.DUMMYFUNCTION("GOOGLETRANSLATE(A497, ""en"",""mt"")"),"Esplora netwerking tal-kompjuter")</f>
        <v>Esplora netwerking tal-kompjuter</v>
      </c>
    </row>
    <row r="498" ht="15.75" customHeight="1">
      <c r="A498" s="2" t="s">
        <v>498</v>
      </c>
      <c r="B498" s="2" t="str">
        <f>IFERROR(__xludf.DUMMYFUNCTION("GOOGLETRANSLATE(A498, ""en"",""mt"")"),"iddikjarat il-Ġappun pajjiż ""mhux ħbieb""")</f>
        <v>iddikjarat il-Ġappun pajjiż "mhux ħbieb"</v>
      </c>
    </row>
    <row r="499" ht="15.75" customHeight="1">
      <c r="A499" s="2" t="s">
        <v>499</v>
      </c>
      <c r="B499" s="2" t="str">
        <f>IFERROR(__xludf.DUMMYFUNCTION("GOOGLETRANSLATE(A499, ""en"",""mt"")"),"tqajjem il-produttività ta 'kull ħaddiem")</f>
        <v>tqajjem il-produttività ta 'kull ħaddiem</v>
      </c>
    </row>
    <row r="500" ht="15.75" customHeight="1">
      <c r="A500" s="2" t="s">
        <v>500</v>
      </c>
      <c r="B500" s="2" t="str">
        <f>IFERROR(__xludf.DUMMYFUNCTION("GOOGLETRANSLATE(A500, ""en"",""mt"")"),"X'inhu l-isem tal-organizzazzjoni inkarigata mit-tmexxija tal-klabbs fl-università?")</f>
        <v>X'inhu l-isem tal-organizzazzjoni inkarigata mit-tmexxija tal-klabbs fl-università?</v>
      </c>
    </row>
    <row r="501" ht="15.75" customHeight="1">
      <c r="A501" s="2" t="s">
        <v>501</v>
      </c>
      <c r="B501" s="2" t="str">
        <f>IFERROR(__xludf.DUMMYFUNCTION("GOOGLETRANSLATE(A501, ""en"",""mt"")"),"Doc Films")</f>
        <v>Doc Films</v>
      </c>
    </row>
    <row r="502" ht="15.75" customHeight="1">
      <c r="A502" s="2" t="s">
        <v>502</v>
      </c>
      <c r="B502" s="2" t="str">
        <f>IFERROR(__xludf.DUMMYFUNCTION("GOOGLETRANSLATE(A502, ""en"",""mt"")"),"Lag t'isfel")</f>
        <v>Lag t'isfel</v>
      </c>
    </row>
    <row r="503" ht="15.75" customHeight="1">
      <c r="A503" s="2" t="s">
        <v>503</v>
      </c>
      <c r="B503" s="2" t="str">
        <f>IFERROR(__xludf.DUMMYFUNCTION("GOOGLETRANSLATE(A503, ""en"",""mt"")"),"Il-popolazzjoni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504" ht="15.75" customHeight="1">
      <c r="A504" s="2" t="s">
        <v>504</v>
      </c>
      <c r="B504" s="2" t="str">
        <f>IFERROR(__xludf.DUMMYFUNCTION("GOOGLETRANSLATE(A504, ""en"",""mt"")"),"Kemm avvenimenti jseħħu f'ċiklu tal-magna?")</f>
        <v>Kemm avvenimenti jseħħu f'ċiklu tal-magna?</v>
      </c>
    </row>
    <row r="505" ht="15.75" customHeight="1">
      <c r="A505" s="2" t="s">
        <v>505</v>
      </c>
      <c r="B505" s="2" t="str">
        <f>IFERROR(__xludf.DUMMYFUNCTION("GOOGLETRANSLATE(A505, ""en"",""mt"")"),"pompa")</f>
        <v>pompa</v>
      </c>
    </row>
    <row r="506" ht="15.75" customHeight="1">
      <c r="A506" s="2" t="s">
        <v>506</v>
      </c>
      <c r="B506" s="2" t="str">
        <f>IFERROR(__xludf.DUMMYFUNCTION("GOOGLETRANSLATE(A506, ""en"",""mt"")"),"Numru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507" ht="15.75" customHeight="1">
      <c r="A507" s="2" t="s">
        <v>507</v>
      </c>
      <c r="B507" s="2" t="str">
        <f>IFERROR(__xludf.DUMMYFUNCTION("GOOGLETRANSLATE(A507, ""en"",""mt"")"),"Wara l-ftuħ mill-ġdid, fejn se jkunu jinsabu l-biċċiet tal-arti wara r-restawr?")</f>
        <v>Wara l-ftuħ mill-ġdid, fejn se jkunu jinsabu l-biċċiet tal-arti wara r-restawr?</v>
      </c>
    </row>
    <row r="508" ht="15.75" customHeight="1">
      <c r="A508" s="2" t="s">
        <v>508</v>
      </c>
      <c r="B508" s="2" t="str">
        <f>IFERROR(__xludf.DUMMYFUNCTION("GOOGLETRANSLATE(A508, ""en"",""mt"")"),"Mill-1970")</f>
        <v>Mill-1970</v>
      </c>
    </row>
    <row r="509" ht="15.75" customHeight="1">
      <c r="A509" s="2" t="s">
        <v>509</v>
      </c>
      <c r="B509" s="2" t="str">
        <f>IFERROR(__xludf.DUMMYFUNCTION("GOOGLETRANSLATE(A509, ""en"",""mt"")"),"Ikklassifikat hawn fuq")</f>
        <v>Ikklassifikat hawn fuq</v>
      </c>
    </row>
    <row r="510" ht="15.75" customHeight="1">
      <c r="A510" s="2" t="s">
        <v>510</v>
      </c>
      <c r="B510" s="2" t="str">
        <f>IFERROR(__xludf.DUMMYFUNCTION("GOOGLETRANSLATE(A510, ""en"",""mt"")"),"Min żied mal-ktieb ta 'Dioscorides fl-Età tad-Deheb Iżlamika?")</f>
        <v>Min żied mal-ktieb ta 'Dioscorides fl-Età tad-Deheb Iżlamika?</v>
      </c>
    </row>
    <row r="511" ht="15.75" customHeight="1">
      <c r="A511" s="2" t="s">
        <v>511</v>
      </c>
      <c r="B511" s="2" t="str">
        <f>IFERROR(__xludf.DUMMYFUNCTION("GOOGLETRANSLATE(A511, ""en"",""mt"")"),"Kif huma differenti l-iskejjel 'mhux megħjuna' minn skejjel 'megħjuna'?")</f>
        <v>Kif huma differenti l-iskejjel 'mhux megħjuna' minn skejjel 'megħjuna'?</v>
      </c>
    </row>
    <row r="512" ht="15.75" customHeight="1">
      <c r="A512" s="2" t="s">
        <v>512</v>
      </c>
      <c r="B512" s="2" t="str">
        <f>IFERROR(__xludf.DUMMYFUNCTION("GOOGLETRANSLATE(A512, ""en"",""mt"")"),"In-Nazzjonijiet Uniti")</f>
        <v>In-Nazzjonijiet Uniti</v>
      </c>
    </row>
    <row r="513" ht="15.75" customHeight="1">
      <c r="A513" s="2" t="s">
        <v>513</v>
      </c>
      <c r="B513" s="2" t="str">
        <f>IFERROR(__xludf.DUMMYFUNCTION("GOOGLETRANSLATE(A513, ""en"",""mt"")"),"Qalba Komuni")</f>
        <v>Qalba Komuni</v>
      </c>
    </row>
    <row r="514" ht="15.75" customHeight="1">
      <c r="A514" s="2" t="s">
        <v>514</v>
      </c>
      <c r="B514" s="2" t="str">
        <f>IFERROR(__xludf.DUMMYFUNCTION("GOOGLETRANSLATE(A514, ""en"",""mt"")"),"Kif differenti l-iskejjel privati ​​fl-Irlanda huma differenti mill-biċċa l-kbira?")</f>
        <v>Kif differenti l-iskejjel privati ​​fl-Irlanda huma differenti mill-biċċa l-kbira?</v>
      </c>
    </row>
    <row r="515" ht="15.75" customHeight="1">
      <c r="A515" s="2" t="s">
        <v>515</v>
      </c>
      <c r="B515" s="2" t="str">
        <f>IFERROR(__xludf.DUMMYFUNCTION("GOOGLETRANSLATE(A515, ""en"",""mt"")"),"X'inhu kkreditat Donald Davies")</f>
        <v>X'inhu kkreditat Donald Davies</v>
      </c>
    </row>
    <row r="516" ht="15.75" customHeight="1">
      <c r="A516" s="2" t="s">
        <v>516</v>
      </c>
      <c r="B516" s="2" t="str">
        <f>IFERROR(__xludf.DUMMYFUNCTION("GOOGLETRANSLATE(A516, ""en"",""mt"")"),"Sorsi mhux riveduti mill-peer")</f>
        <v>Sorsi mhux riveduti mill-peer</v>
      </c>
    </row>
    <row r="517" ht="15.75" customHeight="1">
      <c r="A517" s="2" t="s">
        <v>517</v>
      </c>
      <c r="B517" s="2" t="str">
        <f>IFERROR(__xludf.DUMMYFUNCTION("GOOGLETRANSLATE(A517, ""en"",""mt"")"),"parteċipant fl-IPCC u jikkoordina l-awtur ewlieni tal-ħames rapport ta 'valutazzjoni")</f>
        <v>parteċipant fl-IPCC u jikkoordina l-awtur ewlieni tal-ħames rapport ta 'valutazzjoni</v>
      </c>
    </row>
    <row r="518" ht="15.75" customHeight="1">
      <c r="A518" s="2" t="s">
        <v>518</v>
      </c>
      <c r="B518" s="2" t="str">
        <f>IFERROR(__xludf.DUMMYFUNCTION("GOOGLETRANSLATE(A518, ""en"",""mt"")"),"Vjolazzjoni tal-liġi kriminali li ma tikserx id-drittijiet ta 'ħaddieħor.")</f>
        <v>Vjolazzjoni tal-liġi kriminali li ma tikserx id-drittijiet ta 'ħaddieħor.</v>
      </c>
    </row>
    <row r="519" ht="15.75" customHeight="1">
      <c r="A519" s="2" t="s">
        <v>519</v>
      </c>
      <c r="B519" s="2" t="str">
        <f>IFERROR(__xludf.DUMMYFUNCTION("GOOGLETRANSLATE(A519, ""en"",""mt"")"),"Il-magna Uniflow hija tentattiv biex tiffissa kwistjoni li tqum f'liema ċiklu?")</f>
        <v>Il-magna Uniflow hija tentattiv biex tiffissa kwistjoni li tqum f'liema ċiklu?</v>
      </c>
    </row>
    <row r="520" ht="15.75" customHeight="1">
      <c r="A520" s="2" t="s">
        <v>520</v>
      </c>
      <c r="B520" s="2" t="str">
        <f>IFERROR(__xludf.DUMMYFUNCTION("GOOGLETRANSLATE(A520, ""en"",""mt"")"),"Bosta strutturi tal-proġett jistgħu jgħinu lis-sid f'din l-integrazzjoni, inklużi d-disinn-build, is-sħubija u l-ġestjoni tal-kostruzzjoni. B'mod ġenerali, kull waħda minn dawn l-istrutturi tal-proġett tippermetti lis-sid jintegra s-servizzi ta 'periti, d"&amp;"isinjaturi interni, inġiniera u kostrutturi matul id-disinn u l-kostruzzjoni. Bi tweġiba, ħafna kumpaniji qed jikbru lil hinn mill-offerti tradizzjonali tad-disinn jew servizzi ta 'kostruzzjoni waħedhom u qed ipoġġu aktar enfasi fuq l-istabbiliment ta' re"&amp;"lazzjonijiet ma 'parteċipanti oħra meħtieġa permezz tal-proċess tal-bini tad-disinn.")</f>
        <v>Bosta strutturi tal-proġett jistgħu jgħinu lis-sid f'din l-integrazzjoni, inklużi d-disinn-build,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521" ht="15.75" customHeight="1">
      <c r="A521" s="2" t="s">
        <v>521</v>
      </c>
      <c r="B521" s="2" t="str">
        <f>IFERROR(__xludf.DUMMYFUNCTION("GOOGLETRANSLATE(A521, ""en"",""mt"")"),"X'jiġri meta l-kapaċitajiet ta 'persuna Aer naqqsu, kif għandu x'jaqsam mad-dħul tagħha?")</f>
        <v>X'jiġri meta l-kapaċitajiet ta 'persuna Aer naqqsu, kif għandu x'jaqsam mad-dħul tagħha?</v>
      </c>
    </row>
    <row r="522" ht="15.75" customHeight="1">
      <c r="A522" s="2" t="s">
        <v>522</v>
      </c>
      <c r="B522" s="2" t="str">
        <f>IFERROR(__xludf.DUMMYFUNCTION("GOOGLETRANSLATE(A522, ""en"",""mt"")"),"Iċ-Ċiniżi Han, Khitans, Jurchens, Mongols, u Buddisti Tibetani")</f>
        <v>Iċ-Ċiniżi Han, Khitans, Jurchens, Mongols, u Buddisti Tibetani</v>
      </c>
    </row>
    <row r="523" ht="15.75" customHeight="1">
      <c r="A523" s="2" t="s">
        <v>523</v>
      </c>
      <c r="B523" s="2" t="str">
        <f>IFERROR(__xludf.DUMMYFUNCTION("GOOGLETRANSLATE(A523, ""en"",""mt"")"),"Fejn ġiet ippubblikata s-sejħa għall-bidla ta 'Frar 2010?")</f>
        <v>Fejn ġiet ippubblikata s-sejħa għall-bidla ta 'Frar 2010?</v>
      </c>
    </row>
    <row r="524" ht="15.75" customHeight="1">
      <c r="A524" s="2" t="s">
        <v>524</v>
      </c>
      <c r="B524" s="2" t="str">
        <f>IFERROR(__xludf.DUMMYFUNCTION("GOOGLETRANSLATE(A524, ""en"",""mt"")"),"Vantaġġ politiku huwa attribut ta 'liema politiki tal-istat?")</f>
        <v>Vantaġġ politiku huwa attribut ta 'liema politiki tal-istat?</v>
      </c>
    </row>
    <row r="525" ht="15.75" customHeight="1">
      <c r="A525" s="2" t="s">
        <v>525</v>
      </c>
      <c r="B525" s="2" t="str">
        <f>IFERROR(__xludf.DUMMYFUNCTION("GOOGLETRANSLATE(A525, ""en"",""mt"")"),"X'inhuma kawżi oħra ta 'fatalità ewlenija?")</f>
        <v>X'inhuma kawżi oħra ta 'fatalità ewlenija?</v>
      </c>
    </row>
    <row r="526" ht="15.75" customHeight="1">
      <c r="A526" s="2" t="s">
        <v>526</v>
      </c>
      <c r="B526" s="2" t="str">
        <f>IFERROR(__xludf.DUMMYFUNCTION("GOOGLETRANSLATE(A526, ""en"",""mt"")"),"Madankollu,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Jonqos")</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Jonqos</v>
      </c>
    </row>
    <row r="527" ht="15.75" customHeight="1">
      <c r="A527" s="2" t="s">
        <v>527</v>
      </c>
      <c r="B527" s="2" t="str">
        <f>IFERROR(__xludf.DUMMYFUNCTION("GOOGLETRANSLATE(A527, ""en"",""mt"")"),"Ix-xandir tal-WBAI ftit mill-kummiedja ta 'George Carlin eventwalment wassal għal xiex?")</f>
        <v>Ix-xandir tal-WBAI ftit mill-kummiedja ta 'George Carlin eventwalment wassal għal xiex?</v>
      </c>
    </row>
    <row r="528" ht="15.75" customHeight="1">
      <c r="A528" s="2" t="s">
        <v>528</v>
      </c>
      <c r="B528" s="2" t="str">
        <f>IFERROR(__xludf.DUMMYFUNCTION("GOOGLETRANSLATE(A528, ""en"",""mt"")"),"L-IPCC ma jwettaqx riċerka u lanqas jimmonitorja d-dejta relatata mal-klima. L-awturi ewlenin tar-rapporti tal-IPCC jivvalutaw l-informazzjoni disponibbli dwar il-bidla fil-klima bbażata fuq sorsi ppubblikati. Skond il-linji gwida tal-IPCC, l-awturi għand"&amp;"hom jagħtu prijorità lil sorsi riveduti mill-pari. L-awturi jistgħu jirreferu għal sorsi mhux riveduti mhux mill-peer (il- ""letteratura griża""), sakemm ikunu ta 'kwalità suffiċjenti. Eżempji ta 'sorsi mhux riveduti mhux mill-peer jinkludu riżultati tal-"&amp;"mudell, rapporti minn aġenziji tal-gvern u organizzazzjonijiet mhux governattivi, u ġurnali tal-industrija. Kull rapport tal-IPCC sussegwenti jinnota oqsma fejn ix-xjenza tjiebet mir-rapport preċedenti u tinnota wkoll oqsma fejn hija meħtieġa aktar riċerk"&amp;"a.")</f>
        <v>L-IPCC ma jwettaqx riċerka u lanqas jimmonitorja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529" ht="15.75" customHeight="1">
      <c r="A529" s="2" t="s">
        <v>529</v>
      </c>
      <c r="B529" s="2" t="str">
        <f>IFERROR(__xludf.DUMMYFUNCTION("GOOGLETRANSLATE(A529, ""en"",""mt"")"),"Ġeoglyphs li jmorru għal liema perjodu nstabu f'art deforestata tul ix-Xmara Amazon?")</f>
        <v>Ġeoglyphs li jmorru għal liema perjodu nstabu f'art deforestata tul ix-Xmara Amazon?</v>
      </c>
    </row>
    <row r="530" ht="15.75" customHeight="1">
      <c r="A530" s="2" t="s">
        <v>530</v>
      </c>
      <c r="B530" s="2" t="str">
        <f>IFERROR(__xludf.DUMMYFUNCTION("GOOGLETRANSLATE(A530, ""en"",""mt"")"),"X'inhu l-għan ewlieni li wieħed iqis li mhux ħati meta jiġi arrestat għal diżubbidjenza ċivili?")</f>
        <v>X'inhu l-għan ewlieni li wieħed iqis li mhux ħati meta jiġi arrestat għal diżubbidjenza ċivili?</v>
      </c>
    </row>
    <row r="531" ht="15.75" customHeight="1">
      <c r="A531" s="2" t="s">
        <v>531</v>
      </c>
      <c r="B531" s="2" t="str">
        <f>IFERROR(__xludf.DUMMYFUNCTION("GOOGLETRANSLATE(A531, ""en"",""mt"")"),"Sky_ (United_Kingdom)")</f>
        <v>Sky_ (United_Kingdom)</v>
      </c>
    </row>
    <row r="532" ht="15.75" customHeight="1">
      <c r="A532" s="2" t="s">
        <v>532</v>
      </c>
      <c r="B532" s="2" t="str">
        <f>IFERROR(__xludf.DUMMYFUNCTION("GOOGLETRANSLATE(A532, ""en"",""mt"")"),"Il-problema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533" ht="15.75" customHeight="1">
      <c r="A533" s="2" t="s">
        <v>533</v>
      </c>
      <c r="B533" s="2" t="str">
        <f>IFERROR(__xludf.DUMMYFUNCTION("GOOGLETRANSLATE(A533, ""en"",""mt"")"),"Fl-Iżvezja,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534" ht="15.75" customHeight="1">
      <c r="A534" s="2" t="s">
        <v>534</v>
      </c>
      <c r="B534" s="2" t="str">
        <f>IFERROR(__xludf.DUMMYFUNCTION("GOOGLETRANSLATE(A534, ""en"",""mt"")"),"X'tip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535" ht="15.75" customHeight="1">
      <c r="A535" s="2" t="s">
        <v>535</v>
      </c>
      <c r="B535" s="2" t="str">
        <f>IFERROR(__xludf.DUMMYFUNCTION("GOOGLETRANSLATE(A535, ""en"",""mt"")"),"Dak li għamel lill-istudent jiddeċiedi li jokkupa l-uffiċċju tal-president bħala protesta?")</f>
        <v>Dak li għamel lill-istudent jiddeċiedi li jokkupa l-uffiċċju tal-president bħala protesta?</v>
      </c>
    </row>
    <row r="536" ht="15.75" customHeight="1">
      <c r="A536" s="2" t="s">
        <v>536</v>
      </c>
      <c r="B536" s="2" t="str">
        <f>IFERROR(__xludf.DUMMYFUNCTION("GOOGLETRANSLATE(A536, ""en"",""mt"")"),"Downtown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537" ht="15.75" customHeight="1">
      <c r="A537" s="2" t="s">
        <v>537</v>
      </c>
      <c r="B537" s="2" t="str">
        <f>IFERROR(__xludf.DUMMYFUNCTION("GOOGLETRANSLATE(A537, ""en"",""mt"")"),"Għaqli jew imut")</f>
        <v>Għaqli jew imut</v>
      </c>
    </row>
    <row r="538" ht="15.75" customHeight="1">
      <c r="A538" s="2" t="s">
        <v>538</v>
      </c>
      <c r="B538" s="2" t="str">
        <f>IFERROR(__xludf.DUMMYFUNCTION("GOOGLETRANSLATE(A538, ""en"",""mt"")"),"Kif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539" ht="15.75" customHeight="1">
      <c r="A539" s="2" t="s">
        <v>539</v>
      </c>
      <c r="B539" s="2" t="str">
        <f>IFERROR(__xludf.DUMMYFUNCTION("GOOGLETRANSLATE(A539, ""en"",""mt"")"),"Il-kunċett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540" ht="15.75" customHeight="1">
      <c r="A540" s="2" t="s">
        <v>540</v>
      </c>
      <c r="B540" s="2" t="str">
        <f>IFERROR(__xludf.DUMMYFUNCTION("GOOGLETRANSLATE(A540, ""en"",""mt"")"),"livell waqa 'b'mod sinifikanti")</f>
        <v>livell waqa 'b'mod sinifikanti</v>
      </c>
    </row>
    <row r="541" ht="15.75" customHeight="1">
      <c r="A541" s="2" t="s">
        <v>541</v>
      </c>
      <c r="B541" s="2" t="str">
        <f>IFERROR(__xludf.DUMMYFUNCTION("GOOGLETRANSLATE(A541, ""en"",""mt"")"),"Id-domanda għal akkomodazzjoni ta 'kwalità ogħla żdiedet")</f>
        <v>Id-domanda għal akkomodazzjoni ta 'kwalità ogħla żdiedet</v>
      </c>
    </row>
    <row r="542" ht="15.75" customHeight="1">
      <c r="A542" s="2" t="s">
        <v>542</v>
      </c>
      <c r="B542" s="2" t="str">
        <f>IFERROR(__xludf.DUMMYFUNCTION("GOOGLETRANSLATE(A542, ""en"",""mt"")"),"X'kien l-attakk fuq id-dgħjufija Ingliża?")</f>
        <v>X'kien l-attakk fuq id-dgħjufija Ingliża?</v>
      </c>
    </row>
    <row r="543" ht="15.75" customHeight="1">
      <c r="A543" s="2" t="s">
        <v>543</v>
      </c>
      <c r="B543" s="2" t="str">
        <f>IFERROR(__xludf.DUMMYFUNCTION("GOOGLETRANSLATE(A543, ""en"",""mt"")"),"Kosher biċċier")</f>
        <v>Kosher biċċier</v>
      </c>
    </row>
    <row r="544" ht="15.75" customHeight="1">
      <c r="A544" s="2" t="s">
        <v>544</v>
      </c>
      <c r="B544" s="2" t="str">
        <f>IFERROR(__xludf.DUMMYFUNCTION("GOOGLETRANSLATE(A544, ""en"",""mt"")"),"piż")</f>
        <v>piż</v>
      </c>
    </row>
    <row r="545" ht="15.75" customHeight="1">
      <c r="A545" s="2" t="s">
        <v>545</v>
      </c>
      <c r="B545" s="2" t="str">
        <f>IFERROR(__xludf.DUMMYFUNCTION("GOOGLETRANSLATE(A545, ""en"",""mt"")"),"F'liema espressjoni wieħed jista 'jistenna li jsib dtime (n)")</f>
        <v>F'liema espressjoni wieħed jista 'jistenna li jsib dtime (n)</v>
      </c>
    </row>
    <row r="546" ht="15.75" customHeight="1">
      <c r="A546" s="2" t="s">
        <v>546</v>
      </c>
      <c r="B546" s="2" t="str">
        <f>IFERROR(__xludf.DUMMYFUNCTION("GOOGLETRANSLATE(A546, ""en"",""mt"")"),"L-ekonomista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547" ht="15.75" customHeight="1">
      <c r="A547" s="2" t="s">
        <v>547</v>
      </c>
      <c r="B547" s="2" t="str">
        <f>IFERROR(__xludf.DUMMYFUNCTION("GOOGLETRANSLATE(A547, ""en"",""mt"")"),"Yuan_dynasty")</f>
        <v>Yuan_dynasty</v>
      </c>
    </row>
    <row r="548" ht="15.75" customHeight="1">
      <c r="A548" s="2" t="s">
        <v>548</v>
      </c>
      <c r="B548" s="2" t="str">
        <f>IFERROR(__xludf.DUMMYFUNCTION("GOOGLETRANSLATE(A548, ""en"",""mt"")"),"René-Robert Cavelier, Sieur de la Salle esplora l-pajjiż ta 'Ohio")</f>
        <v>René-Robert Cavelier, Sieur de la Salle esplora l-pajjiż ta 'Ohio</v>
      </c>
    </row>
    <row r="549" ht="15.75" customHeight="1">
      <c r="A549" s="2" t="s">
        <v>549</v>
      </c>
      <c r="B549" s="2" t="str">
        <f>IFERROR(__xludf.DUMMYFUNCTION("GOOGLETRANSLATE(A549, ""en"",""mt"")"),"Teorija tan-numri alġebriċi")</f>
        <v>Teorija tan-numri alġebriċi</v>
      </c>
    </row>
    <row r="550" ht="15.75" customHeight="1">
      <c r="A550" s="2" t="s">
        <v>550</v>
      </c>
      <c r="B550" s="2" t="str">
        <f>IFERROR(__xludf.DUMMYFUNCTION("GOOGLETRANSLATE(A550, ""en"",""mt"")"),"Ostakli fluwidi-moħħ")</f>
        <v>Ostakli fluwidi-moħħ</v>
      </c>
    </row>
    <row r="551" ht="15.75" customHeight="1">
      <c r="A551" s="2" t="s">
        <v>551</v>
      </c>
      <c r="B551" s="2" t="str">
        <f>IFERROR(__xludf.DUMMYFUNCTION("GOOGLETRANSLATE(A551, ""en"",""mt"")"),"Meta kienet kompluta l-porzjon Ewropew tas-seba 'snin tal-gwerra?")</f>
        <v>Meta kienet kompluta l-porzjon Ewropew tas-seba 'snin tal-gwerra?</v>
      </c>
    </row>
    <row r="552" ht="15.75" customHeight="1">
      <c r="A552" s="2" t="s">
        <v>552</v>
      </c>
      <c r="B552" s="2" t="str">
        <f>IFERROR(__xludf.DUMMYFUNCTION("GOOGLETRANSLATE(A552, ""en"",""mt"")"),"strettament kontenut f'P jew daqs p")</f>
        <v>strettament kontenut f'P jew daqs p</v>
      </c>
    </row>
    <row r="553" ht="15.75" customHeight="1">
      <c r="A553" s="2" t="s">
        <v>553</v>
      </c>
      <c r="B553" s="2" t="str">
        <f>IFERROR(__xludf.DUMMYFUNCTION("GOOGLETRANSLATE(A553, ""en"",""mt"")"),"Uża fl-arpanet")</f>
        <v>Uża fl-arpanet</v>
      </c>
    </row>
    <row r="554" ht="15.75" customHeight="1">
      <c r="A554" s="2" t="s">
        <v>554</v>
      </c>
      <c r="B554" s="2" t="str">
        <f>IFERROR(__xludf.DUMMYFUNCTION("GOOGLETRANSLATE(A554, ""en"",""mt"")"),"larva tal-ħut u organiżmi li altrimenti kienu mitmugħa l-ħut")</f>
        <v>larva tal-ħut u organiżmi li altrimenti kienu mitmugħa l-ħut</v>
      </c>
    </row>
    <row r="555" ht="15.75" customHeight="1">
      <c r="A555" s="2" t="s">
        <v>555</v>
      </c>
      <c r="B555" s="2" t="str">
        <f>IFERROR(__xludf.DUMMYFUNCTION("GOOGLETRANSLATE(A555, ""en"",""mt"")"),"Meta r-Rhine waqfet tkun il-konfini Rumana?")</f>
        <v>Meta r-Rhine waqfet tkun il-konfini Rumana?</v>
      </c>
    </row>
    <row r="556" ht="15.75" customHeight="1">
      <c r="A556" s="2" t="s">
        <v>556</v>
      </c>
      <c r="B556" s="2" t="str">
        <f>IFERROR(__xludf.DUMMYFUNCTION("GOOGLETRANSLATE(A556, ""en"",""mt"")"),"Xi jfisser Obersee?")</f>
        <v>Xi jfisser Obersee?</v>
      </c>
    </row>
    <row r="557" ht="15.75" customHeight="1">
      <c r="A557" s="2" t="s">
        <v>557</v>
      </c>
      <c r="B557" s="2" t="str">
        <f>IFERROR(__xludf.DUMMYFUNCTION("GOOGLETRANSLATE(A557, ""en"",""mt"")"),"x-xita mnaqqsa u żieda fit-temperaturi")</f>
        <v>x-xita mnaqqsa u żieda fit-temperaturi</v>
      </c>
    </row>
    <row r="558" ht="15.75" customHeight="1">
      <c r="A558" s="2" t="s">
        <v>558</v>
      </c>
      <c r="B558" s="2" t="str">
        <f>IFERROR(__xludf.DUMMYFUNCTION("GOOGLETRANSLATE(A558, ""en"",""mt"")"),"Meta kien il-massakru tal-Jum San Bartolomew?")</f>
        <v>Meta kien il-massakru tal-Jum San Bartolomew?</v>
      </c>
    </row>
    <row r="559" ht="15.75" customHeight="1">
      <c r="A559" s="2" t="s">
        <v>559</v>
      </c>
      <c r="B559" s="2" t="str">
        <f>IFERROR(__xludf.DUMMYFUNCTION("GOOGLETRANSLATE(A559, ""en"",""mt"")"),"it-tieni livell")</f>
        <v>it-tieni livell</v>
      </c>
    </row>
    <row r="560" ht="15.75" customHeight="1">
      <c r="A560" s="2" t="s">
        <v>560</v>
      </c>
      <c r="B560" s="2" t="str">
        <f>IFERROR(__xludf.DUMMYFUNCTION("GOOGLETRANSLATE(A560, ""en"",""mt"")"),"L-Iskola Harris tal-Istudji tal-Politika Pubblika")</f>
        <v>L-Iskola Harris tal-Istudji tal-Politika Pubblika</v>
      </c>
    </row>
    <row r="561" ht="15.75" customHeight="1">
      <c r="A561" s="2" t="s">
        <v>561</v>
      </c>
      <c r="B561" s="2" t="str">
        <f>IFERROR(__xludf.DUMMYFUNCTION("GOOGLETRANSLATE(A561, ""en"",""mt"")"),"Diviżjoni I.")</f>
        <v>Diviżjoni I.</v>
      </c>
    </row>
    <row r="562" ht="15.75" customHeight="1">
      <c r="A562" s="2" t="s">
        <v>562</v>
      </c>
      <c r="B562" s="2" t="str">
        <f>IFERROR(__xludf.DUMMYFUNCTION("GOOGLETRANSLATE(A562, ""en"",""mt"")"),"il-ftuħ tal-ostilitajiet")</f>
        <v>il-ftuħ tal-ostilitajiet</v>
      </c>
    </row>
    <row r="563" ht="15.75" customHeight="1">
      <c r="A563" s="2" t="s">
        <v>563</v>
      </c>
      <c r="B563" s="2" t="str">
        <f>IFERROR(__xludf.DUMMYFUNCTION("GOOGLETRANSLATE(A563, ""en"",""mt"")"),"Għaliex il-firien jistgħu ma jkunux responsabbli għall-pesta?")</f>
        <v>Għaliex il-firien jistgħu ma jkunux responsabbli għall-pesta?</v>
      </c>
    </row>
    <row r="564" ht="15.75" customHeight="1">
      <c r="A564" s="2" t="s">
        <v>564</v>
      </c>
      <c r="B564" s="2" t="str">
        <f>IFERROR(__xludf.DUMMYFUNCTION("GOOGLETRANSLATE(A564, ""en"",""mt"")"),"Ko-president tal-grupp ta 'ħidma IPCC II")</f>
        <v>Ko-president tal-grupp ta 'ħidma IPCC II</v>
      </c>
    </row>
    <row r="565" ht="15.75" customHeight="1">
      <c r="A565" s="2" t="s">
        <v>565</v>
      </c>
      <c r="B565" s="2" t="str">
        <f>IFERROR(__xludf.DUMMYFUNCTION("GOOGLETRANSLATE(A565, ""en"",""mt"")"),"Ir-Rabat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566" ht="15.75" customHeight="1">
      <c r="A566" s="2" t="s">
        <v>566</v>
      </c>
      <c r="B566" s="2" t="str">
        <f>IFERROR(__xludf.DUMMYFUNCTION("GOOGLETRANSLATE(A566, ""en"",""mt"")"),"Transcendentalist Unitarju")</f>
        <v>Transcendentalist Unitarju</v>
      </c>
    </row>
    <row r="567" ht="15.75" customHeight="1">
      <c r="A567" s="2" t="s">
        <v>567</v>
      </c>
      <c r="B567" s="2" t="str">
        <f>IFERROR(__xludf.DUMMYFUNCTION("GOOGLETRANSLATE(A567, ""en"",""mt"")"),"Fl-istess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568" ht="15.75" customHeight="1">
      <c r="A568" s="2" t="s">
        <v>568</v>
      </c>
      <c r="B568" s="2" t="str">
        <f>IFERROR(__xludf.DUMMYFUNCTION("GOOGLETRANSLATE(A568, ""en"",""mt"")"),"30–60%")</f>
        <v>30–60%</v>
      </c>
    </row>
    <row r="569" ht="15.75" customHeight="1">
      <c r="A569" s="2" t="s">
        <v>569</v>
      </c>
      <c r="B569" s="2" t="str">
        <f>IFERROR(__xludf.DUMMYFUNCTION("GOOGLETRANSLATE(A569, ""en"",""mt"")"),"Peptidi ""Self""")</f>
        <v>Peptidi "Self"</v>
      </c>
    </row>
    <row r="570" ht="15.75" customHeight="1">
      <c r="A570" s="2" t="s">
        <v>570</v>
      </c>
      <c r="B570" s="2" t="str">
        <f>IFERROR(__xludf.DUMMYFUNCTION("GOOGLETRANSLATE(A570, ""en"",""mt"")"),"Diversi mijiet ta ’horsepower")</f>
        <v>Diversi mijiet ta ’horsepower</v>
      </c>
    </row>
    <row r="571" ht="15.75" customHeight="1">
      <c r="A571" s="2" t="s">
        <v>571</v>
      </c>
      <c r="B571" s="2" t="str">
        <f>IFERROR(__xludf.DUMMYFUNCTION("GOOGLETRANSLATE(A571, ""en"",""mt"")"),"Ċittadin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572" ht="15.75" customHeight="1">
      <c r="A572" s="2" t="s">
        <v>572</v>
      </c>
      <c r="B572" s="2" t="str">
        <f>IFERROR(__xludf.DUMMYFUNCTION("GOOGLETRANSLATE(A572, ""en"",""mt"")"),"Sabiex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573" ht="15.75" customHeight="1">
      <c r="A573" s="2" t="s">
        <v>573</v>
      </c>
      <c r="B573" s="2" t="str">
        <f>IFERROR(__xludf.DUMMYFUNCTION("GOOGLETRANSLATE(A573, ""en"",""mt"")"),"Liema oqsma ta 'studju kienu avvanzati matul il-wan?")</f>
        <v>Liema oqsma ta 'studju kienu avvanzati matul il-wan?</v>
      </c>
    </row>
    <row r="574" ht="15.75" customHeight="1">
      <c r="A574" s="2" t="s">
        <v>574</v>
      </c>
      <c r="B574" s="2" t="str">
        <f>IFERROR(__xludf.DUMMYFUNCTION("GOOGLETRANSLATE(A574, ""en"",""mt"")"),"jikteb ktieb ta ’ħames volum fil-Grieg nattiv tiegħu")</f>
        <v>jikteb ktieb ta ’ħames volum fil-Grieg nattiv tiegħu</v>
      </c>
    </row>
    <row r="575" ht="15.75" customHeight="1">
      <c r="A575" s="2" t="s">
        <v>575</v>
      </c>
      <c r="B575" s="2" t="str">
        <f>IFERROR(__xludf.DUMMYFUNCTION("GOOGLETRANSLATE(A575, ""en"",""mt"")"),"Emissjonijiet relatati mal-karbonju")</f>
        <v>Emissjonijiet relatati mal-karbonju</v>
      </c>
    </row>
    <row r="576" ht="15.75" customHeight="1">
      <c r="A576" s="2" t="s">
        <v>576</v>
      </c>
      <c r="B576" s="2" t="str">
        <f>IFERROR(__xludf.DUMMYFUNCTION("GOOGLETRANSLATE(A576, ""en"",""mt"")"),"tevita l-attribuzzjoni")</f>
        <v>tevita l-attribuzzjoni</v>
      </c>
    </row>
    <row r="577" ht="15.75" customHeight="1">
      <c r="A577" s="2" t="s">
        <v>577</v>
      </c>
      <c r="B577" s="2" t="str">
        <f>IFERROR(__xludf.DUMMYFUNCTION("GOOGLETRANSLATE(A577, ""en"",""mt"")"),"Xi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578" ht="15.75" customHeight="1">
      <c r="A578" s="2" t="s">
        <v>578</v>
      </c>
      <c r="B578" s="2" t="str">
        <f>IFERROR(__xludf.DUMMYFUNCTION("GOOGLETRANSLATE(A578, ""en"",""mt"")"),"It-trasport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579" ht="15.75" customHeight="1">
      <c r="A579" s="2" t="s">
        <v>579</v>
      </c>
      <c r="B579" s="2" t="str">
        <f>IFERROR(__xludf.DUMMYFUNCTION("GOOGLETRANSLATE(A579, ""en"",""mt"")"),"Meta beda l-ossiġnu jiċċaqlaq mill-oċeani għall-atmosfera?")</f>
        <v>Meta beda l-ossiġnu jiċċaqlaq mill-oċeani għall-atmosfera?</v>
      </c>
    </row>
    <row r="580" ht="15.75" customHeight="1">
      <c r="A580" s="2" t="s">
        <v>580</v>
      </c>
      <c r="B580" s="2" t="str">
        <f>IFERROR(__xludf.DUMMYFUNCTION("GOOGLETRANSLATE(A580, ""en"",""mt"")"),"F'liema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581" ht="15.75" customHeight="1">
      <c r="A581" s="2" t="s">
        <v>581</v>
      </c>
      <c r="B581" s="2" t="str">
        <f>IFERROR(__xludf.DUMMYFUNCTION("GOOGLETRANSLATE(A581, ""en"",""mt"")"),"ħaddiem, kapitalist / sid tan-negozju, sid il-kera")</f>
        <v>ħaddiem, kapitalist / sid tan-negozju, sid il-kera</v>
      </c>
    </row>
    <row r="582" ht="15.75" customHeight="1">
      <c r="A582" s="2" t="s">
        <v>582</v>
      </c>
      <c r="B582" s="2" t="str">
        <f>IFERROR(__xludf.DUMMYFUNCTION("GOOGLETRANSLATE(A582, ""en"",""mt"")"),"X'kienet il-premessa ta 'l-inkjesta ta' Woodrow Wilson?")</f>
        <v>X'kienet il-premessa ta 'l-inkjesta ta' Woodrow Wilson?</v>
      </c>
    </row>
    <row r="583" ht="15.75" customHeight="1">
      <c r="A583" s="2" t="s">
        <v>583</v>
      </c>
      <c r="B583" s="2" t="str">
        <f>IFERROR(__xludf.DUMMYFUNCTION("GOOGLETRANSLATE(A583, ""en"",""mt"")"),"Matul iċ-ċessjoni mill-moviment tal-Afrika t'Isfel fl-aħħar tas-snin 1980, l-attivisti tal-istudenti bnew ""shantytown"" simboliku fit-tarzna ta 'Harvard u imblukkaw diskors mogħti mill-viċi-konslu tal-Afrika t'Isfel Duke Kent-Brown. Il-Kumpanija ta 'Ġest"&amp;"joni ta' Harvard ripetutament irrifjutat li tbiegħ, u ddikjarat li ""l-ispejjeż operattivi m'għandhomx ikunu soġġetti għal restrizzjonijiet finanzjarjament mhux realistiċi jew carping minn dawk mhux sofistikati jew minn gruppi ta 'interess speċjali."" Mad"&amp;"ankollu,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 'Ġestjoni ta' Harvard ripetutament irrifjutat li tbiegħ, u ddikjarat li "l-ispejjeż operattivi m'għandhomx ikunu soġġetti għal restrizzjonijiet finanzjarjament mhux realistiċi jew carping minn dawk mhux sofistikati jew minn gruppi ta 'interess speċjali." Madankollu, l-università eventwalment naqset l-azjendi tal-Afrika t'Isfel tagħha b '$ 230 miljun (minn $ 400 miljun) b'reazzjoni għall-pressjoni.</v>
      </c>
    </row>
    <row r="584" ht="15.75" customHeight="1">
      <c r="A584" s="2" t="s">
        <v>584</v>
      </c>
      <c r="B584" s="2" t="str">
        <f>IFERROR(__xludf.DUMMYFUNCTION("GOOGLETRANSLATE(A584, ""en"",""mt"")"),"Allokati minn qabel")</f>
        <v>Allokati minn qabel</v>
      </c>
    </row>
    <row r="585" ht="15.75" customHeight="1">
      <c r="A585" s="2" t="s">
        <v>585</v>
      </c>
      <c r="B585" s="2" t="str">
        <f>IFERROR(__xludf.DUMMYFUNCTION("GOOGLETRANSLATE(A585, ""en"",""mt"")"),"P mhuwiex fattur ewlieni ta 'q.")</f>
        <v>P mhuwiex fattur ewlieni ta 'q.</v>
      </c>
    </row>
    <row r="586" ht="15.75" customHeight="1">
      <c r="A586" s="2" t="s">
        <v>586</v>
      </c>
      <c r="B586" s="2" t="str">
        <f>IFERROR(__xludf.DUMMYFUNCTION("GOOGLETRANSLATE(A586, ""en"",""mt"")"),"Frederick William, Elettur ta 'Brandenburg, stieden lil Huguenots biex joqgħod fl-isfera tiegħu, u numru tad-dixxendenti tagħhom tela' f'pożizzjonijiet ta 'prominenza fil-Prussja. Bosta figuri militari, kulturali u politiċi prominenti Ġermaniżi kienu etni"&amp;"ċi Huguenot, inkluż il-poeta Theodor Fontane, il-Ġeneral Hermann von François, l-eroj tal-ewwel battalja tal-Gwerra Dinjija ta 'Tannenberg, Luftwaffe Ġenerali u l-ġlied Ace Adolf Galland, Luftwaffe Flying Ace Hans-Joachim Marsile , u famuż kaptan tad-dgħa"&amp;"jsa U-Lothar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f'pożizzjonijiet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famuż kaptan tad-dgħajsa U-Lothar von Arnauld de la Perière. L-aħħar Prim Ministru tar-Repubblika Demokratika Ġermaniża (tal-Lvant), Lothar de Maizière, huwa wkoll dixxendent ta 'familja Huguenot, kif inhu l-Ministru Federali Ġermaniż ta' l-Intern, Thomas de Maizière.</v>
      </c>
    </row>
    <row r="587" ht="15.75" customHeight="1">
      <c r="A587" s="2" t="s">
        <v>587</v>
      </c>
      <c r="B587" s="2" t="str">
        <f>IFERROR(__xludf.DUMMYFUNCTION("GOOGLETRANSLATE(A587, ""en"",""mt"")"),"Tmiem oppost minn ħalq")</f>
        <v>Tmiem oppost minn ħalq</v>
      </c>
    </row>
    <row r="588" ht="15.75" customHeight="1">
      <c r="A588" s="2" t="s">
        <v>588</v>
      </c>
      <c r="B588" s="2" t="str">
        <f>IFERROR(__xludf.DUMMYFUNCTION("GOOGLETRANSLATE(A588, ""en"",""mt"")"),"24 ta ’Awwissu - 3 ta’ Ottubru 1572")</f>
        <v>24 ta ’Awwissu - 3 ta’ Ottubru 1572</v>
      </c>
    </row>
    <row r="589" ht="15.75" customHeight="1">
      <c r="A589" s="2" t="s">
        <v>589</v>
      </c>
      <c r="B589" s="2" t="str">
        <f>IFERROR(__xludf.DUMMYFUNCTION("GOOGLETRANSLATE(A589, ""en"",""mt"")"),"L-ewwel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590" ht="15.75" customHeight="1">
      <c r="A590" s="2" t="s">
        <v>590</v>
      </c>
      <c r="B590" s="2" t="str">
        <f>IFERROR(__xludf.DUMMYFUNCTION("GOOGLETRANSLATE(A590, ""en"",""mt"")"),"Risposta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591" ht="15.75" customHeight="1">
      <c r="A591" s="2" t="s">
        <v>591</v>
      </c>
      <c r="B591" s="2" t="str">
        <f>IFERROR(__xludf.DUMMYFUNCTION("GOOGLETRANSLATE(A591, ""en"",""mt"")"),"individwalment")</f>
        <v>individwalment</v>
      </c>
    </row>
    <row r="592" ht="15.75" customHeight="1">
      <c r="A592" s="2" t="s">
        <v>592</v>
      </c>
      <c r="B592" s="2" t="str">
        <f>IFERROR(__xludf.DUMMYFUNCTION("GOOGLETRANSLATE(A592, ""en"",""mt"")"),"l-assiomi tal-kumplessità tal-blum")</f>
        <v>l-assiomi tal-kumplessità tal-blum</v>
      </c>
    </row>
    <row r="593" ht="15.75" customHeight="1">
      <c r="A593" s="2" t="s">
        <v>593</v>
      </c>
      <c r="B593" s="2" t="str">
        <f>IFERROR(__xludf.DUMMYFUNCTION("GOOGLETRANSLATE(A593, ""en"",""mt"")"),"Kolonizzanti, Influwenza, u Twaħħal partijiet oħra tad-dinja sabiex tikseb poter politiku")</f>
        <v>Kolonizzanti, Influwenza, u Twaħħal partijiet oħra tad-dinja sabiex tikseb poter politiku</v>
      </c>
    </row>
    <row r="594" ht="15.75" customHeight="1">
      <c r="A594" s="2" t="s">
        <v>594</v>
      </c>
      <c r="B594" s="2" t="str">
        <f>IFERROR(__xludf.DUMMYFUNCTION("GOOGLETRANSLATE(A594, ""en"",""mt"")"),"Ngħinu lil Adolf Hitler L-Iż-Żieda għall-Qawwa")</f>
        <v>Ngħinu lil Adolf Hitler L-Iż-Żieda għall-Qawwa</v>
      </c>
    </row>
    <row r="595" ht="15.75" customHeight="1">
      <c r="A595" s="2" t="s">
        <v>595</v>
      </c>
      <c r="B595" s="2" t="str">
        <f>IFERROR(__xludf.DUMMYFUNCTION("GOOGLETRANSLATE(A595, ""en"",""mt"")"),"kolp ta 'stat militari")</f>
        <v>kolp ta 'stat militari</v>
      </c>
    </row>
    <row r="596" ht="15.75" customHeight="1">
      <c r="A596" s="2" t="s">
        <v>596</v>
      </c>
      <c r="B596" s="2" t="str">
        <f>IFERROR(__xludf.DUMMYFUNCTION("GOOGLETRANSLATE(A596, ""en"",""mt"")"),"tnaqqis fil-livelli tal-ormoni")</f>
        <v>tnaqqis fil-livelli tal-ormoni</v>
      </c>
    </row>
    <row r="597" ht="15.75" customHeight="1">
      <c r="A597" s="2" t="s">
        <v>597</v>
      </c>
      <c r="B597" s="2" t="str">
        <f>IFERROR(__xludf.DUMMYFUNCTION("GOOGLETRANSLATE(A597, ""en"",""mt"")"),"topografiku")</f>
        <v>topografiku</v>
      </c>
    </row>
    <row r="598" ht="15.75" customHeight="1">
      <c r="A598" s="2" t="s">
        <v>598</v>
      </c>
      <c r="B598" s="2" t="str">
        <f>IFERROR(__xludf.DUMMYFUNCTION("GOOGLETRANSLATE(A598, ""en"",""mt"")"),"Liema żewġ komposti al-MuwaffAQ iddifferenzjaw bejniethom?")</f>
        <v>Liema żewġ komposti al-MuwaffAQ iddifferenzjaw bejniethom?</v>
      </c>
    </row>
    <row r="599" ht="15.75" customHeight="1">
      <c r="A599" s="2" t="s">
        <v>599</v>
      </c>
      <c r="B599" s="2" t="str">
        <f>IFERROR(__xludf.DUMMYFUNCTION("GOOGLETRANSLATE(A599, ""en"",""mt"")"),"Stephen Eilmann juri liġi moħbija li tkisser fil-Ġermanja Nażista. Iċ-ċittadin illegalment kien qed jagħmel xiex?")</f>
        <v>Stephen Eilmann juri liġi moħbija li tkisser fil-Ġermanja Nażista. Iċ-ċittadin illegalment kien qed jagħmel xiex?</v>
      </c>
    </row>
    <row r="600" ht="15.75" customHeight="1">
      <c r="A600" s="2" t="s">
        <v>600</v>
      </c>
      <c r="B600" s="2" t="str">
        <f>IFERROR(__xludf.DUMMYFUNCTION("GOOGLETRANSLATE(A600, ""en"",""mt"")"),"Iffinanzja vjaġġaturi li jerġgħu lura bir-rakkonti tal-iskoperti tagħhom")</f>
        <v>Iffinanzja vjaġġaturi li jerġgħu lura bir-rakkonti tal-iskoperti tagħhom</v>
      </c>
    </row>
    <row r="601" ht="15.75" customHeight="1">
      <c r="A601" s="2" t="s">
        <v>601</v>
      </c>
      <c r="B601" s="2" t="str">
        <f>IFERROR(__xludf.DUMMYFUNCTION("GOOGLETRANSLATE(A601, ""en"",""mt"")"),"aħdar")</f>
        <v>aħdar</v>
      </c>
    </row>
    <row r="602" ht="15.75" customHeight="1">
      <c r="A602" s="2" t="s">
        <v>602</v>
      </c>
      <c r="B602" s="2" t="str">
        <f>IFERROR(__xludf.DUMMYFUNCTION("GOOGLETRANSLATE(A602, ""en"",""mt"")"),"Trattat ta 'Ruma 1957 u t-Trattat ta' Maastricht 1992")</f>
        <v>Trattat ta 'Ruma 1957 u t-Trattat ta' Maastricht 1992</v>
      </c>
    </row>
    <row r="603" ht="15.75" customHeight="1">
      <c r="A603" s="2" t="s">
        <v>603</v>
      </c>
      <c r="B603" s="2" t="str">
        <f>IFERROR(__xludf.DUMMYFUNCTION("GOOGLETRANSLATE(A603, ""en"",""mt"")"),"X'inhi l-Liġi tal-Unjoni Ewropea?")</f>
        <v>X'inhi l-Liġi tal-Unjoni Ewropea?</v>
      </c>
    </row>
    <row r="604" ht="15.75" customHeight="1">
      <c r="A604" s="2" t="s">
        <v>604</v>
      </c>
      <c r="B604" s="2" t="str">
        <f>IFERROR(__xludf.DUMMYFUNCTION("GOOGLETRANSLATE(A604, ""en"",""mt"")"),"il-popolazzjoni mxerrda tagħhom u d-distanza mill-Parlament Skoċċiż f'Edinburgu")</f>
        <v>il-popolazzjoni mxerrda tagħhom u d-distanza mill-Parlament Skoċċiż f'Edinburgu</v>
      </c>
    </row>
    <row r="605" ht="15.75" customHeight="1">
      <c r="A605" s="2" t="s">
        <v>605</v>
      </c>
      <c r="B605" s="2" t="str">
        <f>IFERROR(__xludf.DUMMYFUNCTION("GOOGLETRANSLATE(A605, ""en"",""mt"")"),"Fl-2007,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606" ht="15.75" customHeight="1">
      <c r="A606" s="2" t="s">
        <v>606</v>
      </c>
      <c r="B606" s="2" t="str">
        <f>IFERROR(__xludf.DUMMYFUNCTION("GOOGLETRANSLATE(A606, ""en"",""mt"")"),"Aqta 'b'suċċess il-Frontier Franċiż Fortizzi aktar lejn il-Punent u n-Nofsinhar")</f>
        <v>Aqta 'b'suċċess il-Frontier Franċiż Fortizzi aktar lejn il-Punent u n-Nofsinhar</v>
      </c>
    </row>
    <row r="607" ht="15.75" customHeight="1">
      <c r="A607" s="2" t="s">
        <v>607</v>
      </c>
      <c r="B607" s="2" t="str">
        <f>IFERROR(__xludf.DUMMYFUNCTION("GOOGLETRANSLATE(A607, ""en"",""mt"")"),"X'kien magħruf Henry IV bħal qabel ma ħa t-tron?")</f>
        <v>X'kien magħruf Henry IV bħal qabel ma ħa t-tron?</v>
      </c>
    </row>
    <row r="608" ht="15.75" customHeight="1">
      <c r="A608" s="2" t="s">
        <v>608</v>
      </c>
      <c r="B608" s="2" t="str">
        <f>IFERROR(__xludf.DUMMYFUNCTION("GOOGLETRANSLATE(A608, ""en"",""mt"")"),"Iddisinjat biex jarma lill-istudenti b'settijiet ta 'ħiliet meħtieġa biex ikunu jistgħu jwettqu fuq ix-xogħol")</f>
        <v>Iddisinjat biex jarma lill-istudenti b'settijiet ta 'ħiliet meħtieġa biex ikunu jistgħu jwettqu fuq ix-xogħol</v>
      </c>
    </row>
    <row r="609" ht="15.75" customHeight="1">
      <c r="A609" s="2" t="s">
        <v>609</v>
      </c>
      <c r="B609" s="2" t="str">
        <f>IFERROR(__xludf.DUMMYFUNCTION("GOOGLETRANSLATE(A609, ""en"",""mt"")"),"tard tas-snin 1980")</f>
        <v>tard tas-snin 1980</v>
      </c>
    </row>
    <row r="610" ht="15.75" customHeight="1">
      <c r="A610" s="2" t="s">
        <v>610</v>
      </c>
      <c r="B610" s="2" t="str">
        <f>IFERROR(__xludf.DUMMYFUNCTION("GOOGLETRANSLATE(A610, ""en"",""mt"")"),"Wara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611" ht="15.75" customHeight="1">
      <c r="A611" s="2" t="s">
        <v>611</v>
      </c>
      <c r="B611" s="2" t="str">
        <f>IFERROR(__xludf.DUMMYFUNCTION("GOOGLETRANSLATE(A611, ""en"",""mt"")"),"Xi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612" ht="15.75" customHeight="1">
      <c r="A612" s="2" t="s">
        <v>612</v>
      </c>
      <c r="B612" s="2" t="str">
        <f>IFERROR(__xludf.DUMMYFUNCTION("GOOGLETRANSLATE(A612, ""en"",""mt"")"),"Huwa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613" ht="15.75" customHeight="1">
      <c r="A613" s="2" t="s">
        <v>613</v>
      </c>
      <c r="B613" s="2" t="str">
        <f>IFERROR(__xludf.DUMMYFUNCTION("GOOGLETRANSLATE(A613, ""en"",""mt"")"),"Għaliex iċ-Ċiniżi tan-Nofsinhar ġew ikklassifikati aktar baxxi?")</f>
        <v>Għaliex iċ-Ċiniżi tan-Nofsinhar ġew ikklassifikati aktar baxxi?</v>
      </c>
    </row>
    <row r="614" ht="15.75" customHeight="1">
      <c r="A614" s="2" t="s">
        <v>614</v>
      </c>
      <c r="B614" s="2" t="str">
        <f>IFERROR(__xludf.DUMMYFUNCTION("GOOGLETRANSLATE(A614, ""en"",""mt"")"),"għomor tal-ħajja")</f>
        <v>għomor tal-ħajja</v>
      </c>
    </row>
    <row r="615" ht="15.75" customHeight="1">
      <c r="A615" s="2" t="s">
        <v>615</v>
      </c>
      <c r="B615" s="2" t="str">
        <f>IFERROR(__xludf.DUMMYFUNCTION("GOOGLETRANSLATE(A615, ""en"",""mt"")"),"Metodu li jalloka minn qabel il-wisa 'tal-banda netwerk iddedikat speċifikament għal kull sessjoni ta' komunikazzjoni")</f>
        <v>Metodu li jalloka minn qabel il-wisa 'tal-banda netwerk iddedikat speċifikament għal kull sessjoni ta' komunikazzjoni</v>
      </c>
    </row>
    <row r="616" ht="15.75" customHeight="1">
      <c r="A616" s="2" t="s">
        <v>616</v>
      </c>
      <c r="B616" s="2" t="str">
        <f>IFERROR(__xludf.DUMMYFUNCTION("GOOGLETRANSLATE(A616, ""en"",""mt"")"),"X'kienet ir-raġuni ewlenija għall-bidla għall-fehma li l-inugwaljanza tad-dħul tagħmel ħsara lit-tkabbir?")</f>
        <v>X'kienet ir-raġuni ewlenija għall-bidla għall-fehma li l-inugwaljanza tad-dħul tagħmel ħsara lit-tkabbir?</v>
      </c>
    </row>
    <row r="617" ht="15.75" customHeight="1">
      <c r="A617" s="2" t="s">
        <v>617</v>
      </c>
      <c r="B617" s="2" t="str">
        <f>IFERROR(__xludf.DUMMYFUNCTION("GOOGLETRANSLATE(A617, ""en"",""mt"")"),"Id-9")</f>
        <v>Id-9</v>
      </c>
    </row>
    <row r="618" ht="15.75" customHeight="1">
      <c r="A618" s="2" t="s">
        <v>618</v>
      </c>
      <c r="B618" s="2" t="str">
        <f>IFERROR(__xludf.DUMMYFUNCTION("GOOGLETRANSLATE(A618, ""en"",""mt"")"),"Ħafna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619" ht="15.75" customHeight="1">
      <c r="A619" s="2" t="s">
        <v>619</v>
      </c>
      <c r="B619" s="2" t="str">
        <f>IFERROR(__xludf.DUMMYFUNCTION("GOOGLETRANSLATE(A619, ""en"",""mt"")"),"korp ta 'trattati u leġislazzjoni, bħal regolamenti u direttivi")</f>
        <v>korp ta 'trattati u leġislazzjoni, bħal regolamenti u direttivi</v>
      </c>
    </row>
    <row r="620" ht="15.75" customHeight="1">
      <c r="A620" s="2" t="s">
        <v>620</v>
      </c>
      <c r="B620" s="2" t="str">
        <f>IFERROR(__xludf.DUMMYFUNCTION("GOOGLETRANSLATE(A620, ""en"",""mt"")"),"L-inugwaljanza kif tipprevjeni t-tkabbir?")</f>
        <v>L-inugwaljanza kif tipprevjeni t-tkabbir?</v>
      </c>
    </row>
    <row r="621" ht="15.75" customHeight="1">
      <c r="A621" s="2" t="s">
        <v>621</v>
      </c>
      <c r="B621" s="2" t="str">
        <f>IFERROR(__xludf.DUMMYFUNCTION("GOOGLETRANSLATE(A621, ""en"",""mt"")"),"X’għamel pubblikament l-SNP dwar id-dħul taż-żejt?")</f>
        <v>X’għamel pubblikament l-SNP dwar id-dħul taż-żejt?</v>
      </c>
    </row>
    <row r="622" ht="15.75" customHeight="1">
      <c r="A622" s="2" t="s">
        <v>622</v>
      </c>
      <c r="B622" s="2" t="str">
        <f>IFERROR(__xludf.DUMMYFUNCTION("GOOGLETRANSLATE(A622, ""en"",""mt"")"),"Reviżjonijiet tal-Uża tal-Mediċina")</f>
        <v>Reviżjonijiet tal-Uża tal-Mediċina</v>
      </c>
    </row>
    <row r="623" ht="15.75" customHeight="1">
      <c r="A623" s="2" t="s">
        <v>623</v>
      </c>
      <c r="B623" s="2" t="str">
        <f>IFERROR(__xludf.DUMMYFUNCTION("GOOGLETRANSLATE(A623, ""en"",""mt"")"),"Min bagħat il-Mongoli lil Bukhara bħala amministraturi?")</f>
        <v>Min bagħat il-Mongoli lil Bukhara bħala amministraturi?</v>
      </c>
    </row>
    <row r="624" ht="15.75" customHeight="1">
      <c r="A624" s="2" t="s">
        <v>624</v>
      </c>
      <c r="B624" s="2" t="str">
        <f>IFERROR(__xludf.DUMMYFUNCTION("GOOGLETRANSLATE(A624, ""en"",""mt"")"),"Suite ta 'protokolli tan-netwerk maħluqa minn Digital Equipment Corporation")</f>
        <v>Suite ta 'protokolli tan-netwerk maħluqa minn Digital Equipment Corporation</v>
      </c>
    </row>
    <row r="625" ht="15.75" customHeight="1">
      <c r="A625" s="2" t="s">
        <v>625</v>
      </c>
      <c r="B625" s="2" t="str">
        <f>IFERROR(__xludf.DUMMYFUNCTION("GOOGLETRANSLATE(A625, ""en"",""mt"")"),"Għaliex għandha tiġi evitata d-diżubbidjenza mill-pubbliku ġenerali?")</f>
        <v>Għaliex għandha tiġi evitata d-diżubbidjenza mill-pubbliku ġenerali?</v>
      </c>
    </row>
    <row r="626" ht="15.75" customHeight="1">
      <c r="A626" s="2" t="s">
        <v>626</v>
      </c>
      <c r="B626" s="2" t="str">
        <f>IFERROR(__xludf.DUMMYFUNCTION("GOOGLETRANSLATE(A626, ""en"",""mt"")"),"il-partijiet tan-Nofsinhar u Ċentrali ta 'Franza")</f>
        <v>il-partijiet tan-Nofsinhar u Ċentrali ta 'Franza</v>
      </c>
    </row>
    <row r="627" ht="15.75" customHeight="1">
      <c r="A627" s="2" t="s">
        <v>627</v>
      </c>
      <c r="B627" s="2" t="str">
        <f>IFERROR(__xludf.DUMMYFUNCTION("GOOGLETRANSLATE(A627, ""en"",""mt"")"),"Kif il-pjan aħjar ta 'Jacksonville ġġenera flus?")</f>
        <v>Kif il-pjan aħjar ta 'Jacksonville ġġenera flus?</v>
      </c>
    </row>
    <row r="628" ht="15.75" customHeight="1">
      <c r="A628" s="2" t="s">
        <v>628</v>
      </c>
      <c r="B628" s="2" t="str">
        <f>IFERROR(__xludf.DUMMYFUNCTION("GOOGLETRANSLATE(A628, ""en"",""mt"")"),"Fejn jista 'jinstab ġieħ għall-waqgħa ta' Varsavja?")</f>
        <v>Fejn jista 'jinstab ġieħ għall-waqgħa ta' Varsavja?</v>
      </c>
    </row>
    <row r="629" ht="15.75" customHeight="1">
      <c r="A629" s="2" t="s">
        <v>629</v>
      </c>
      <c r="B629" s="2" t="str">
        <f>IFERROR(__xludf.DUMMYFUNCTION("GOOGLETRANSLATE(A629, ""en"",""mt"")"),"Kif qed jinbidel iċ-ċirkwit charecterized")</f>
        <v>Kif qed jinbidel iċ-ċirkwit charecterized</v>
      </c>
    </row>
    <row r="630" ht="15.75" customHeight="1">
      <c r="A630" s="2" t="s">
        <v>630</v>
      </c>
      <c r="B630" s="2" t="str">
        <f>IFERROR(__xludf.DUMMYFUNCTION("GOOGLETRANSLATE(A630, ""en"",""mt"")"),"(""Lag ta 'Fuq""")</f>
        <v>("Lag ta 'Fuq"</v>
      </c>
    </row>
    <row r="631" ht="15.75" customHeight="1">
      <c r="A631" s="2" t="s">
        <v>631</v>
      </c>
      <c r="B631" s="2" t="str">
        <f>IFERROR(__xludf.DUMMYFUNCTION("GOOGLETRANSLATE(A631, ""en"",""mt"")"),"Minn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632" ht="15.75" customHeight="1">
      <c r="A632" s="2" t="s">
        <v>632</v>
      </c>
      <c r="B632" s="2" t="str">
        <f>IFERROR(__xludf.DUMMYFUNCTION("GOOGLETRANSLATE(A632, ""en"",""mt"")"),"Il-korpi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633" ht="15.75" customHeight="1">
      <c r="A633" s="2" t="s">
        <v>633</v>
      </c>
      <c r="B633" s="2" t="str">
        <f>IFERROR(__xludf.DUMMYFUNCTION("GOOGLETRANSLATE(A633, ""en"",""mt"")"),"Prinċep ta ’Płock")</f>
        <v>Prinċep ta ’Płock</v>
      </c>
    </row>
    <row r="634" ht="15.75" customHeight="1">
      <c r="A634" s="2" t="s">
        <v>634</v>
      </c>
      <c r="B634" s="2" t="str">
        <f>IFERROR(__xludf.DUMMYFUNCTION("GOOGLETRANSLATE(A634, ""en"",""mt"")"),"X'għandu jipprovdi l-iżvilupp ta 'din il-ħamrija fertili f'ambjent ostili?")</f>
        <v>X'għandu jipprovdi l-iżvilupp ta 'din il-ħamrija fertili f'ambjent ostili?</v>
      </c>
    </row>
    <row r="635" ht="15.75" customHeight="1">
      <c r="A635" s="2" t="s">
        <v>635</v>
      </c>
      <c r="B635" s="2" t="str">
        <f>IFERROR(__xludf.DUMMYFUNCTION("GOOGLETRANSLATE(A635, ""en"",""mt"")"),"tikkastiga lill-poplu Miami")</f>
        <v>tikkastiga lill-poplu Miami</v>
      </c>
    </row>
    <row r="636" ht="15.75" customHeight="1">
      <c r="A636" s="2" t="s">
        <v>636</v>
      </c>
      <c r="B636" s="2" t="str">
        <f>IFERROR(__xludf.DUMMYFUNCTION("GOOGLETRANSLATE(A636, ""en"",""mt"")"),"Sistemi tax-Xmara")</f>
        <v>Sistemi tax-Xmara</v>
      </c>
    </row>
    <row r="637" ht="15.75" customHeight="1">
      <c r="A637" s="2" t="s">
        <v>637</v>
      </c>
      <c r="B637" s="2" t="str">
        <f>IFERROR(__xludf.DUMMYFUNCTION("GOOGLETRANSLATE(A637, ""en"",""mt"")"),"Għal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638" ht="15.75" customHeight="1">
      <c r="A638" s="2" t="s">
        <v>638</v>
      </c>
      <c r="B638" s="2" t="str">
        <f>IFERROR(__xludf.DUMMYFUNCTION("GOOGLETRANSLATE(A638, ""en"",""mt"")"),"Kontraenti tas-Servizz tal-Edukazzjoni")</f>
        <v>Kontraenti tas-Servizz tal-Edukazzjoni</v>
      </c>
    </row>
    <row r="639" ht="15.75" customHeight="1">
      <c r="A639" s="2" t="s">
        <v>639</v>
      </c>
      <c r="B639" s="2" t="str">
        <f>IFERROR(__xludf.DUMMYFUNCTION("GOOGLETRANSLATE(A639, ""en"",""mt"")"),"Il-Parks tan-Negozju Jamboree jappartjeni għal liema ċentru tan-negozju?")</f>
        <v>Il-Parks tan-Negozju Jamboree jappartjeni għal liema ċentru tan-negozju?</v>
      </c>
    </row>
    <row r="640" ht="15.75" customHeight="1">
      <c r="A640" s="2" t="s">
        <v>640</v>
      </c>
      <c r="B640" s="2" t="str">
        <f>IFERROR(__xludf.DUMMYFUNCTION("GOOGLETRANSLATE(A640, ""en"",""mt"")"),"William of Orange")</f>
        <v>William of Orange</v>
      </c>
    </row>
    <row r="641" ht="15.75" customHeight="1">
      <c r="A641" s="2" t="s">
        <v>641</v>
      </c>
      <c r="B641" s="2" t="str">
        <f>IFERROR(__xludf.DUMMYFUNCTION("GOOGLETRANSLATE(A641, ""en"",""mt"")"),"100")</f>
        <v>100</v>
      </c>
    </row>
    <row r="642" ht="15.75" customHeight="1">
      <c r="A642" s="2" t="s">
        <v>642</v>
      </c>
      <c r="B642" s="2" t="str">
        <f>IFERROR(__xludf.DUMMYFUNCTION("GOOGLETRANSLATE(A642, ""en"",""mt"")"),"Liema kumpanija pprovdiet konnessjonijiet ta 'streetcar bejn iċ-ċentru u l-isptar?")</f>
        <v>Liema kumpanija pprovdiet konnessjonijiet ta 'streetcar bejn iċ-ċentru u l-isptar?</v>
      </c>
    </row>
    <row r="643" ht="15.75" customHeight="1">
      <c r="A643" s="2" t="s">
        <v>643</v>
      </c>
      <c r="B643" s="2" t="str">
        <f>IFERROR(__xludf.DUMMYFUNCTION("GOOGLETRANSLATE(A643, ""en"",""mt"")"),"Xi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644" ht="15.75" customHeight="1">
      <c r="A644" s="2" t="s">
        <v>644</v>
      </c>
      <c r="B644" s="2" t="str">
        <f>IFERROR(__xludf.DUMMYFUNCTION("GOOGLETRANSLATE(A644, ""en"",""mt"")"),"L-iktar offerent effiċjenti fl-infiq")</f>
        <v>L-iktar offerent effiċjenti fl-infiq</v>
      </c>
    </row>
    <row r="645" ht="15.75" customHeight="1">
      <c r="A645" s="2" t="s">
        <v>645</v>
      </c>
      <c r="B645" s="2" t="str">
        <f>IFERROR(__xludf.DUMMYFUNCTION("GOOGLETRANSLATE(A645, ""en"",""mt"")"),"Żieda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646" ht="15.75" customHeight="1">
      <c r="A646" s="2" t="s">
        <v>646</v>
      </c>
      <c r="B646" s="2" t="str">
        <f>IFERROR(__xludf.DUMMYFUNCTION("GOOGLETRANSLATE(A646, ""en"",""mt"")"),"Is-satellita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windlown u taqa' fuq il-Baħar Karibew, li għaddew 75 grad lonġitudni tal-punent.</v>
      </c>
    </row>
    <row r="647" ht="15.75" customHeight="1">
      <c r="A647" s="2" t="s">
        <v>647</v>
      </c>
      <c r="B647" s="2" t="str">
        <f>IFERROR(__xludf.DUMMYFUNCTION("GOOGLETRANSLATE(A647, ""en"",""mt"")"),"imwaqqa '")</f>
        <v>imwaqqa '</v>
      </c>
    </row>
    <row r="648" ht="15.75" customHeight="1">
      <c r="A648" s="2" t="s">
        <v>648</v>
      </c>
      <c r="B648" s="2" t="str">
        <f>IFERROR(__xludf.DUMMYFUNCTION("GOOGLETRANSLATE(A648, ""en"",""mt"")"),"malajr tgħolli l-popolazzjoni u t-traffiku fi bliet tul SR 99")</f>
        <v>malajr tgħolli l-popolazzjoni u t-traffiku fi bliet tul SR 99</v>
      </c>
    </row>
    <row r="649" ht="15.75" customHeight="1">
      <c r="A649" s="2" t="s">
        <v>649</v>
      </c>
      <c r="B649" s="2" t="str">
        <f>IFERROR(__xludf.DUMMYFUNCTION("GOOGLETRANSLATE(A649, ""en"",""mt"")"),"Beta tħassir")</f>
        <v>Beta tħassir</v>
      </c>
    </row>
    <row r="650" ht="15.75" customHeight="1">
      <c r="A650" s="2" t="s">
        <v>650</v>
      </c>
      <c r="B650" s="2" t="str">
        <f>IFERROR(__xludf.DUMMYFUNCTION("GOOGLETRANSLATE(A650, ""en"",""mt"")"),"X'inhuma xi fatturi oħra li l-ispiżjar għandu jimmonitorja?")</f>
        <v>X'inhuma xi fatturi oħra li l-ispiżjar għandu jimmonitorja?</v>
      </c>
    </row>
    <row r="651" ht="15.75" customHeight="1">
      <c r="A651" s="2" t="s">
        <v>651</v>
      </c>
      <c r="B651" s="2" t="str">
        <f>IFERROR(__xludf.DUMMYFUNCTION("GOOGLETRANSLATE(A651, ""en"",""mt"")"),"X'ħin il-framd ikopri l-gwerra tas-seba 'snin?")</f>
        <v>X'ħin il-framd ikopri l-gwerra tas-seba 'snin?</v>
      </c>
    </row>
    <row r="652" ht="15.75" customHeight="1">
      <c r="A652" s="2" t="s">
        <v>652</v>
      </c>
      <c r="B652" s="2" t="str">
        <f>IFERROR(__xludf.DUMMYFUNCTION("GOOGLETRANSLATE(A652, ""en"",""mt"")"),"teħid tal-ħġieġ")</f>
        <v>teħid tal-ħġieġ</v>
      </c>
    </row>
    <row r="653" ht="15.75" customHeight="1">
      <c r="A653" s="2" t="s">
        <v>653</v>
      </c>
      <c r="B653" s="2" t="str">
        <f>IFERROR(__xludf.DUMMYFUNCTION("GOOGLETRANSLATE(A653, ""en"",""mt"")"),"Għaliex hija rranġata l-post bil-qiegħda tal-kamra tad-dibattitu kif inhi?")</f>
        <v>Għaliex hija rranġata l-post bil-qiegħda tal-kamra tad-dibattitu kif inhi?</v>
      </c>
    </row>
    <row r="654" ht="15.75" customHeight="1">
      <c r="A654" s="2" t="s">
        <v>654</v>
      </c>
      <c r="B654" s="2" t="str">
        <f>IFERROR(__xludf.DUMMYFUNCTION("GOOGLETRANSLATE(A654, ""en"",""mt"")"),"Skejjel tal-Karta Pubblika fuq in-naħa tan-Nofsinhar ta ’Chicago")</f>
        <v>Skejjel tal-Karta Pubblika fuq in-naħa tan-Nofsinhar ta ’Chicago</v>
      </c>
    </row>
    <row r="655" ht="15.75" customHeight="1">
      <c r="A655" s="2" t="s">
        <v>655</v>
      </c>
      <c r="B655" s="2" t="str">
        <f>IFERROR(__xludf.DUMMYFUNCTION("GOOGLETRANSLATE(A655, ""en"",""mt"")"),"State Mughal")</f>
        <v>State Mughal</v>
      </c>
    </row>
    <row r="656" ht="15.75" customHeight="1">
      <c r="A656" s="2" t="s">
        <v>656</v>
      </c>
      <c r="B656" s="2" t="str">
        <f>IFERROR(__xludf.DUMMYFUNCTION("GOOGLETRANSLATE(A656, ""en"",""mt"")"),"Liema trattat ħa l-post tat-trattat kostituzzjonali?")</f>
        <v>Liema trattat ħa l-post tat-trattat kostituzzjonali?</v>
      </c>
    </row>
    <row r="657" ht="15.75" customHeight="1">
      <c r="A657" s="2" t="s">
        <v>657</v>
      </c>
      <c r="B657" s="2" t="str">
        <f>IFERROR(__xludf.DUMMYFUNCTION("GOOGLETRANSLATE(A657, ""en"",""mt"")"),"ħabi Lhudi")</f>
        <v>ħabi Lhudi</v>
      </c>
    </row>
    <row r="658" ht="15.75" customHeight="1">
      <c r="A658" s="2" t="s">
        <v>658</v>
      </c>
      <c r="B658" s="2" t="str">
        <f>IFERROR(__xludf.DUMMYFUNCTION("GOOGLETRANSLATE(A658, ""en"",""mt"")"),"X'inhu l-annimal li l-gżejjer tar-Rhine huma msemmija wara?")</f>
        <v>X'inhu l-annimal li l-gżejjer tar-Rhine huma msemmija wara?</v>
      </c>
    </row>
    <row r="659" ht="15.75" customHeight="1">
      <c r="A659" s="2" t="s">
        <v>659</v>
      </c>
      <c r="B659" s="2" t="str">
        <f>IFERROR(__xludf.DUMMYFUNCTION("GOOGLETRANSLATE(A659, ""en"",""mt"")"),"Problema ta 'ħabta np-kompluta")</f>
        <v>Problema ta 'ħabta np-kompluta</v>
      </c>
    </row>
    <row r="660" ht="15.75" customHeight="1">
      <c r="A660" s="2" t="s">
        <v>660</v>
      </c>
      <c r="B660" s="2" t="str">
        <f>IFERROR(__xludf.DUMMYFUNCTION("GOOGLETRANSLATE(A660, ""en"",""mt"")"),"Liema organizzazzjoni bassret li l-foresta tal-Amażonja tista 'tibqa' ħajja biss tliet snin ta 'nixfa?")</f>
        <v>Liema organizzazzjoni bassret li l-foresta tal-Amażonja tista 'tibqa' ħajja biss tliet snin ta 'nixfa?</v>
      </c>
    </row>
    <row r="661" ht="15.75" customHeight="1">
      <c r="A661" s="2" t="s">
        <v>661</v>
      </c>
      <c r="B661" s="2" t="str">
        <f>IFERROR(__xludf.DUMMYFUNCTION("GOOGLETRANSLATE(A661, ""en"",""mt"")"),"Membri ta 'liema organizzazzjonijiet huma skwalifikati milli joqogħdu fl-SP bħala MSPs eletti?")</f>
        <v>Membri ta 'liema organizzazzjonijiet huma skwalifikati milli joqogħdu fl-SP bħala MSPs eletti?</v>
      </c>
    </row>
    <row r="662" ht="15.75" customHeight="1">
      <c r="A662" s="2" t="s">
        <v>662</v>
      </c>
      <c r="B662" s="2" t="str">
        <f>IFERROR(__xludf.DUMMYFUNCTION("GOOGLETRANSLATE(A662, ""en"",""mt"")"),"Bento de Moura l-Portugall")</f>
        <v>Bento de Moura l-Portugall</v>
      </c>
    </row>
    <row r="663" ht="15.75" customHeight="1">
      <c r="A663" s="2" t="s">
        <v>663</v>
      </c>
      <c r="B663" s="2" t="str">
        <f>IFERROR(__xludf.DUMMYFUNCTION("GOOGLETRANSLATE(A663, ""en"",""mt"")"),"wara s-sieq tal-arblu")</f>
        <v>wara s-sieq tal-arblu</v>
      </c>
    </row>
    <row r="664" ht="15.75" customHeight="1">
      <c r="A664" s="2" t="s">
        <v>664</v>
      </c>
      <c r="B664" s="2" t="str">
        <f>IFERROR(__xludf.DUMMYFUNCTION("GOOGLETRANSLATE(A664, ""en"",""mt"")"),"Fil-biċċa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665" ht="15.75" customHeight="1">
      <c r="A665" s="2" t="s">
        <v>665</v>
      </c>
      <c r="B665" s="2" t="str">
        <f>IFERROR(__xludf.DUMMYFUNCTION("GOOGLETRANSLATE(A665, ""en"",""mt"")"),"id-direzzjoni li fiha l-ħalq qed jipponta")</f>
        <v>id-direzzjoni li fiha l-ħalq qed jipponta</v>
      </c>
    </row>
    <row r="666" ht="15.75" customHeight="1">
      <c r="A666" s="2" t="s">
        <v>666</v>
      </c>
      <c r="B666" s="2" t="str">
        <f>IFERROR(__xludf.DUMMYFUNCTION("GOOGLETRANSLATE(A666, ""en"",""mt"")"),"In-negozju ppermetta lill-kumpaniji privati ​​jagħmlu dak")</f>
        <v>In-negozju ppermetta lill-kumpaniji privati ​​jagħmlu dak</v>
      </c>
    </row>
    <row r="667" ht="15.75" customHeight="1">
      <c r="A667" s="2" t="s">
        <v>667</v>
      </c>
      <c r="B667" s="2" t="str">
        <f>IFERROR(__xludf.DUMMYFUNCTION("GOOGLETRANSLATE(A667, ""en"",""mt"")"),"Ossiġenu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668" ht="15.75" customHeight="1">
      <c r="A668" s="2" t="s">
        <v>668</v>
      </c>
      <c r="B668" s="2" t="str">
        <f>IFERROR(__xludf.DUMMYFUNCTION("GOOGLETRANSLATE(A668, ""en"",""mt"")"),"funzjoni ta 'appoġġ")</f>
        <v>funzjoni ta 'appoġġ</v>
      </c>
    </row>
    <row r="669" ht="15.75" customHeight="1">
      <c r="A669" s="2" t="s">
        <v>669</v>
      </c>
      <c r="B669" s="2" t="str">
        <f>IFERROR(__xludf.DUMMYFUNCTION("GOOGLETRANSLATE(A669, ""en"",""mt"")"),"Żvilupp, Skjerament u Ottimizzazzjoni tas-Sistema ta 'Ġestjoni tal-Medikazzjoni")</f>
        <v>Żvilupp, Skjerament u Ottimizzazzjoni tas-Sistema ta 'Ġestjoni tal-Medikazzjoni</v>
      </c>
    </row>
    <row r="670" ht="15.75" customHeight="1">
      <c r="A670" s="2" t="s">
        <v>670</v>
      </c>
      <c r="B670" s="2" t="str">
        <f>IFERROR(__xludf.DUMMYFUNCTION("GOOGLETRANSLATE(A670, ""en"",""mt"")"),"tista 'tipproduċi kemm bajd kif ukoll sperma")</f>
        <v>tista 'tipproduċi kemm bajd kif ukoll sperma</v>
      </c>
    </row>
    <row r="671" ht="15.75" customHeight="1">
      <c r="A671" s="2" t="s">
        <v>671</v>
      </c>
      <c r="B671" s="2" t="str">
        <f>IFERROR(__xludf.DUMMYFUNCTION("GOOGLETRANSLATE(A671, ""en"",""mt"")"),"Biegħ il-mediċini bir-riċetta u jeħtieġu riċetta valida")</f>
        <v>Biegħ il-mediċini bir-riċetta u jeħtieġu riċetta valida</v>
      </c>
    </row>
    <row r="672" ht="15.75" customHeight="1">
      <c r="A672" s="2" t="s">
        <v>672</v>
      </c>
      <c r="B672" s="2" t="str">
        <f>IFERROR(__xludf.DUMMYFUNCTION("GOOGLETRANSLATE(A672, ""en"",""mt"")"),"1978 Każ tal-Qorti Suprema tal-Fondazzjoni FCC v. Pacifica")</f>
        <v>1978 Każ tal-Qorti Suprema tal-Fondazzjoni FCC v. Pacifica</v>
      </c>
    </row>
    <row r="673" ht="15.75" customHeight="1">
      <c r="A673" s="2" t="s">
        <v>673</v>
      </c>
      <c r="B673" s="2" t="str">
        <f>IFERROR(__xludf.DUMMYFUNCTION("GOOGLETRANSLATE(A673, ""en"",""mt"")"),"qawwa ratba")</f>
        <v>qawwa ratba</v>
      </c>
    </row>
    <row r="674" ht="15.75" customHeight="1">
      <c r="A674" s="2" t="s">
        <v>674</v>
      </c>
      <c r="B674" s="2" t="str">
        <f>IFERROR(__xludf.DUMMYFUNCTION("GOOGLETRANSLATE(A674, ""en"",""mt"")"),"Kemm ġew rikonoxxuti skejjel tal-mediċina fiċ-Ċina?")</f>
        <v>Kemm ġew rikonoxxuti skejjel tal-mediċina fiċ-Ċina?</v>
      </c>
    </row>
    <row r="675" ht="15.75" customHeight="1">
      <c r="A675" s="2" t="s">
        <v>675</v>
      </c>
      <c r="B675" s="2" t="str">
        <f>IFERROR(__xludf.DUMMYFUNCTION("GOOGLETRANSLATE(A675, ""en"",""mt"")"),"Definizzjonijiet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676" ht="15.75" customHeight="1">
      <c r="A676" s="2" t="s">
        <v>676</v>
      </c>
      <c r="B676" s="2" t="str">
        <f>IFERROR(__xludf.DUMMYFUNCTION("GOOGLETRANSLATE(A676, ""en"",""mt"")"),"Movimenti Iżlamisti anti-demokratiċi")</f>
        <v>Movimenti Iżlamisti anti-demokratiċi</v>
      </c>
    </row>
    <row r="677" ht="15.75" customHeight="1">
      <c r="A677" s="2" t="s">
        <v>677</v>
      </c>
      <c r="B677" s="2" t="str">
        <f>IFERROR(__xludf.DUMMYFUNCTION("GOOGLETRANSLATE(A677, ""en"",""mt"")"),"Il-Battalja ta 'Bạch ằng")</f>
        <v>Il-Battalja ta 'Bạch ằng</v>
      </c>
    </row>
    <row r="678" ht="15.75" customHeight="1">
      <c r="A678" s="2" t="s">
        <v>678</v>
      </c>
      <c r="B678" s="2" t="str">
        <f>IFERROR(__xludf.DUMMYFUNCTION("GOOGLETRANSLATE(A678, ""en"",""mt"")"),"X'impatt għandhom aktar ħaddiema li jaħdmu aktar fuq il-produttività ta 'negozju?")</f>
        <v>X'impatt għandhom aktar ħaddiema li jaħdmu aktar fuq il-produttività ta 'negozju?</v>
      </c>
    </row>
    <row r="679" ht="15.75" customHeight="1">
      <c r="A679" s="2" t="s">
        <v>679</v>
      </c>
      <c r="B679" s="2" t="str">
        <f>IFERROR(__xludf.DUMMYFUNCTION("GOOGLETRANSLATE(A679, ""en"",""mt"")"),"Matematika applikata għall-kostruzzjoni tal-kalendarji")</f>
        <v>Matematika applikata għall-kostruzzjoni tal-kalendarji</v>
      </c>
    </row>
    <row r="680" ht="15.75" customHeight="1">
      <c r="A680" s="2" t="s">
        <v>680</v>
      </c>
      <c r="B680" s="2" t="str">
        <f>IFERROR(__xludf.DUMMYFUNCTION("GOOGLETRANSLATE(A680, ""en"",""mt"")"),"Kemm-il linji tal-ferrovija tal-gauge dojoq kienu proprjetà tal-gvern qabel?")</f>
        <v>Kemm-il linji tal-ferrovija tal-gauge dojoq kienu proprjetà tal-gvern qabel?</v>
      </c>
    </row>
    <row r="681" ht="15.75" customHeight="1">
      <c r="A681" s="2" t="s">
        <v>681</v>
      </c>
      <c r="B681" s="2" t="str">
        <f>IFERROR(__xludf.DUMMYFUNCTION("GOOGLETRANSLATE(A681, ""en"",""mt"")"),"Il-lobati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682" ht="15.75" customHeight="1">
      <c r="A682" s="2" t="s">
        <v>682</v>
      </c>
      <c r="B682" s="2" t="str">
        <f>IFERROR(__xludf.DUMMYFUNCTION("GOOGLETRANSLATE(A682, ""en"",""mt"")"),"Exoskeleton")</f>
        <v>Exoskeleton</v>
      </c>
    </row>
    <row r="683" ht="15.75" customHeight="1">
      <c r="A683" s="2" t="s">
        <v>683</v>
      </c>
      <c r="B683" s="2" t="str">
        <f>IFERROR(__xludf.DUMMYFUNCTION("GOOGLETRANSLATE(A683, ""en"",""mt"")"),"tnaqqis fil-livelli tal-ormoni bl-età")</f>
        <v>tnaqqis fil-livelli tal-ormoni bl-età</v>
      </c>
    </row>
    <row r="684" ht="15.75" customHeight="1">
      <c r="A684" s="2" t="s">
        <v>684</v>
      </c>
      <c r="B684" s="2" t="str">
        <f>IFERROR(__xludf.DUMMYFUNCTION("GOOGLETRANSLATE(A684, ""en"",""mt"")"),"isegwi l-istess proċeduri bħal għal rapporti ta 'valutazzjoni tal-IPCC")</f>
        <v>isegwi l-istess proċeduri bħal għal rapporti ta 'valutazzjoni tal-IPCC</v>
      </c>
    </row>
    <row r="685" ht="15.75" customHeight="1">
      <c r="A685" s="2" t="s">
        <v>685</v>
      </c>
      <c r="B685" s="2" t="str">
        <f>IFERROR(__xludf.DUMMYFUNCTION("GOOGLETRANSLATE(A685, ""en"",""mt"")"),"It-test tal-primalità tar-rabin Miller-Rabin")</f>
        <v>It-test tal-primalità tar-rabin Miller-Rabin</v>
      </c>
    </row>
    <row r="686" ht="15.75" customHeight="1">
      <c r="A686" s="2" t="s">
        <v>686</v>
      </c>
      <c r="B686" s="2" t="str">
        <f>IFERROR(__xludf.DUMMYFUNCTION("GOOGLETRANSLATE(A686, ""en"",""mt"")"),"fabbrikazzjoni ta 'evidenza jew twettaq sperġur")</f>
        <v>fabbrikazzjoni ta 'evidenza jew twettaq sperġur</v>
      </c>
    </row>
    <row r="687" ht="15.75" customHeight="1">
      <c r="A687" s="2" t="s">
        <v>687</v>
      </c>
      <c r="B687" s="2" t="str">
        <f>IFERROR(__xludf.DUMMYFUNCTION("GOOGLETRANSLATE(A687, ""en"",""mt"")"),"Mużew Rebbiegħa ta 'Varsavja")</f>
        <v>Mużew Rebbiegħa ta 'Varsavja</v>
      </c>
    </row>
    <row r="688" ht="15.75" customHeight="1">
      <c r="A688" s="2" t="s">
        <v>688</v>
      </c>
      <c r="B688" s="2" t="str">
        <f>IFERROR(__xludf.DUMMYFUNCTION("GOOGLETRANSLATE(A688, ""en"",""mt"")"),"""Ħmar"")")</f>
        <v>"Ħmar")</v>
      </c>
    </row>
    <row r="689" ht="15.75" customHeight="1">
      <c r="A689" s="2" t="s">
        <v>689</v>
      </c>
      <c r="B689" s="2" t="str">
        <f>IFERROR(__xludf.DUMMYFUNCTION("GOOGLETRANSLATE(A689, ""en"",""mt"")"),"Ergäzungsschulen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690" ht="15.75" customHeight="1">
      <c r="A690" s="2" t="s">
        <v>690</v>
      </c>
      <c r="B690" s="2" t="str">
        <f>IFERROR(__xludf.DUMMYFUNCTION("GOOGLETRANSLATE(A690, ""en"",""mt"")"),"Kemm partijiet għandhom il-konsiderazzjoni ta 'kont fl-istadju 3?")</f>
        <v>Kemm partijiet għandhom il-konsiderazzjoni ta 'kont fl-istadju 3?</v>
      </c>
    </row>
    <row r="691" ht="15.75" customHeight="1">
      <c r="A691" s="2" t="s">
        <v>691</v>
      </c>
      <c r="B691" s="2" t="str">
        <f>IFERROR(__xludf.DUMMYFUNCTION("GOOGLETRANSLATE(A691, ""en"",""mt"")"),"Triq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692" ht="15.75" customHeight="1">
      <c r="A692" s="2" t="s">
        <v>692</v>
      </c>
      <c r="B692" s="2" t="str">
        <f>IFERROR(__xludf.DUMMYFUNCTION("GOOGLETRANSLATE(A692, ""en"",""mt"")"),"Meta jsir il-weekend tal-Gallerija ta 'Varsavja?")</f>
        <v>Meta jsir il-weekend tal-Gallerija ta 'Varsavja?</v>
      </c>
    </row>
    <row r="693" ht="15.75" customHeight="1">
      <c r="A693" s="2" t="s">
        <v>693</v>
      </c>
      <c r="B693" s="2" t="str">
        <f>IFERROR(__xludf.DUMMYFUNCTION("GOOGLETRANSLATE(A693, ""en"",""mt"")"),"X'tip ta 'kastig xi kultant jiġi offrut lid-diżubbidjenti ċivili?")</f>
        <v>X'tip ta 'kastig xi kultant jiġi offrut lid-diżubbidjenti ċivili?</v>
      </c>
    </row>
    <row r="694" ht="15.75" customHeight="1">
      <c r="A694" s="2" t="s">
        <v>694</v>
      </c>
      <c r="B694" s="2" t="str">
        <f>IFERROR(__xludf.DUMMYFUNCTION("GOOGLETRANSLATE(A694, ""en"",""mt"")"),"""Belt Ġdida Bold tan-Nofsinhar""")</f>
        <v>"Belt Ġdida Bold tan-Nofsinhar"</v>
      </c>
    </row>
    <row r="695" ht="15.75" customHeight="1">
      <c r="A695" s="2" t="s">
        <v>695</v>
      </c>
      <c r="B695" s="2" t="str">
        <f>IFERROR(__xludf.DUMMYFUNCTION("GOOGLETRANSLATE(A695, ""en"",""mt"")"),"Żiffa tas-Sajf")</f>
        <v>Żiffa tas-Sajf</v>
      </c>
    </row>
    <row r="696" ht="15.75" customHeight="1">
      <c r="A696" s="2" t="s">
        <v>696</v>
      </c>
      <c r="B696" s="2" t="str">
        <f>IFERROR(__xludf.DUMMYFUNCTION("GOOGLETRANSLATE(A696, ""en"",""mt"")"),"Kumpanija Olandiża tal-Indja tal-Lvant")</f>
        <v>Kumpanija Olandiża tal-Indja tal-Lvant</v>
      </c>
    </row>
    <row r="697" ht="15.75" customHeight="1">
      <c r="A697" s="2" t="s">
        <v>697</v>
      </c>
      <c r="B697" s="2" t="str">
        <f>IFERROR(__xludf.DUMMYFUNCTION("GOOGLETRANSLATE(A697, ""en"",""mt"")"),"Battalja ta 'Olustee")</f>
        <v>Battalja ta 'Olustee</v>
      </c>
    </row>
    <row r="698" ht="15.75" customHeight="1">
      <c r="A698" s="2" t="s">
        <v>698</v>
      </c>
      <c r="B698" s="2" t="str">
        <f>IFERROR(__xludf.DUMMYFUNCTION("GOOGLETRANSLATE(A698, ""en"",""mt"")"),"F’ħafna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699" ht="15.75" customHeight="1">
      <c r="A699" s="2" t="s">
        <v>699</v>
      </c>
      <c r="B699" s="2" t="str">
        <f>IFERROR(__xludf.DUMMYFUNCTION("GOOGLETRANSLATE(A699, ""en"",""mt"")"),"għaxar-horsepower")</f>
        <v>għaxar-horsepower</v>
      </c>
    </row>
    <row r="700" ht="15.75" customHeight="1">
      <c r="A700" s="2" t="s">
        <v>700</v>
      </c>
      <c r="B700" s="2" t="str">
        <f>IFERROR(__xludf.DUMMYFUNCTION("GOOGLETRANSLATE(A700, ""en"",""mt"")"),"tibgħat email")</f>
        <v>tibgħat email</v>
      </c>
    </row>
    <row r="701" ht="15.75" customHeight="1">
      <c r="A701" s="2" t="s">
        <v>701</v>
      </c>
      <c r="B701" s="2" t="str">
        <f>IFERROR(__xludf.DUMMYFUNCTION("GOOGLETRANSLATE(A701, ""en"",""mt"")"),"Id-dħul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702" ht="15.75" customHeight="1">
      <c r="A702" s="2" t="s">
        <v>702</v>
      </c>
      <c r="B702" s="2" t="str">
        <f>IFERROR(__xludf.DUMMYFUNCTION("GOOGLETRANSLATE(A702, ""en"",""mt"")"),"Fejn kien hemm dgħjufija fil-katina tal-provvista Ingliża?")</f>
        <v>Fejn kien hemm dgħjufija fil-katina tal-provvista Ingliża?</v>
      </c>
    </row>
    <row r="703" ht="15.75" customHeight="1">
      <c r="A703" s="2" t="s">
        <v>703</v>
      </c>
      <c r="B703" s="2" t="str">
        <f>IFERROR(__xludf.DUMMYFUNCTION("GOOGLETRANSLATE(A703, ""en"",""mt"")"),"L-inkorporazzjonijiet jiġu annullati biss għal lista fissa ta 'raġunijiet")</f>
        <v>L-inkorporazzjonijiet jiġu annullati biss għal lista fissa ta 'raġunijiet</v>
      </c>
    </row>
    <row r="704" ht="15.75" customHeight="1">
      <c r="A704" s="2" t="s">
        <v>704</v>
      </c>
      <c r="B704" s="2" t="str">
        <f>IFERROR(__xludf.DUMMYFUNCTION("GOOGLETRANSLATE(A704, ""en"",""mt"")"),"tgħaddi nixxiegħa ta 'arja nadifa u niexfa minn sodda waħda ta' par ta 'passaġġi molekulari żeoliti identiċi, li jassorbi n-nitroġenu")</f>
        <v>tgħaddi nixxiegħa ta 'arja nadifa u niexfa minn sodda waħda ta' par ta 'passaġġi molekulari żeoliti identiċi, li jassorbi n-nitroġenu</v>
      </c>
    </row>
    <row r="705" ht="15.75" customHeight="1">
      <c r="A705" s="2" t="s">
        <v>705</v>
      </c>
      <c r="B705" s="2" t="str">
        <f>IFERROR(__xludf.DUMMYFUNCTION("GOOGLETRANSLATE(A705, ""en"",""mt"")"),"It-taħlita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706" ht="15.75" customHeight="1">
      <c r="A706" s="2" t="s">
        <v>706</v>
      </c>
      <c r="B706" s="2" t="str">
        <f>IFERROR(__xludf.DUMMYFUNCTION("GOOGLETRANSLATE(A706, ""en"",""mt"")"),"Iċ-ċiklu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707" ht="15.75" customHeight="1">
      <c r="A707" s="2" t="s">
        <v>707</v>
      </c>
      <c r="B707" s="2" t="str">
        <f>IFERROR(__xludf.DUMMYFUNCTION("GOOGLETRANSLATE(A707, ""en"",""mt"")"),"Deżert tal-Colorado")</f>
        <v>Deżert tal-Colorado</v>
      </c>
    </row>
    <row r="708" ht="15.75" customHeight="1">
      <c r="A708" s="2" t="s">
        <v>708</v>
      </c>
      <c r="B708" s="2" t="str">
        <f>IFERROR(__xludf.DUMMYFUNCTION("GOOGLETRANSLATE(A708, ""en"",""mt"")"),"Kostruzzjoni tal-Kumpless tax-Xjenza Allston $ 1.2 biljun")</f>
        <v>Kostruzzjoni tal-Kumpless tax-Xjenza Allston $ 1.2 biljun</v>
      </c>
    </row>
    <row r="709" ht="15.75" customHeight="1">
      <c r="A709" s="2" t="s">
        <v>709</v>
      </c>
      <c r="B709" s="2" t="str">
        <f>IFERROR(__xludf.DUMMYFUNCTION("GOOGLETRANSLATE(A709, ""en"",""mt"")"),"jirrendu ċerti liġijiet ineffettivi")</f>
        <v>jirrendu ċerti liġijiet ineffettivi</v>
      </c>
    </row>
    <row r="710" ht="15.75" customHeight="1">
      <c r="A710" s="2" t="s">
        <v>710</v>
      </c>
      <c r="B710" s="2" t="str">
        <f>IFERROR(__xludf.DUMMYFUNCTION("GOOGLETRANSLATE(A710, ""en"",""mt"")"),"""Emendi ta 'Wrecking""")</f>
        <v>"Emendi ta 'Wrecking"</v>
      </c>
    </row>
    <row r="711" ht="15.75" customHeight="1">
      <c r="A711" s="2" t="s">
        <v>711</v>
      </c>
      <c r="B711" s="2" t="str">
        <f>IFERROR(__xludf.DUMMYFUNCTION("GOOGLETRANSLATE(A711, ""en"",""mt"")"),"Sistema Rift N - S")</f>
        <v>Sistema Rift N - S</v>
      </c>
    </row>
    <row r="712" ht="15.75" customHeight="1">
      <c r="A712" s="2" t="s">
        <v>712</v>
      </c>
      <c r="B712" s="2" t="str">
        <f>IFERROR(__xludf.DUMMYFUNCTION("GOOGLETRANSLATE(A712, ""en"",""mt"")"),"Iġġustifikat biss kontra entitajiet governattivi")</f>
        <v>Iġġustifikat biss kontra entitajiet governattivi</v>
      </c>
    </row>
    <row r="713" ht="15.75" customHeight="1">
      <c r="A713" s="2" t="s">
        <v>713</v>
      </c>
      <c r="B713" s="2" t="str">
        <f>IFERROR(__xludf.DUMMYFUNCTION("GOOGLETRANSLATE(A713, ""en"",""mt"")"),"Il-Harvard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714" ht="15.75" customHeight="1">
      <c r="A714" s="2" t="s">
        <v>714</v>
      </c>
      <c r="B714" s="2" t="str">
        <f>IFERROR(__xludf.DUMMYFUNCTION("GOOGLETRANSLATE(A714, ""en"",""mt"")"),"Tliet kmamar tal-piż")</f>
        <v>Tliet kmamar tal-piż</v>
      </c>
    </row>
    <row r="715" ht="15.75" customHeight="1">
      <c r="A715" s="2" t="s">
        <v>715</v>
      </c>
      <c r="B715" s="2" t="str">
        <f>IFERROR(__xludf.DUMMYFUNCTION("GOOGLETRANSLATE(A715, ""en"",""mt"")"),"ħati li ma għamel l-ebda ħażin")</f>
        <v>ħati li ma għamel l-ebda ħażin</v>
      </c>
    </row>
    <row r="716" ht="15.75" customHeight="1">
      <c r="A716" s="2" t="s">
        <v>716</v>
      </c>
      <c r="B716" s="2" t="str">
        <f>IFERROR(__xludf.DUMMYFUNCTION("GOOGLETRANSLATE(A716, ""en"",""mt"")"),"in-netwerk tradizzjonali tat-tifel antik")</f>
        <v>in-netwerk tradizzjonali tat-tifel antik</v>
      </c>
    </row>
    <row r="717" ht="15.75" customHeight="1">
      <c r="A717" s="2" t="s">
        <v>717</v>
      </c>
      <c r="B717" s="2" t="str">
        <f>IFERROR(__xludf.DUMMYFUNCTION("GOOGLETRANSLATE(A717, ""en"",""mt"")"),"X.25 juża liema tip ta 'tip ta' netwerk")</f>
        <v>X.25 juża liema tip ta 'tip ta' netwerk</v>
      </c>
    </row>
    <row r="718" ht="15.75" customHeight="1">
      <c r="A718" s="2" t="s">
        <v>718</v>
      </c>
      <c r="B718" s="2" t="str">
        <f>IFERROR(__xludf.DUMMYFUNCTION("GOOGLETRANSLATE(A718, ""en"",""mt"")"),"Liema konġettura żżomm li kull numru sħiħ n akbar minn 2 jista 'jiġi espress bħala somma ta' żewġ primes?")</f>
        <v>Liema konġettura żżomm li kull numru sħiħ n akbar minn 2 jista 'jiġi espress bħala somma ta' żewġ primes?</v>
      </c>
    </row>
    <row r="719" ht="15.75" customHeight="1">
      <c r="A719" s="2" t="s">
        <v>719</v>
      </c>
      <c r="B719" s="2" t="str">
        <f>IFERROR(__xludf.DUMMYFUNCTION("GOOGLETRANSLATE(A719, ""en"",""mt"")"),"Problemi semantiċi u niceties grammatikali")</f>
        <v>Problemi semantiċi u niceties grammatikali</v>
      </c>
    </row>
    <row r="720" ht="15.75" customHeight="1">
      <c r="A720" s="2" t="s">
        <v>720</v>
      </c>
      <c r="B720" s="2" t="str">
        <f>IFERROR(__xludf.DUMMYFUNCTION("GOOGLETRANSLATE(A720, ""en"",""mt"")"),"Imdawwar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721" ht="15.75" customHeight="1">
      <c r="A721" s="2" t="s">
        <v>721</v>
      </c>
      <c r="B721" s="2" t="str">
        <f>IFERROR(__xludf.DUMMYFUNCTION("GOOGLETRANSLATE(A721, ""en"",""mt"")"),"Fiċ-ċentru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722" ht="15.75" customHeight="1">
      <c r="A722" s="2" t="s">
        <v>722</v>
      </c>
      <c r="B722" s="2" t="str">
        <f>IFERROR(__xludf.DUMMYFUNCTION("GOOGLETRANSLATE(A722, ""en"",""mt"")"),"Gte")</f>
        <v>Gte</v>
      </c>
    </row>
    <row r="723" ht="15.75" customHeight="1">
      <c r="A723" s="2" t="s">
        <v>723</v>
      </c>
      <c r="B723" s="2" t="str">
        <f>IFERROR(__xludf.DUMMYFUNCTION("GOOGLETRANSLATE(A723, ""en"",""mt"")"),"Attakk fuq il-kapitali l-ġdida ta 'Franza, Quebec")</f>
        <v>Attakk fuq il-kapitali l-ġdida ta 'Franza, Quebec</v>
      </c>
    </row>
    <row r="724" ht="15.75" customHeight="1">
      <c r="A724" s="2" t="s">
        <v>724</v>
      </c>
      <c r="B724" s="2" t="str">
        <f>IFERROR(__xludf.DUMMYFUNCTION("GOOGLETRANSLATE(A724, ""en"",""mt"")"),"Liema grad issa huwa obbligatorju fl-Istati Uniti sabiex ikun spiżjar liċenzjat?")</f>
        <v>Liema grad issa huwa obbligatorju fl-Istati Uniti sabiex ikun spiżjar liċenzjat?</v>
      </c>
    </row>
    <row r="725" ht="15.75" customHeight="1">
      <c r="A725" s="2" t="s">
        <v>725</v>
      </c>
      <c r="B725" s="2" t="str">
        <f>IFERROR(__xludf.DUMMYFUNCTION("GOOGLETRANSLATE(A725, ""en"",""mt"")"),"falliet")</f>
        <v>falliet</v>
      </c>
    </row>
    <row r="726" ht="15.75" customHeight="1">
      <c r="A726" s="2" t="s">
        <v>726</v>
      </c>
      <c r="B726" s="2" t="str">
        <f>IFERROR(__xludf.DUMMYFUNCTION("GOOGLETRANSLATE(A726, ""en"",""mt"")"),"jaqbad tliet negozjanti u joqtol 14-il persuna")</f>
        <v>jaqbad tliet negozjanti u joqtol 14-il persuna</v>
      </c>
    </row>
    <row r="727" ht="15.75" customHeight="1">
      <c r="A727" s="2" t="s">
        <v>727</v>
      </c>
      <c r="B727" s="2" t="str">
        <f>IFERROR(__xludf.DUMMYFUNCTION("GOOGLETRANSLATE(A727, ""en"",""mt"")"),"L-ossiġenu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728" ht="15.75" customHeight="1">
      <c r="A728" s="2" t="s">
        <v>728</v>
      </c>
      <c r="B728" s="2" t="str">
        <f>IFERROR(__xludf.DUMMYFUNCTION("GOOGLETRANSLATE(A728, ""en"",""mt"")"),"Kemm siġġijiet ħadu l-SNP mid-Demokratiċi Liberali?")</f>
        <v>Kemm siġġijiet ħadu l-SNP mid-Demokratiċi Liberali?</v>
      </c>
    </row>
    <row r="729" ht="15.75" customHeight="1">
      <c r="A729" s="2" t="s">
        <v>729</v>
      </c>
      <c r="B729" s="2" t="str">
        <f>IFERROR(__xludf.DUMMYFUNCTION("GOOGLETRANSLATE(A729, ""en"",""mt"")"),"it-trattati li jistabbilixxu l-Unjoni Ewropea")</f>
        <v>it-trattati li jistabbilixxu l-Unjoni Ewropea</v>
      </c>
    </row>
    <row r="730" ht="15.75" customHeight="1">
      <c r="A730" s="2" t="s">
        <v>730</v>
      </c>
      <c r="B730" s="2" t="str">
        <f>IFERROR(__xludf.DUMMYFUNCTION("GOOGLETRANSLATE(A730, ""en"",""mt"")"),"Il-Parlament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731" ht="15.75" customHeight="1">
      <c r="A731" s="2" t="s">
        <v>731</v>
      </c>
      <c r="B731" s="2" t="str">
        <f>IFERROR(__xludf.DUMMYFUNCTION("GOOGLETRANSLATE(A731, ""en"",""mt"")"),"ġelatina moxt")</f>
        <v>ġelatina moxt</v>
      </c>
    </row>
    <row r="732" ht="15.75" customHeight="1">
      <c r="A732" s="2" t="s">
        <v>732</v>
      </c>
      <c r="B732" s="2" t="str">
        <f>IFERROR(__xludf.DUMMYFUNCTION("GOOGLETRANSLATE(A732, ""en"",""mt"")"),"Ewklide")</f>
        <v>Ewklide</v>
      </c>
    </row>
    <row r="733" ht="15.75" customHeight="1">
      <c r="A733" s="2" t="s">
        <v>733</v>
      </c>
      <c r="B733" s="2" t="str">
        <f>IFERROR(__xludf.DUMMYFUNCTION("GOOGLETRANSLATE(A733, ""en"",""mt"")"),"X'inhu t-tieni livell ta 'diviżjoni territorjali fil-Polonja?")</f>
        <v>X'inhu t-tieni livell ta 'diviżjoni territorjali fil-Polonja?</v>
      </c>
    </row>
    <row r="734" ht="15.75" customHeight="1">
      <c r="A734" s="2" t="s">
        <v>734</v>
      </c>
      <c r="B734" s="2" t="str">
        <f>IFERROR(__xludf.DUMMYFUNCTION("GOOGLETRANSLATE(A734, ""en"",""mt"")"),"Blat igneous huwa blat li jikkristallizza minn xiex?")</f>
        <v>Blat igneous huwa blat li jikkristallizza minn xiex?</v>
      </c>
    </row>
    <row r="735" ht="15.75" customHeight="1">
      <c r="A735" s="2" t="s">
        <v>735</v>
      </c>
      <c r="B735" s="2" t="str">
        <f>IFERROR(__xludf.DUMMYFUNCTION("GOOGLETRANSLATE(A735, ""en"",""mt"")"),"Terminal dial-up ma 'kuxxinett, jew, billi jgħaqqad nodu permanenti X.25")</f>
        <v>Terminal dial-up ma 'kuxxinett, jew, billi jgħaqqad nodu permanenti X.25</v>
      </c>
    </row>
    <row r="736" ht="15.75" customHeight="1">
      <c r="A736" s="2" t="s">
        <v>736</v>
      </c>
      <c r="B736" s="2" t="str">
        <f>IFERROR(__xludf.DUMMYFUNCTION("GOOGLETRANSLATE(A736, ""en"",""mt"")"),"ROTIFERS U MOLLUSC U LARVA CRUSTACEAN")</f>
        <v>ROTIFERS U MOLLUSC U LARVA CRUSTACEAN</v>
      </c>
    </row>
    <row r="737" ht="15.75" customHeight="1">
      <c r="A737" s="2" t="s">
        <v>737</v>
      </c>
      <c r="B737" s="2" t="str">
        <f>IFERROR(__xludf.DUMMYFUNCTION("GOOGLETRANSLATE(A737, ""en"",""mt"")"),"It-2 seklu BCE")</f>
        <v>It-2 seklu BCE</v>
      </c>
    </row>
    <row r="738" ht="15.75" customHeight="1">
      <c r="A738" s="2" t="s">
        <v>738</v>
      </c>
      <c r="B738" s="2" t="str">
        <f>IFERROR(__xludf.DUMMYFUNCTION("GOOGLETRANSLATE(A738, ""en"",""mt"")"),"Sal-199 kemm kienu konnessi universitajiet")</f>
        <v>Sal-199 kemm kienu konnessi universitajiet</v>
      </c>
    </row>
    <row r="739" ht="15.75" customHeight="1">
      <c r="A739" s="2" t="s">
        <v>739</v>
      </c>
      <c r="B739" s="2" t="str">
        <f>IFERROR(__xludf.DUMMYFUNCTION("GOOGLETRANSLATE(A739, ""en"",""mt"")"),"li ma tkunx diżubbidjenti ċivili")</f>
        <v>li ma tkunx diżubbidjenti ċivili</v>
      </c>
    </row>
    <row r="740" ht="15.75" customHeight="1">
      <c r="A740" s="2" t="s">
        <v>740</v>
      </c>
      <c r="B740" s="2" t="str">
        <f>IFERROR(__xludf.DUMMYFUNCTION("GOOGLETRANSLATE(A740, ""en"",""mt"")"),"X'inhu l-isem tal-faċilità ta 'rikreazzjoni primarja ta' Harvard?")</f>
        <v>X'inhu l-isem tal-faċilità ta 'rikreazzjoni primarja ta' Harvard?</v>
      </c>
    </row>
    <row r="741" ht="15.75" customHeight="1">
      <c r="A741" s="2" t="s">
        <v>741</v>
      </c>
      <c r="B741" s="2" t="str">
        <f>IFERROR(__xludf.DUMMYFUNCTION("GOOGLETRANSLATE(A741, ""en"",""mt"")"),"X'inhi l-iktar interazzjoni ewlenija b'saħħitha?")</f>
        <v>X'inhi l-iktar interazzjoni ewlenija b'saħħitha?</v>
      </c>
    </row>
    <row r="742" ht="15.75" customHeight="1">
      <c r="A742" s="2" t="s">
        <v>742</v>
      </c>
      <c r="B742" s="2" t="str">
        <f>IFERROR(__xludf.DUMMYFUNCTION("GOOGLETRANSLATE(A742, ""en"",""mt"")"),"Madwar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743" ht="15.75" customHeight="1">
      <c r="A743" s="2" t="s">
        <v>743</v>
      </c>
      <c r="B743" s="2" t="str">
        <f>IFERROR(__xludf.DUMMYFUNCTION("GOOGLETRANSLATE(A743, ""en"",""mt"")"),"repulsjoni ta 'piżijiet simili taħt l-influwenza tal-forza elettromanjetika")</f>
        <v>repulsjoni ta 'piżijiet simili taħt l-influwenza tal-forza elettromanjetika</v>
      </c>
    </row>
    <row r="744" ht="15.75" customHeight="1">
      <c r="A744" s="2" t="s">
        <v>744</v>
      </c>
      <c r="B744" s="2" t="str">
        <f>IFERROR(__xludf.DUMMYFUNCTION("GOOGLETRANSLATE(A744, ""en"",""mt"")"),"Fi ħdan il-mediċini tad-dispensarju / tqassim")</f>
        <v>Fi ħdan il-mediċini tad-dispensarju / tqassim</v>
      </c>
    </row>
    <row r="745" ht="15.75" customHeight="1">
      <c r="A745" s="2" t="s">
        <v>745</v>
      </c>
      <c r="B745" s="2" t="str">
        <f>IFERROR(__xludf.DUMMYFUNCTION("GOOGLETRANSLATE(A745, ""en"",""mt"")"),"X'waqfet kwistjoni importanti fl-identità nazzjonali Skoċċiża għal ħafna snin?")</f>
        <v>X'waqfet kwistjoni importanti fl-identità nazzjonali Skoċċiża għal ħafna snin?</v>
      </c>
    </row>
    <row r="746" ht="15.75" customHeight="1">
      <c r="A746" s="2" t="s">
        <v>746</v>
      </c>
      <c r="B746" s="2" t="str">
        <f>IFERROR(__xludf.DUMMYFUNCTION("GOOGLETRANSLATE(A746, ""en"",""mt"")"),"Netwerk deċentralizzat b'ħafna mogħdijiet bejn kwalunkwe żewġ punti")</f>
        <v>Netwerk deċentralizzat b'ħafna mogħdijiet bejn kwalunkwe żewġ punti</v>
      </c>
    </row>
    <row r="747" ht="15.75" customHeight="1">
      <c r="A747" s="2" t="s">
        <v>747</v>
      </c>
      <c r="B747" s="2" t="str">
        <f>IFERROR(__xludf.DUMMYFUNCTION("GOOGLETRANSLATE(A747, ""en"",""mt"")"),"Fil-bidu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748" ht="15.75" customHeight="1">
      <c r="A748" s="2" t="s">
        <v>748</v>
      </c>
      <c r="B748" s="2" t="str">
        <f>IFERROR(__xludf.DUMMYFUNCTION("GOOGLETRANSLATE(A748, ""en"",""mt"")"),"Ħsarat Ingliżi fl-Amerika ta ’Fuq, flimkien ma’ fallimenti oħra fit-Teatru Ewropew")</f>
        <v>Ħsarat Ingliżi fl-Amerika ta ’Fuq, flimkien ma’ fallimenti oħra fit-Teatru Ewropew</v>
      </c>
    </row>
    <row r="749" ht="15.75" customHeight="1">
      <c r="A749" s="2" t="s">
        <v>749</v>
      </c>
      <c r="B749" s="2" t="str">
        <f>IFERROR(__xludf.DUMMYFUNCTION("GOOGLETRANSLATE(A749, ""en"",""mt"")"),"ċediment jew il-possedimenti kontinentali tal-Amerika ta ’Fuq fil-lvant tal-Mississippi jew il-gżejjer tal-Karibew ta’ Guadeloupe u Martinique")</f>
        <v>ċediment jew il-possedimenti kontinentali tal-Amerika ta ’Fuq fil-lvant tal-Mississippi jew il-gżejjer tal-Karibew ta’ Guadeloupe u Martinique</v>
      </c>
    </row>
    <row r="750" ht="15.75" customHeight="1">
      <c r="A750" s="2" t="s">
        <v>750</v>
      </c>
      <c r="B750" s="2" t="str">
        <f>IFERROR(__xludf.DUMMYFUNCTION("GOOGLETRANSLATE(A750, ""en"",""mt"")"),"L- ""Ipotesi tal-Hugues""")</f>
        <v>L- "Ipotesi tal-Hugues"</v>
      </c>
    </row>
    <row r="751" ht="15.75" customHeight="1">
      <c r="A751" s="2" t="s">
        <v>751</v>
      </c>
      <c r="B751" s="2" t="str">
        <f>IFERROR(__xludf.DUMMYFUNCTION("GOOGLETRANSLATE(A751, ""en"",""mt"")"),"output wieħed")</f>
        <v>output wieħed</v>
      </c>
    </row>
    <row r="752" ht="15.75" customHeight="1">
      <c r="A752" s="2" t="s">
        <v>752</v>
      </c>
      <c r="B752" s="2" t="str">
        <f>IFERROR(__xludf.DUMMYFUNCTION("GOOGLETRANSLATE(A752, ""en"",""mt"")"),"Madwar wieħed minn tmienja n-numru")</f>
        <v>Madwar wieħed minn tmienja n-numru</v>
      </c>
    </row>
    <row r="753" ht="15.75" customHeight="1">
      <c r="A753" s="2" t="s">
        <v>753</v>
      </c>
      <c r="B753" s="2" t="str">
        <f>IFERROR(__xludf.DUMMYFUNCTION("GOOGLETRANSLATE(A753, ""en"",""mt"")"),"il-qoxra u l-parti l-iktar riġida tal-mantell ta 'fuq")</f>
        <v>il-qoxra u l-parti l-iktar riġida tal-mantell ta 'fuq</v>
      </c>
    </row>
    <row r="754" ht="15.75" customHeight="1">
      <c r="A754" s="2" t="s">
        <v>754</v>
      </c>
      <c r="B754" s="2" t="str">
        <f>IFERROR(__xludf.DUMMYFUNCTION("GOOGLETRANSLATE(A754, ""en"",""mt"")"),"Ir-riżultat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755" ht="15.75" customHeight="1">
      <c r="A755" s="2" t="s">
        <v>755</v>
      </c>
      <c r="B755" s="2" t="str">
        <f>IFERROR(__xludf.DUMMYFUNCTION("GOOGLETRANSLATE(A755, ""en"",""mt"")"),"Figura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756" ht="15.75" customHeight="1">
      <c r="A756" s="2" t="s">
        <v>756</v>
      </c>
      <c r="B756" s="2" t="str">
        <f>IFERROR(__xludf.DUMMYFUNCTION("GOOGLETRANSLATE(A756, ""en"",""mt"")"),"X'irrakkomanda S&amp;P biex tirrimedja xi ftit id-distakk tal-ġid?")</f>
        <v>X'irrakkomanda S&amp;P biex tirrimedja xi ftit id-distakk tal-ġid?</v>
      </c>
    </row>
    <row r="757" ht="15.75" customHeight="1">
      <c r="A757" s="2" t="s">
        <v>757</v>
      </c>
      <c r="B757" s="2" t="str">
        <f>IFERROR(__xludf.DUMMYFUNCTION("GOOGLETRANSLATE(A757, ""en"",""mt"")"),"Fejn l-istandard Megalopolis tan-Nofsinhar ta 'California f'termini ta' popolazzjoni fuq livell nazzjonali?")</f>
        <v>Fejn l-istandard Megalopolis tan-Nofsinhar ta 'California f'termini ta' popolazzjoni fuq livell nazzjonali?</v>
      </c>
    </row>
    <row r="758" ht="15.75" customHeight="1">
      <c r="A758" s="2" t="s">
        <v>758</v>
      </c>
      <c r="B758" s="2" t="str">
        <f>IFERROR(__xludf.DUMMYFUNCTION("GOOGLETRANSLATE(A758, ""en"",""mt"")"),"X'inhu l-isem tal-festival tas-sajf tal-università?")</f>
        <v>X'inhu l-isem tal-festival tas-sajf tal-università?</v>
      </c>
    </row>
    <row r="759" ht="15.75" customHeight="1">
      <c r="A759" s="2" t="s">
        <v>759</v>
      </c>
      <c r="B759" s="2" t="str">
        <f>IFERROR(__xludf.DUMMYFUNCTION("GOOGLETRANSLATE(A759, ""en"",""mt"")"),"Fil-Greċja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760" ht="15.75" customHeight="1">
      <c r="A760" s="2" t="s">
        <v>760</v>
      </c>
      <c r="B760" s="2" t="str">
        <f>IFERROR(__xludf.DUMMYFUNCTION("GOOGLETRANSLATE(A760, ""en"",""mt"")"),"Għaliex huwa diffiċli li tissolva nuqqas ta 'qbil dwar il-bidliet fil-foresta tropikali tal-Amażonja?")</f>
        <v>Għaliex huwa diffiċli li tissolva nuqqas ta 'qbil dwar il-bidliet fil-foresta tropikali tal-Amażonja?</v>
      </c>
    </row>
    <row r="761" ht="15.75" customHeight="1">
      <c r="A761" s="2" t="s">
        <v>761</v>
      </c>
      <c r="B761" s="2" t="str">
        <f>IFERROR(__xludf.DUMMYFUNCTION("GOOGLETRANSLATE(A761, ""en"",""mt"")"),"Fejn kienet tinfirex il-marda bejn l-1348 u l-1350?")</f>
        <v>Fejn kienet tinfirex il-marda bejn l-1348 u l-1350?</v>
      </c>
    </row>
    <row r="762" ht="15.75" customHeight="1">
      <c r="A762" s="2" t="s">
        <v>762</v>
      </c>
      <c r="B762" s="2" t="str">
        <f>IFERROR(__xludf.DUMMYFUNCTION("GOOGLETRANSLATE(A762, ""en"",""mt"")"),"Fit-tramuntana")</f>
        <v>Fit-tramuntana</v>
      </c>
    </row>
    <row r="763" ht="15.75" customHeight="1">
      <c r="A763" s="2" t="s">
        <v>763</v>
      </c>
      <c r="B763" s="2" t="str">
        <f>IFERROR(__xludf.DUMMYFUNCTION("GOOGLETRANSLATE(A763, ""en"",""mt"")"),"Matul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764" ht="15.75" customHeight="1">
      <c r="A764" s="2" t="s">
        <v>764</v>
      </c>
      <c r="B764" s="2" t="str">
        <f>IFERROR(__xludf.DUMMYFUNCTION("GOOGLETRANSLATE(A764, ""en"",""mt"")"),"X'inhu identifikatur tal-konnessjoni")</f>
        <v>X'inhu identifikatur tal-konnessjoni</v>
      </c>
    </row>
    <row r="765" ht="15.75" customHeight="1">
      <c r="A765" s="2" t="s">
        <v>765</v>
      </c>
      <c r="B765" s="2" t="str">
        <f>IFERROR(__xludf.DUMMYFUNCTION("GOOGLETRANSLATE(A765, ""en"",""mt"")"),"X'kienet waħda mill-esportazzjonijiet ewlenin tan-Norman?")</f>
        <v>X'kienet waħda mill-esportazzjonijiet ewlenin tan-Norman?</v>
      </c>
    </row>
    <row r="766" ht="15.75" customHeight="1">
      <c r="A766" s="2" t="s">
        <v>766</v>
      </c>
      <c r="B766" s="2" t="str">
        <f>IFERROR(__xludf.DUMMYFUNCTION("GOOGLETRANSLATE(A766, ""en"",""mt"")"),"Fejn jinsab l-organu aboral?")</f>
        <v>Fejn jinsab l-organu aboral?</v>
      </c>
    </row>
    <row r="767" ht="15.75" customHeight="1">
      <c r="A767" s="2" t="s">
        <v>767</v>
      </c>
      <c r="B767" s="2" t="str">
        <f>IFERROR(__xludf.DUMMYFUNCTION("GOOGLETRANSLATE(A767, ""en"",""mt"")"),"Metodu li jalloka minn qabel il-wisa 'tal-banda tan-netwerk iddedikat")</f>
        <v>Metodu li jalloka minn qabel il-wisa 'tal-banda tan-netwerk iddedikat</v>
      </c>
    </row>
    <row r="768" ht="15.75" customHeight="1">
      <c r="A768" s="2" t="s">
        <v>768</v>
      </c>
      <c r="B768" s="2" t="str">
        <f>IFERROR(__xludf.DUMMYFUNCTION("GOOGLETRANSLATE(A768, ""en"",""mt"")"),"ħafna drabi tagħmel ħsara")</f>
        <v>ħafna drabi tagħmel ħsara</v>
      </c>
    </row>
    <row r="769" ht="15.75" customHeight="1">
      <c r="A769" s="2" t="s">
        <v>769</v>
      </c>
      <c r="B769" s="2" t="str">
        <f>IFERROR(__xludf.DUMMYFUNCTION("GOOGLETRANSLATE(A769, ""en"",""mt"")"),"Wilson's")</f>
        <v>Wilson's</v>
      </c>
    </row>
    <row r="770" ht="15.75" customHeight="1">
      <c r="A770" s="2" t="s">
        <v>770</v>
      </c>
      <c r="B770" s="2" t="str">
        <f>IFERROR(__xludf.DUMMYFUNCTION("GOOGLETRANSLATE(A770, ""en"",""mt"")"),"id-dikjarazzjoni uffiċjali tal-gwerra fl-1756 għall-iffirmar tat-trattat ta 'paċi fl-1763")</f>
        <v>id-dikjarazzjoni uffiċjali tal-gwerra fl-1756 għall-iffirmar tat-trattat ta 'paċi fl-1763</v>
      </c>
    </row>
    <row r="771" ht="15.75" customHeight="1">
      <c r="A771" s="2" t="s">
        <v>771</v>
      </c>
      <c r="B771" s="2" t="str">
        <f>IFERROR(__xludf.DUMMYFUNCTION("GOOGLETRANSLATE(A771, ""en"",""mt"")"),"X'kien l-isem tal-miżura approvata li għen biex tkopri l-ispiża tal-proġetti ewlenin tal-belt?")</f>
        <v>X'kien l-isem tal-miżura approvata li għen biex tkopri l-ispiża tal-proġetti ewlenin tal-belt?</v>
      </c>
    </row>
    <row r="772" ht="15.75" customHeight="1">
      <c r="A772" s="2" t="s">
        <v>772</v>
      </c>
      <c r="B772" s="2" t="str">
        <f>IFERROR(__xludf.DUMMYFUNCTION("GOOGLETRANSLATE(A772, ""en"",""mt"")"),"Downtown Riverside")</f>
        <v>Downtown Riverside</v>
      </c>
    </row>
    <row r="773" ht="15.75" customHeight="1">
      <c r="A773" s="2" t="s">
        <v>773</v>
      </c>
      <c r="B773" s="2" t="str">
        <f>IFERROR(__xludf.DUMMYFUNCTION("GOOGLETRANSLATE(A773, ""en"",""mt"")"),"Jista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774" ht="15.75" customHeight="1">
      <c r="A774" s="2" t="s">
        <v>774</v>
      </c>
      <c r="B774" s="2" t="str">
        <f>IFERROR(__xludf.DUMMYFUNCTION("GOOGLETRANSLATE(A774, ""en"",""mt"")"),"Iċ-ċelloli T qattiel jistgħu jirrikonoxxu biss antiġeni akkoppjati ma 'x'tip ta' molekuli?")</f>
        <v>Iċ-ċelloli T qattiel jistgħu jirrikonoxxu biss antiġeni akkoppjati ma 'x'tip ta' molekuli?</v>
      </c>
    </row>
    <row r="775" ht="15.75" customHeight="1">
      <c r="A775" s="2" t="s">
        <v>775</v>
      </c>
      <c r="B775" s="2" t="str">
        <f>IFERROR(__xludf.DUMMYFUNCTION("GOOGLETRANSLATE(A775, ""en"",""mt"")"),"X'inhu mod kif tista 'turi uffiċjali tal-pulizija diżubbidjenza ċivili?")</f>
        <v>X'inhu mod kif tista 'turi uffiċjali tal-pulizija diżubbidjenza ċivili?</v>
      </c>
    </row>
    <row r="776" ht="15.75" customHeight="1">
      <c r="A776" s="2" t="s">
        <v>776</v>
      </c>
      <c r="B776" s="2" t="str">
        <f>IFERROR(__xludf.DUMMYFUNCTION("GOOGLETRANSLATE(A776, ""en"",""mt"")"),"Diretti Diretti Ċivili")</f>
        <v>Diretti Diretti Ċivili</v>
      </c>
    </row>
    <row r="777" ht="15.75" customHeight="1">
      <c r="A777" s="2" t="s">
        <v>777</v>
      </c>
      <c r="B777" s="2" t="str">
        <f>IFERROR(__xludf.DUMMYFUNCTION("GOOGLETRANSLATE(A777, ""en"",""mt"")"),"Mill-mewt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778" ht="15.75" customHeight="1">
      <c r="A778" s="2" t="s">
        <v>778</v>
      </c>
      <c r="B778" s="2" t="str">
        <f>IFERROR(__xludf.DUMMYFUNCTION("GOOGLETRANSLATE(A778, ""en"",""mt"")"),"Telekomunikazzjonijiet")</f>
        <v>Telekomunikazzjonijiet</v>
      </c>
    </row>
    <row r="779" ht="15.75" customHeight="1">
      <c r="A779" s="2" t="s">
        <v>779</v>
      </c>
      <c r="B779" s="2" t="str">
        <f>IFERROR(__xludf.DUMMYFUNCTION("GOOGLETRANSLATE(A779, ""en"",""mt"")"),"Inizjalment mibnija bi tliet saffi, aktar tard (1982) evolviet fi protokoll ta 'netwerking konformi ma' seba 'saffi")</f>
        <v>Inizjalment mibnija bi tliet saffi, aktar tard (1982) evolviet fi protokoll ta 'netwerking konformi ma' seba 'saffi</v>
      </c>
    </row>
    <row r="780" ht="15.75" customHeight="1">
      <c r="A780" s="2" t="s">
        <v>780</v>
      </c>
      <c r="B780" s="2" t="str">
        <f>IFERROR(__xludf.DUMMYFUNCTION("GOOGLETRANSLATE(A780, ""en"",""mt"")"),"jista 'jkun ta' profitt")</f>
        <v>jista 'jkun ta' profitt</v>
      </c>
    </row>
    <row r="781" ht="15.75" customHeight="1">
      <c r="A781" s="2" t="s">
        <v>781</v>
      </c>
      <c r="B781" s="2" t="str">
        <f>IFERROR(__xludf.DUMMYFUNCTION("GOOGLETRANSLATE(A781, ""en"",""mt"")"),"Min inkella rrefera Datnet 1")</f>
        <v>Min inkella rrefera Datnet 1</v>
      </c>
    </row>
    <row r="782" ht="15.75" customHeight="1">
      <c r="A782" s="2" t="s">
        <v>782</v>
      </c>
      <c r="B782" s="2" t="str">
        <f>IFERROR(__xludf.DUMMYFUNCTION("GOOGLETRANSLATE(A782, ""en"",""mt"")"),"Repulsjoni Pauli")</f>
        <v>Repulsjoni Pauli</v>
      </c>
    </row>
    <row r="783" ht="15.75" customHeight="1">
      <c r="A783" s="2" t="s">
        <v>783</v>
      </c>
      <c r="B783" s="2" t="str">
        <f>IFERROR(__xludf.DUMMYFUNCTION("GOOGLETRANSLATE(A783, ""en"",""mt"")"),"tnaqqas l-ispejjeż u timmassimizza l-profitti")</f>
        <v>tnaqqas l-ispejjeż u timmassimizza l-profitti</v>
      </c>
    </row>
    <row r="784" ht="15.75" customHeight="1">
      <c r="A784" s="2" t="s">
        <v>784</v>
      </c>
      <c r="B784" s="2" t="str">
        <f>IFERROR(__xludf.DUMMYFUNCTION("GOOGLETRANSLATE(A784, ""en"",""mt"")"),"Marzu 1974")</f>
        <v>Marzu 1974</v>
      </c>
    </row>
    <row r="785" ht="15.75" customHeight="1">
      <c r="A785" s="2" t="s">
        <v>785</v>
      </c>
      <c r="B785" s="2" t="str">
        <f>IFERROR(__xludf.DUMMYFUNCTION("GOOGLETRANSLATE(A785, ""en"",""mt"")"),"tfisser li tinvesti")</f>
        <v>tfisser li tinvesti</v>
      </c>
    </row>
    <row r="786" ht="15.75" customHeight="1">
      <c r="A786" s="2" t="s">
        <v>786</v>
      </c>
      <c r="B786" s="2" t="str">
        <f>IFERROR(__xludf.DUMMYFUNCTION("GOOGLETRANSLATE(A786, ""en"",""mt"")"),"Liġi Primarja, Liġi Sekondarja u Liġi Supplimentari")</f>
        <v>Liġi Primarja, Liġi Sekondarja u Liġi Supplimentari</v>
      </c>
    </row>
    <row r="787" ht="15.75" customHeight="1">
      <c r="A787" s="2" t="s">
        <v>787</v>
      </c>
      <c r="B787" s="2" t="str">
        <f>IFERROR(__xludf.DUMMYFUNCTION("GOOGLETRANSLATE(A787, ""en"",""mt"")"),"Franza Antartika")</f>
        <v>Franza Antartika</v>
      </c>
    </row>
    <row r="788" ht="15.75" customHeight="1">
      <c r="A788" s="2" t="s">
        <v>788</v>
      </c>
      <c r="B788" s="2" t="str">
        <f>IFERROR(__xludf.DUMMYFUNCTION("GOOGLETRANSLATE(A788, ""en"",""mt"")"),"L-intestatura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789" ht="15.75" customHeight="1">
      <c r="A789" s="2" t="s">
        <v>789</v>
      </c>
      <c r="B789" s="2" t="str">
        <f>IFERROR(__xludf.DUMMYFUNCTION("GOOGLETRANSLATE(A789, ""en"",""mt"")"),"Is-sistema immuni adattiva tirrikonoxxi antiġeni mhux awto waqt proċess imsejjaħ x'inhu?")</f>
        <v>Is-sistema immuni adattiva tirrikonoxxi antiġeni mhux awto waqt proċess imsejjaħ x'inhu?</v>
      </c>
    </row>
    <row r="790" ht="15.75" customHeight="1">
      <c r="A790" s="2" t="s">
        <v>790</v>
      </c>
      <c r="B790" s="2" t="str">
        <f>IFERROR(__xludf.DUMMYFUNCTION("GOOGLETRANSLATE(A790, ""en"",""mt"")"),"Il-ġeoloġi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791" ht="15.75" customHeight="1">
      <c r="A791" s="2" t="s">
        <v>791</v>
      </c>
      <c r="B791" s="2" t="str">
        <f>IFERROR(__xludf.DUMMYFUNCTION("GOOGLETRANSLATE(A791, ""en"",""mt"")"),"Wirit mid-Dynasty Jin")</f>
        <v>Wirit mid-Dynasty Jin</v>
      </c>
    </row>
    <row r="792" ht="15.75" customHeight="1">
      <c r="A792" s="2" t="s">
        <v>792</v>
      </c>
      <c r="B792" s="2" t="str">
        <f>IFERROR(__xludf.DUMMYFUNCTION("GOOGLETRANSLATE(A792, ""en"",""mt"")"),"Għaliex inħarġu r-rapporti speċjali tal-2011?")</f>
        <v>Għaliex inħarġu r-rapporti speċjali tal-2011?</v>
      </c>
    </row>
    <row r="793" ht="15.75" customHeight="1">
      <c r="A793" s="2" t="s">
        <v>793</v>
      </c>
      <c r="B793" s="2" t="str">
        <f>IFERROR(__xludf.DUMMYFUNCTION("GOOGLETRANSLATE(A793, ""en"",""mt"")"),"Ir-reġjun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794" ht="15.75" customHeight="1">
      <c r="A794" s="2" t="s">
        <v>794</v>
      </c>
      <c r="B794" s="2" t="str">
        <f>IFERROR(__xludf.DUMMYFUNCTION("GOOGLETRANSLATE(A794, ""en"",""mt"")"),"Il-Watersheds ta ’San Lawrenz u Mississippi")</f>
        <v>Il-Watersheds ta ’San Lawrenz u Mississippi</v>
      </c>
    </row>
    <row r="795" ht="15.75" customHeight="1">
      <c r="A795" s="2" t="s">
        <v>795</v>
      </c>
      <c r="B795" s="2" t="str">
        <f>IFERROR(__xludf.DUMMYFUNCTION("GOOGLETRANSLATE(A795, ""en"",""mt"")"),"X'tip ta 'diżubbidjenza ċivili hija skala akbar?")</f>
        <v>X'tip ta 'diżubbidjenza ċivili hija skala akbar?</v>
      </c>
    </row>
    <row r="796" ht="15.75" customHeight="1">
      <c r="A796" s="2" t="s">
        <v>796</v>
      </c>
      <c r="B796" s="2" t="str">
        <f>IFERROR(__xludf.DUMMYFUNCTION("GOOGLETRANSLATE(A796, ""en"",""mt"")"),"L-ogħla bini fiċ-ċentru ta ’Jacksonville")</f>
        <v>L-ogħla bini fiċ-ċentru ta ’Jacksonville</v>
      </c>
    </row>
    <row r="797" ht="15.75" customHeight="1">
      <c r="A797" s="2" t="s">
        <v>797</v>
      </c>
      <c r="B797" s="2" t="str">
        <f>IFERROR(__xludf.DUMMYFUNCTION("GOOGLETRANSLATE(A797, ""en"",""mt"")"),"X'kien qed jistudja Iqbal fl-Ingilterra u l-Ġermanja?")</f>
        <v>X'kien qed jistudja Iqbal fl-Ingilterra u l-Ġermanja?</v>
      </c>
    </row>
    <row r="798" ht="15.75" customHeight="1">
      <c r="A798" s="2" t="s">
        <v>798</v>
      </c>
      <c r="B798" s="2" t="str">
        <f>IFERROR(__xludf.DUMMYFUNCTION("GOOGLETRANSLATE(A798, ""en"",""mt"")"),"Liema kitba ispirat l-isem kbir Yuan?")</f>
        <v>Liema kitba ispirat l-isem kbir Yuan?</v>
      </c>
    </row>
    <row r="799" ht="15.75" customHeight="1">
      <c r="A799" s="2" t="s">
        <v>799</v>
      </c>
      <c r="B799" s="2" t="str">
        <f>IFERROR(__xludf.DUMMYFUNCTION("GOOGLETRANSLATE(A799, ""en"",""mt"")"),"X'inhuma eżempji irrilevanti oħra ta 'problema ta' funzjoni&gt;")</f>
        <v>X'inhuma eżempji irrilevanti oħra ta 'problema ta' funzjoni&gt;</v>
      </c>
    </row>
    <row r="800" ht="15.75" customHeight="1">
      <c r="A800" s="2" t="s">
        <v>800</v>
      </c>
      <c r="B800" s="2" t="str">
        <f>IFERROR(__xludf.DUMMYFUNCTION("GOOGLETRANSLATE(A800, ""en"",""mt"")"),"X'kien l-ivvjaġġar tas-sema aktar tard mill-ġdid?")</f>
        <v>X'kien l-ivvjaġġar tas-sema aktar tard mill-ġdid?</v>
      </c>
    </row>
    <row r="801" ht="15.75" customHeight="1">
      <c r="A801" s="2" t="s">
        <v>801</v>
      </c>
      <c r="B801" s="2" t="str">
        <f>IFERROR(__xludf.DUMMYFUNCTION("GOOGLETRANSLATE(A801, ""en"",""mt"")"),"Limitazzjonijiet prattiċi ta 'ħidma fil-foresta tropikali")</f>
        <v>Limitazzjonijiet prattiċi ta 'ħidma fil-foresta tropikali</v>
      </c>
    </row>
    <row r="802" ht="15.75" customHeight="1">
      <c r="A802" s="2" t="s">
        <v>802</v>
      </c>
      <c r="B802" s="2" t="str">
        <f>IFERROR(__xludf.DUMMYFUNCTION("GOOGLETRANSLATE(A802, ""en"",""mt"")"),"Ix-xandiriet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803" ht="15.75" customHeight="1">
      <c r="A803" s="2" t="s">
        <v>803</v>
      </c>
      <c r="B803" s="2" t="str">
        <f>IFERROR(__xludf.DUMMYFUNCTION("GOOGLETRANSLATE(A803, ""en"",""mt"")"),"X’għamlu l-Musulmani li għamlu l-Musulmani?")</f>
        <v>X’għamlu l-Musulmani li għamlu l-Musulmani?</v>
      </c>
    </row>
    <row r="804" ht="15.75" customHeight="1">
      <c r="A804" s="2" t="s">
        <v>804</v>
      </c>
      <c r="B804" s="2" t="str">
        <f>IFERROR(__xludf.DUMMYFUNCTION("GOOGLETRANSLATE(A804, ""en"",""mt"")"),"Liema oqsma tal-Ewropa tat-Tramuntana pprattikaw dawk ir-reliġjonijiet?")</f>
        <v>Liema oqsma tal-Ewropa tat-Tramuntana pprattikaw dawk ir-reliġjonijiet?</v>
      </c>
    </row>
    <row r="805" ht="15.75" customHeight="1">
      <c r="A805" s="2" t="s">
        <v>805</v>
      </c>
      <c r="B805" s="2" t="str">
        <f>IFERROR(__xludf.DUMMYFUNCTION("GOOGLETRANSLATE(A805, ""en"",""mt"")"),"irjiħat")</f>
        <v>irjiħat</v>
      </c>
    </row>
    <row r="806" ht="15.75" customHeight="1">
      <c r="A806" s="2" t="s">
        <v>806</v>
      </c>
      <c r="B806" s="2" t="str">
        <f>IFERROR(__xludf.DUMMYFUNCTION("GOOGLETRANSLATE(A806, ""en"",""mt"")"),"Minħabba li ċ-Ċina tan-Nofsinhar irreżistiet u ġġieldet għall-aħħar qabel ma ħarġet")</f>
        <v>Minħabba li ċ-Ċina tan-Nofsinhar irreżistiet u ġġieldet għall-aħħar qabel ma ħarġet</v>
      </c>
    </row>
    <row r="807" ht="15.75" customHeight="1">
      <c r="A807" s="2" t="s">
        <v>807</v>
      </c>
      <c r="B807" s="2" t="str">
        <f>IFERROR(__xludf.DUMMYFUNCTION("GOOGLETRANSLATE(A807, ""en"",""mt"")"),"estiż")</f>
        <v>estiż</v>
      </c>
    </row>
    <row r="808" ht="15.75" customHeight="1">
      <c r="A808" s="2" t="s">
        <v>808</v>
      </c>
      <c r="B808" s="2" t="str">
        <f>IFERROR(__xludf.DUMMYFUNCTION("GOOGLETRANSLATE(A808, ""en"",""mt"")"),"Turbini tal-fwar")</f>
        <v>Turbini tal-fwar</v>
      </c>
    </row>
    <row r="809" ht="15.75" customHeight="1">
      <c r="A809" s="2" t="s">
        <v>809</v>
      </c>
      <c r="B809" s="2" t="str">
        <f>IFERROR(__xludf.DUMMYFUNCTION("GOOGLETRANSLATE(A809, ""en"",""mt"")"),"Amazon")</f>
        <v>Amazon</v>
      </c>
    </row>
    <row r="810" ht="15.75" customHeight="1">
      <c r="A810" s="2" t="s">
        <v>810</v>
      </c>
      <c r="B810" s="2" t="str">
        <f>IFERROR(__xludf.DUMMYFUNCTION("GOOGLETRANSLATE(A810, ""en"",""mt"")"),"aġenziji tal-gvern u kumpaniji kbar (l-aktar banek u linji tal-ajru) biex jibnu n-netwerks iddedikati tagħhom stess")</f>
        <v>aġenziji tal-gvern u kumpaniji kbar (l-aktar banek u linji tal-ajru) biex jibnu n-netwerks iddedikati tagħhom stess</v>
      </c>
    </row>
    <row r="811" ht="15.75" customHeight="1">
      <c r="A811" s="2" t="s">
        <v>811</v>
      </c>
      <c r="B811" s="2" t="str">
        <f>IFERROR(__xludf.DUMMYFUNCTION("GOOGLETRANSLATE(A811, ""en"",""mt"")"),"iktar għali")</f>
        <v>iktar għali</v>
      </c>
    </row>
    <row r="812" ht="15.75" customHeight="1">
      <c r="A812" s="2" t="s">
        <v>812</v>
      </c>
      <c r="B812" s="2" t="str">
        <f>IFERROR(__xludf.DUMMYFUNCTION("GOOGLETRANSLATE(A812, ""en"",""mt"")"),"pari ta 'primes bid-differenza 2")</f>
        <v>pari ta 'primes bid-differenza 2</v>
      </c>
    </row>
    <row r="813" ht="15.75" customHeight="1">
      <c r="A813" s="2" t="s">
        <v>813</v>
      </c>
      <c r="B813" s="2" t="str">
        <f>IFERROR(__xludf.DUMMYFUNCTION("GOOGLETRANSLATE(A813, ""en"",""mt"")"),"L-Interkonnessjoni tan-Netwerks Nazzjonali X.25")</f>
        <v>L-Interkonnessjoni tan-Netwerks Nazzjonali X.25</v>
      </c>
    </row>
    <row r="814" ht="15.75" customHeight="1">
      <c r="A814" s="2" t="s">
        <v>814</v>
      </c>
      <c r="B814" s="2" t="str">
        <f>IFERROR(__xludf.DUMMYFUNCTION("GOOGLETRANSLATE(A814, ""en"",""mt"")"),"X'kienet it-telfa tat-truppi Għarab f'idejn it-truppi Iżraeljani matul il-gwerra ta 'sitt ijiem?")</f>
        <v>X'kienet it-telfa tat-truppi Għarab f'idejn it-truppi Iżraeljani matul il-gwerra ta 'sitt ijiem?</v>
      </c>
    </row>
    <row r="815" ht="15.75" customHeight="1">
      <c r="A815" s="2" t="s">
        <v>815</v>
      </c>
      <c r="B815" s="2" t="str">
        <f>IFERROR(__xludf.DUMMYFUNCTION("GOOGLETRANSLATE(A815, ""en"",""mt"")"),"Residenti Franċiżi li għażlu li jibqgħu fil-kolonja jingħataw il-libertà")</f>
        <v>Residenti Franċiżi li għażlu li jibqgħu fil-kolonja jingħataw il-libertà</v>
      </c>
    </row>
    <row r="816" ht="15.75" customHeight="1">
      <c r="A816" s="2" t="s">
        <v>816</v>
      </c>
      <c r="B816" s="2" t="str">
        <f>IFERROR(__xludf.DUMMYFUNCTION("GOOGLETRANSLATE(A816, ""en"",""mt"")"),"Paltz Ġdid")</f>
        <v>Paltz Ġdid</v>
      </c>
    </row>
    <row r="817" ht="15.75" customHeight="1">
      <c r="A817" s="2" t="s">
        <v>817</v>
      </c>
      <c r="B817" s="2" t="str">
        <f>IFERROR(__xludf.DUMMYFUNCTION("GOOGLETRANSLATE(A817, ""en"",""mt"")"),"Ir-Rabat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818" ht="15.75" customHeight="1">
      <c r="A818" s="2" t="s">
        <v>818</v>
      </c>
      <c r="B818" s="2" t="str">
        <f>IFERROR(__xludf.DUMMYFUNCTION("GOOGLETRANSLATE(A818, ""en"",""mt"")"),"Plugs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819" ht="15.75" customHeight="1">
      <c r="A819" s="2" t="s">
        <v>819</v>
      </c>
      <c r="B819" s="2" t="str">
        <f>IFERROR(__xludf.DUMMYFUNCTION("GOOGLETRANSLATE(A819, ""en"",""mt"")"),"Il-metodu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820" ht="15.75" customHeight="1">
      <c r="A820" s="2" t="s">
        <v>820</v>
      </c>
      <c r="B820" s="2" t="str">
        <f>IFERROR(__xludf.DUMMYFUNCTION("GOOGLETRANSLATE(A820, ""en"",""mt"")"),"Għaliex huwa preferut li d-diżubbidjenza ċivili mhix vjolenti?")</f>
        <v>Għaliex huwa preferut li d-diżubbidjenza ċivili mhix vjolenti?</v>
      </c>
    </row>
    <row r="821" ht="15.75" customHeight="1">
      <c r="A821" s="2" t="s">
        <v>821</v>
      </c>
      <c r="B821" s="2" t="str">
        <f>IFERROR(__xludf.DUMMYFUNCTION("GOOGLETRANSLATE(A821, ""en"",""mt"")"),"F'liema sena nħolqot is-sistema ta 'awtostrada bejn l-istati?")</f>
        <v>F'liema sena nħolqot is-sistema ta 'awtostrada bejn l-istati?</v>
      </c>
    </row>
    <row r="822" ht="15.75" customHeight="1">
      <c r="A822" s="2" t="s">
        <v>822</v>
      </c>
      <c r="B822" s="2" t="str">
        <f>IFERROR(__xludf.DUMMYFUNCTION("GOOGLETRANSLATE(A822, ""en"",""mt"")"),"Biex ""float"" (titla 'u taqa' skont id-domanda tas-suq)")</f>
        <v>Biex "float" (titla 'u taqa' skont id-domanda tas-suq)</v>
      </c>
    </row>
    <row r="823" ht="15.75" customHeight="1">
      <c r="A823" s="2" t="s">
        <v>823</v>
      </c>
      <c r="B823" s="2" t="str">
        <f>IFERROR(__xludf.DUMMYFUNCTION("GOOGLETRANSLATE(A823, ""en"",""mt"")"),"X'kienu l-pjanijiet ta 'Loudoun għall-1757?")</f>
        <v>X'kienu l-pjanijiet ta 'Loudoun għall-1757?</v>
      </c>
    </row>
    <row r="824" ht="15.75" customHeight="1">
      <c r="A824" s="2" t="s">
        <v>824</v>
      </c>
      <c r="B824" s="2" t="str">
        <f>IFERROR(__xludf.DUMMYFUNCTION("GOOGLETRANSLATE(A824, ""en"",""mt"")"),"affarijiet li huma kwistjoni ta 'drawwa jew aspettattiva")</f>
        <v>affarijiet li huma kwistjoni ta 'drawwa jew aspettattiva</v>
      </c>
    </row>
    <row r="825" ht="15.75" customHeight="1">
      <c r="A825" s="2" t="s">
        <v>825</v>
      </c>
      <c r="B825" s="2" t="str">
        <f>IFERROR(__xludf.DUMMYFUNCTION("GOOGLETRANSLATE(A825, ""en"",""mt"")"),"il-firxa tal-qsim il-kbir")</f>
        <v>il-firxa tal-qsim il-kbir</v>
      </c>
    </row>
    <row r="826" ht="15.75" customHeight="1">
      <c r="A826" s="2" t="s">
        <v>826</v>
      </c>
      <c r="B826" s="2" t="str">
        <f>IFERROR(__xludf.DUMMYFUNCTION("GOOGLETRANSLATE(A826, ""en"",""mt"")"),"Ktieb ta ’ħames volum fil-Grieg nattiv tiegħu")</f>
        <v>Ktieb ta ’ħames volum fil-Grieg nattiv tiegħu</v>
      </c>
    </row>
    <row r="827" ht="15.75" customHeight="1">
      <c r="A827" s="2" t="s">
        <v>827</v>
      </c>
      <c r="B827" s="2" t="str">
        <f>IFERROR(__xludf.DUMMYFUNCTION("GOOGLETRANSLATE(A827, ""en"",""mt"")"),"Il-ġurnata preżenti Upstate New York u l-Ohio Country")</f>
        <v>Il-ġurnata preżenti Upstate New York u l-Ohio Country</v>
      </c>
    </row>
    <row r="828" ht="15.75" customHeight="1">
      <c r="A828" s="2" t="s">
        <v>828</v>
      </c>
      <c r="B828" s="2" t="str">
        <f>IFERROR(__xludf.DUMMYFUNCTION("GOOGLETRANSLATE(A828, ""en"",""mt"")"),"Liġi tal-Iswed")</f>
        <v>Liġi tal-Iswed</v>
      </c>
    </row>
    <row r="829" ht="15.75" customHeight="1">
      <c r="A829" s="2" t="s">
        <v>829</v>
      </c>
      <c r="B829" s="2" t="str">
        <f>IFERROR(__xludf.DUMMYFUNCTION("GOOGLETRANSLATE(A829, ""en"",""mt"")"),"Utent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830" ht="15.75" customHeight="1">
      <c r="A830" s="2" t="s">
        <v>830</v>
      </c>
      <c r="B830" s="2" t="str">
        <f>IFERROR(__xludf.DUMMYFUNCTION("GOOGLETRANSLATE(A830, ""en"",""mt"")"),"Il-gvern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831" ht="15.75" customHeight="1">
      <c r="A831" s="2" t="s">
        <v>831</v>
      </c>
      <c r="B831" s="2" t="str">
        <f>IFERROR(__xludf.DUMMYFUNCTION("GOOGLETRANSLATE(A831, ""en"",""mt"")"),"N - S")</f>
        <v>N - S</v>
      </c>
    </row>
    <row r="832" ht="15.75" customHeight="1">
      <c r="A832" s="2" t="s">
        <v>832</v>
      </c>
      <c r="B832" s="2" t="str">
        <f>IFERROR(__xludf.DUMMYFUNCTION("GOOGLETRANSLATE(A832, ""en"",""mt"")"),"Kif qed jaqleb il-pakketti charecterized")</f>
        <v>Kif qed jaqleb il-pakketti charecterized</v>
      </c>
    </row>
    <row r="833" ht="15.75" customHeight="1">
      <c r="A833" s="2" t="s">
        <v>833</v>
      </c>
      <c r="B833" s="2" t="str">
        <f>IFERROR(__xludf.DUMMYFUNCTION("GOOGLETRANSLATE(A833, ""en"",""mt"")"),"ħdejn it-tarf ta 'fuq tal-firxa mogħtija mill-projezzjoni tal-2001 tal-IPCC")</f>
        <v>ħdejn it-tarf ta 'fuq tal-firxa mogħtija mill-projezzjoni tal-2001 tal-IPCC</v>
      </c>
    </row>
    <row r="834" ht="15.75" customHeight="1">
      <c r="A834" s="2" t="s">
        <v>834</v>
      </c>
      <c r="B834" s="2" t="str">
        <f>IFERROR(__xludf.DUMMYFUNCTION("GOOGLETRANSLATE(A834, ""en"",""mt"")"),"Kemm hemm mistoqsijiet ġenerali disponibbli għall-mexxejja tal-oppożizzjoni?")</f>
        <v>Kemm hemm mistoqsijiet ġenerali disponibbli għall-mexxejja tal-oppożizzjoni?</v>
      </c>
    </row>
    <row r="835" ht="15.75" customHeight="1">
      <c r="A835" s="2" t="s">
        <v>835</v>
      </c>
      <c r="B835" s="2" t="str">
        <f>IFERROR(__xludf.DUMMYFUNCTION("GOOGLETRANSLATE(A835, ""en"",""mt"")"),"It-titjib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836" ht="15.75" customHeight="1">
      <c r="A836" s="2" t="s">
        <v>836</v>
      </c>
      <c r="B836" s="2" t="str">
        <f>IFERROR(__xludf.DUMMYFUNCTION("GOOGLETRANSLATE(A836, ""en"",""mt"")"),"L-aħjar, l-agħar u l-medja")</f>
        <v>L-aħjar, l-agħar u l-medja</v>
      </c>
    </row>
    <row r="837" ht="15.75" customHeight="1">
      <c r="A837" s="2" t="s">
        <v>837</v>
      </c>
      <c r="B837" s="2" t="str">
        <f>IFERROR(__xludf.DUMMYFUNCTION("GOOGLETRANSLATE(A837, ""en"",""mt"")"),"Peress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838" ht="15.75" customHeight="1">
      <c r="A838" s="2" t="s">
        <v>838</v>
      </c>
      <c r="B838" s="2" t="str">
        <f>IFERROR(__xludf.DUMMYFUNCTION("GOOGLETRANSLATE(A838, ""en"",""mt"")"),"Ħafna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839" ht="15.75" customHeight="1">
      <c r="A839" s="2" t="s">
        <v>839</v>
      </c>
      <c r="B839" s="2" t="str">
        <f>IFERROR(__xludf.DUMMYFUNCTION("GOOGLETRANSLATE(A839, ""en"",""mt"")"),"F'liema battalja ġew megħluba l-Mongoli mit-Tran?")</f>
        <v>F'liema battalja ġew megħluba l-Mongoli mit-Tran?</v>
      </c>
    </row>
    <row r="840" ht="15.75" customHeight="1">
      <c r="A840" s="2" t="s">
        <v>840</v>
      </c>
      <c r="B840" s="2" t="str">
        <f>IFERROR(__xludf.DUMMYFUNCTION("GOOGLETRANSLATE(A840, ""en"",""mt"")"),"imnissel bħala kandidati tal-partit uffiċjali waqt elezzjonijiet futuri")</f>
        <v>imnissel bħala kandidati tal-partit uffiċjali waqt elezzjonijiet futuri</v>
      </c>
    </row>
    <row r="841" ht="15.75" customHeight="1">
      <c r="A841" s="2" t="s">
        <v>841</v>
      </c>
      <c r="B841" s="2" t="str">
        <f>IFERROR(__xludf.DUMMYFUNCTION("GOOGLETRANSLATE(A841, ""en"",""mt"")"),"300 km twil")</f>
        <v>300 km twil</v>
      </c>
    </row>
    <row r="842" ht="15.75" customHeight="1">
      <c r="A842" s="2" t="s">
        <v>842</v>
      </c>
      <c r="B842" s="2" t="str">
        <f>IFERROR(__xludf.DUMMYFUNCTION("GOOGLETRANSLATE(A842, ""en"",""mt"")"),"""Żgura li fl-interpretazzjoni u l-applikazzjoni tat-trattati tkun osservata l-liġi""")</f>
        <v>"Żgura li fl-interpretazzjoni u l-applikazzjoni tat-trattati tkun osservata l-liġi"</v>
      </c>
    </row>
    <row r="843" ht="15.75" customHeight="1">
      <c r="A843" s="2" t="s">
        <v>843</v>
      </c>
      <c r="B843" s="2" t="str">
        <f>IFERROR(__xludf.DUMMYFUNCTION("GOOGLETRANSLATE(A843, ""en"",""mt"")"),"X'inhi l-akbar skola medika fil-Polonja?")</f>
        <v>X'inhi l-akbar skola medika fil-Polonja?</v>
      </c>
    </row>
    <row r="844" ht="15.75" customHeight="1">
      <c r="A844" s="2" t="s">
        <v>844</v>
      </c>
      <c r="B844" s="2" t="str">
        <f>IFERROR(__xludf.DUMMYFUNCTION("GOOGLETRANSLATE(A844, ""en"",""mt"")"),"Matul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845" ht="15.75" customHeight="1">
      <c r="A845" s="2" t="s">
        <v>845</v>
      </c>
      <c r="B845" s="2" t="str">
        <f>IFERROR(__xludf.DUMMYFUNCTION("GOOGLETRANSLATE(A845, ""en"",""mt"")"),"kopertura ta 'veġetazzjoni tropikali niedja mnaqqsa fil-baċin")</f>
        <v>kopertura ta 'veġetazzjoni tropikali niedja mnaqqsa fil-baċin</v>
      </c>
    </row>
    <row r="846" ht="15.75" customHeight="1">
      <c r="A846" s="2" t="s">
        <v>846</v>
      </c>
      <c r="B846" s="2" t="str">
        <f>IFERROR(__xludf.DUMMYFUNCTION("GOOGLETRANSLATE(A846, ""en"",""mt"")"),"Wara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847" ht="15.75" customHeight="1">
      <c r="A847" s="2" t="s">
        <v>847</v>
      </c>
      <c r="B847" s="2" t="str">
        <f>IFERROR(__xludf.DUMMYFUNCTION("GOOGLETRANSLATE(A847, ""en"",""mt"")"),"Fl-arti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848" ht="15.75" customHeight="1">
      <c r="A848" s="2" t="s">
        <v>848</v>
      </c>
      <c r="B848" s="2" t="str">
        <f>IFERROR(__xludf.DUMMYFUNCTION("GOOGLETRANSLATE(A848, ""en"",""mt"")"),"Magazine tax-Xjenza")</f>
        <v>Magazine tax-Xjenza</v>
      </c>
    </row>
    <row r="849" ht="15.75" customHeight="1">
      <c r="A849" s="2" t="s">
        <v>849</v>
      </c>
      <c r="B849" s="2" t="str">
        <f>IFERROR(__xludf.DUMMYFUNCTION("GOOGLETRANSLATE(A849, ""en"",""mt"")"),"Ir-raba '")</f>
        <v>Ir-raba '</v>
      </c>
    </row>
    <row r="850" ht="15.75" customHeight="1">
      <c r="A850" s="2" t="s">
        <v>850</v>
      </c>
      <c r="B850" s="2" t="str">
        <f>IFERROR(__xludf.DUMMYFUNCTION("GOOGLETRANSLATE(A850, ""en"",""mt"")"),"X'inhu flimkien mal-prezzijiet tal-għasafar biex jagħmluha diffiċli jew impossibbli għal nies foqra li jżommu l-pass?")</f>
        <v>X'inhu flimkien mal-prezzijiet tal-għasafar biex jagħmluha diffiċli jew impossibbli għal nies foqra li jżommu l-pass?</v>
      </c>
    </row>
    <row r="851" ht="15.75" customHeight="1">
      <c r="A851" s="2" t="s">
        <v>851</v>
      </c>
      <c r="B851" s="2" t="str">
        <f>IFERROR(__xludf.DUMMYFUNCTION("GOOGLETRANSLATE(A851, ""en"",""mt"")"),"X'għamel Tymnet")</f>
        <v>X'għamel Tymnet</v>
      </c>
    </row>
    <row r="852" ht="15.75" customHeight="1">
      <c r="A852" s="2" t="s">
        <v>852</v>
      </c>
      <c r="B852" s="2" t="str">
        <f>IFERROR(__xludf.DUMMYFUNCTION("GOOGLETRANSLATE(A852, ""en"",""mt"")"),"Biex tevita t-talbiet ta 'dota li jiswew ħafna flus")</f>
        <v>Biex tevita t-talbiet ta 'dota li jiswew ħafna flus</v>
      </c>
    </row>
    <row r="853" ht="15.75" customHeight="1">
      <c r="A853" s="2" t="s">
        <v>853</v>
      </c>
      <c r="B853" s="2" t="str">
        <f>IFERROR(__xludf.DUMMYFUNCTION("GOOGLETRANSLATE(A853, ""en"",""mt"")"),"X'sar DECNET Fażi 2")</f>
        <v>X'sar DECNET Fażi 2</v>
      </c>
    </row>
    <row r="854" ht="15.75" customHeight="1">
      <c r="A854" s="2" t="s">
        <v>854</v>
      </c>
      <c r="B854" s="2" t="str">
        <f>IFERROR(__xludf.DUMMYFUNCTION("GOOGLETRANSLATE(A854, ""en"",""mt"")"),"Il-klassifikazzjoni tar-riżorsi tiddependi fuq id-determinazzjoni tal-limiti ta 'fuq u t'isfel tal-ħin minimu meħtieġ minn xiex?")</f>
        <v>Il-klassifikazzjoni tar-riżorsi tiddependi fuq id-determinazzjoni tal-limiti ta 'fuq u t'isfel tal-ħin minimu meħtieġ minn xiex?</v>
      </c>
    </row>
    <row r="855" ht="15.75" customHeight="1">
      <c r="A855" s="2" t="s">
        <v>855</v>
      </c>
      <c r="B855" s="2" t="str">
        <f>IFERROR(__xludf.DUMMYFUNCTION("GOOGLETRANSLATE(A855, ""en"",""mt"")"),"Għaliex Harvard temm il-programm ta 'ammissjoni bikrija tiegħu?")</f>
        <v>Għaliex Harvard temm il-programm ta 'ammissjoni bikrija tiegħu?</v>
      </c>
    </row>
    <row r="856" ht="15.75" customHeight="1">
      <c r="A856" s="2" t="s">
        <v>856</v>
      </c>
      <c r="B856" s="2" t="str">
        <f>IFERROR(__xludf.DUMMYFUNCTION("GOOGLETRANSLATE(A856, ""en"",""mt"")"),"Robert ta 'Jumièges")</f>
        <v>Robert ta 'Jumièges</v>
      </c>
    </row>
    <row r="857" ht="15.75" customHeight="1">
      <c r="A857" s="2" t="s">
        <v>857</v>
      </c>
      <c r="B857" s="2" t="str">
        <f>IFERROR(__xludf.DUMMYFUNCTION("GOOGLETRANSLATE(A857, ""en"",""mt"")"),"Kif wieħed jiddeskrivi s-sjuf fi Fresno?")</f>
        <v>Kif wieħed jiddeskrivi s-sjuf fi Fresno?</v>
      </c>
    </row>
    <row r="858" ht="15.75" customHeight="1">
      <c r="A858" s="2" t="s">
        <v>858</v>
      </c>
      <c r="B858" s="2" t="str">
        <f>IFERROR(__xludf.DUMMYFUNCTION("GOOGLETRANSLATE(A858, ""en"",""mt"")"),"Ulear")</f>
        <v>Ulear</v>
      </c>
    </row>
    <row r="859" ht="15.75" customHeight="1">
      <c r="A859" s="2" t="s">
        <v>859</v>
      </c>
      <c r="B859" s="2" t="str">
        <f>IFERROR(__xludf.DUMMYFUNCTION("GOOGLETRANSLATE(A859, ""en"",""mt"")"),"San Lawrence u Mississippi Watersheds, għamlu negozju ma 'tribujiet lokali, u ħafna drabi żżewġu nisa Indjani")</f>
        <v>San Lawrence u Mississippi Watersheds, għamlu negozju ma 'tribujiet lokali, u ħafna drabi żżewġu nisa Indjani</v>
      </c>
    </row>
    <row r="860" ht="15.75" customHeight="1">
      <c r="A860" s="2" t="s">
        <v>860</v>
      </c>
      <c r="B860" s="2" t="str">
        <f>IFERROR(__xludf.DUMMYFUNCTION("GOOGLETRANSLATE(A860, ""en"",""mt"")"),"L-oriġini tal-kampi elettriċi u manjetiċi ma tkunx spjegata għal kollox sal-1864 meta James Clerk Maxwell unifika numru ta 'teoriji preċedenti f'sett ta '20 ekwazzjonijiet skalari, li aktar tard ġew riformulati f'4 ekwazzjonijiet ta' vettur minn Oliver He"&amp;"aviside u Josiah Willard Gibbs. Dawn l- ""ekwazzjonijiet ta 'Maxwell"" iddeskrivew bis-sħiħ is-sorsi ta' l-oqsma bħala ħlasijiet wieqfa u li jiċċaqalqu, u l-interazzjonijiet ta 'l-oqsma nfushom. Dan wassal lil Maxwell biex jiskopri li l-kampijiet elettriċ"&amp;"i u manjetiċi jistgħu jkunu ""jiġġeneraw lilhom infushom"" permezz ta 'mewġa li vvjaġġat b'veloċità li huwa kkalkulat bħala l-veloċità tad-dawl. Din il-ħarsa għaqdet l-oqsma li għadhom jitwieldu tat-teorija elettromanjetika bl-ottika u wasslu direttament "&amp;"għal deskrizzjoni sħiħa tal-ispettru elettromanjetiku.")</f>
        <v>L-oriġini tal-kampi elettriċi u manjetiċi ma tkunx spjegata għal kollox sal-1864 meta James Clerk Maxwell unifika numru ta 'teoriji preċedenti f'sett ta '20 ekwazzjonijiet skalari, li aktar tard ġew riformulati f'4 ekwazzjonijiet ta' vettur minn Oliver Heaviside u Josiah Willard Gibbs. Dawn l- "ekwazzjonijiet ta 'Maxwell" iddeskrivew bis-sħiħ is-sorsi ta' l-oqsma bħala ħlasijiet wieqfa u li jiċċaqalqu, u l-interazzjonijiet ta 'l-oqsma nfushom. Dan wassal lil Maxwell biex jiskopri li l-kampijiet elettriċi u manjetiċi jistgħu jkunu "jiġġeneraw lilhom infushom" permezz ta 'mewġa li vvjaġġat b'veloċità li huwa kkalkulat bħala l-veloċità tad-dawl. Din il-ħarsa għaqdet l-oqsma li għadhom jitwieldu tat-teorija elettromanjetika bl-ottika u wasslu direttament għal deskrizzjoni sħiħa tal-ispettru elettromanjetiku.</v>
      </c>
    </row>
    <row r="861" ht="15.75" customHeight="1">
      <c r="A861" s="2" t="s">
        <v>861</v>
      </c>
      <c r="B861" s="2" t="str">
        <f>IFERROR(__xludf.DUMMYFUNCTION("GOOGLETRANSLATE(A861, ""en"",""mt"")"),"X'inhi l-karta miktuba minn Richard Karp fl-1972 li wasslet f'era ġdida ta 'fehim bejn il-intrattabilità u l-problemi kompluti NP?")</f>
        <v>X'inhi l-karta miktuba minn Richard Karp fl-1972 li wasslet f'era ġdida ta 'fehim bejn il-intrattabilità u l-problemi kompluti NP?</v>
      </c>
    </row>
    <row r="862" ht="15.75" customHeight="1">
      <c r="A862" s="2" t="s">
        <v>862</v>
      </c>
      <c r="B862" s="2" t="str">
        <f>IFERROR(__xludf.DUMMYFUNCTION("GOOGLETRANSLATE(A862, ""en"",""mt"")"),"Assoċjazzjoni tal-Karozzi tal-Istat tal-Kalifornja")</f>
        <v>Assoċjazzjoni tal-Karozzi tal-Istat tal-Kalifornja</v>
      </c>
    </row>
    <row r="863" ht="15.75" customHeight="1">
      <c r="A863" s="2" t="s">
        <v>863</v>
      </c>
      <c r="B863" s="2" t="str">
        <f>IFERROR(__xludf.DUMMYFUNCTION("GOOGLETRANSLATE(A863, ""en"",""mt"")"),"L-ewwel netwerk ta 'dejta pubblika liċenzjata mill-FCC")</f>
        <v>L-ewwel netwerk ta 'dejta pubblika liċenzjata mill-FCC</v>
      </c>
    </row>
    <row r="864" ht="15.75" customHeight="1">
      <c r="A864" s="2" t="s">
        <v>864</v>
      </c>
      <c r="B864" s="2" t="str">
        <f>IFERROR(__xludf.DUMMYFUNCTION("GOOGLETRANSLATE(A864, ""en"",""mt"")"),"Netwerks ta 'komunikazzjoni li jistgħu jiġu sopravvitabbli")</f>
        <v>Netwerks ta 'komunikazzjoni li jistgħu jiġu sopravvitabbli</v>
      </c>
    </row>
    <row r="865" ht="15.75" customHeight="1">
      <c r="A865" s="2" t="s">
        <v>865</v>
      </c>
      <c r="B865" s="2" t="str">
        <f>IFERROR(__xludf.DUMMYFUNCTION("GOOGLETRANSLATE(A865, ""en"",""mt"")"),"Dak li ħafna drabi jaffettwa jew jiffaċilita l-faċilità ta 'analiżi fi problemi tal-komputazzjoni?")</f>
        <v>Dak li ħafna drabi jaffettwa jew jiffaċilita l-faċilità ta 'analiżi fi problemi tal-komputazzjoni?</v>
      </c>
    </row>
    <row r="866" ht="15.75" customHeight="1">
      <c r="A866" s="2" t="s">
        <v>866</v>
      </c>
      <c r="B866" s="2" t="str">
        <f>IFERROR(__xludf.DUMMYFUNCTION("GOOGLETRANSLATE(A866, ""en"",""mt"")"),"Ilmijiet tal-baħar")</f>
        <v>Ilmijiet tal-baħar</v>
      </c>
    </row>
    <row r="867" ht="15.75" customHeight="1">
      <c r="A867" s="2" t="s">
        <v>867</v>
      </c>
      <c r="B867" s="2" t="str">
        <f>IFERROR(__xludf.DUMMYFUNCTION("GOOGLETRANSLATE(A867, ""en"",""mt"")"),"X'bidliet il-kontenut minerali ta 'blat?")</f>
        <v>X'bidliet il-kontenut minerali ta 'blat?</v>
      </c>
    </row>
    <row r="868" ht="15.75" customHeight="1">
      <c r="A868" s="2" t="s">
        <v>868</v>
      </c>
      <c r="B868" s="2" t="str">
        <f>IFERROR(__xludf.DUMMYFUNCTION("GOOGLETRANSLATE(A868, ""en"",""mt"")"),"Liema partijiet tad-dinja huma inklużi fil-litosfera?")</f>
        <v>Liema partijiet tad-dinja huma inklużi fil-litosfera?</v>
      </c>
    </row>
    <row r="869" ht="15.75" customHeight="1">
      <c r="A869" s="2" t="s">
        <v>869</v>
      </c>
      <c r="B869" s="2" t="str">
        <f>IFERROR(__xludf.DUMMYFUNCTION("GOOGLETRANSLATE(A869, ""en"",""mt"")"),"It-tort tal-Puente Hills")</f>
        <v>It-tort tal-Puente Hills</v>
      </c>
    </row>
    <row r="870" ht="15.75" customHeight="1">
      <c r="A870" s="2" t="s">
        <v>870</v>
      </c>
      <c r="B870" s="2" t="str">
        <f>IFERROR(__xludf.DUMMYFUNCTION("GOOGLETRANSLATE(A870, ""en"",""mt"")"),"Eroj ta ’Lixandra")</f>
        <v>Eroj ta ’Lixandra</v>
      </c>
    </row>
    <row r="871" ht="15.75" customHeight="1">
      <c r="A871" s="2" t="s">
        <v>871</v>
      </c>
      <c r="B871" s="2" t="str">
        <f>IFERROR(__xludf.DUMMYFUNCTION("GOOGLETRANSLATE(A871, ""en"",""mt"")"),"Konferenza Big Ten")</f>
        <v>Konferenza Big Ten</v>
      </c>
    </row>
    <row r="872" ht="15.75" customHeight="1">
      <c r="A872" s="2" t="s">
        <v>872</v>
      </c>
      <c r="B872" s="2" t="str">
        <f>IFERROR(__xludf.DUMMYFUNCTION("GOOGLETRANSLATE(A872, ""en"",""mt"")"),"Megaregion tan-Nofsinhar ta 'California")</f>
        <v>Megaregion tan-Nofsinhar ta 'California</v>
      </c>
    </row>
    <row r="873" ht="15.75" customHeight="1">
      <c r="A873" s="2" t="s">
        <v>873</v>
      </c>
      <c r="B873" s="2" t="str">
        <f>IFERROR(__xludf.DUMMYFUNCTION("GOOGLETRANSLATE(A873, ""en"",""mt"")"),"L-effiċjenza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874" ht="15.75" customHeight="1">
      <c r="A874" s="2" t="s">
        <v>874</v>
      </c>
      <c r="B874" s="2" t="str">
        <f>IFERROR(__xludf.DUMMYFUNCTION("GOOGLETRANSLATE(A874, ""en"",""mt"")"),"L-irkapti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875" ht="15.75" customHeight="1">
      <c r="A875" s="2" t="s">
        <v>875</v>
      </c>
      <c r="B875" s="2" t="str">
        <f>IFERROR(__xludf.DUMMYFUNCTION("GOOGLETRANSLATE(A875, ""en"",""mt"")"),"In-Netwerk tal-Fondazzjoni Nazzjonali tax-Xjenza")</f>
        <v>In-Netwerk tal-Fondazzjoni Nazzjonali tax-Xjenza</v>
      </c>
    </row>
    <row r="876" ht="15.75" customHeight="1">
      <c r="A876" s="2" t="s">
        <v>876</v>
      </c>
      <c r="B876" s="2" t="str">
        <f>IFERROR(__xludf.DUMMYFUNCTION("GOOGLETRANSLATE(A876, ""en"",""mt"")"),"Id-diżubbidjenza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877" ht="15.75" customHeight="1">
      <c r="A877" s="2" t="s">
        <v>877</v>
      </c>
      <c r="B877" s="2" t="str">
        <f>IFERROR(__xludf.DUMMYFUNCTION("GOOGLETRANSLATE(A877, ""en"",""mt"")"),"Fir-Renju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878" ht="15.75" customHeight="1">
      <c r="A878" s="2" t="s">
        <v>878</v>
      </c>
      <c r="B878" s="2" t="str">
        <f>IFERROR(__xludf.DUMMYFUNCTION("GOOGLETRANSLATE(A878, ""en"",""mt"")"),"X'ħeġġeġ il-Karta tal-Ħamas mingħajr kompromess?")</f>
        <v>X'ħeġġeġ il-Karta tal-Ħamas mingħajr kompromess?</v>
      </c>
    </row>
    <row r="879" ht="15.75" customHeight="1">
      <c r="A879" s="2" t="s">
        <v>879</v>
      </c>
      <c r="B879" s="2" t="str">
        <f>IFERROR(__xludf.DUMMYFUNCTION("GOOGLETRANSLATE(A879, ""en"",""mt"")"),"ikkonfermat u emendat")</f>
        <v>ikkonfermat u emendat</v>
      </c>
    </row>
    <row r="880" ht="15.75" customHeight="1">
      <c r="A880" s="2" t="s">
        <v>880</v>
      </c>
      <c r="B880" s="2" t="str">
        <f>IFERROR(__xludf.DUMMYFUNCTION("GOOGLETRANSLATE(A880, ""en"",""mt"")"),"Suleiman il-magnífico")</f>
        <v>Suleiman il-magnífico</v>
      </c>
    </row>
    <row r="881" ht="15.75" customHeight="1">
      <c r="A881" s="2" t="s">
        <v>881</v>
      </c>
      <c r="B881" s="2" t="str">
        <f>IFERROR(__xludf.DUMMYFUNCTION("GOOGLETRANSLATE(A881, ""en"",""mt"")"),"Varsavja")</f>
        <v>Varsavja</v>
      </c>
    </row>
    <row r="882" ht="15.75" customHeight="1">
      <c r="A882" s="2" t="s">
        <v>882</v>
      </c>
      <c r="B882" s="2" t="str">
        <f>IFERROR(__xludf.DUMMYFUNCTION("GOOGLETRANSLATE(A882, ""en"",""mt"")"),"Wara liema battalja rritornaw u jokkupaw lil Jacksonville għall-bqija tal-gwerra?")</f>
        <v>Wara liema battalja rritornaw u jokkupaw lil Jacksonville għall-bqija tal-gwerra?</v>
      </c>
    </row>
    <row r="883" ht="15.75" customHeight="1">
      <c r="A883" s="2" t="s">
        <v>883</v>
      </c>
      <c r="B883" s="2" t="str">
        <f>IFERROR(__xludf.DUMMYFUNCTION("GOOGLETRANSLATE(A883, ""en"",""mt"")"),"Kunsinna sekwenzjata tad-dejta")</f>
        <v>Kunsinna sekwenzjata tad-dejta</v>
      </c>
    </row>
    <row r="884" ht="15.75" customHeight="1">
      <c r="A884" s="2" t="s">
        <v>884</v>
      </c>
      <c r="B884" s="2" t="str">
        <f>IFERROR(__xludf.DUMMYFUNCTION("GOOGLETRANSLATE(A884, ""en"",""mt"")"),"Gold Rush")</f>
        <v>Gold Rush</v>
      </c>
    </row>
    <row r="885" ht="15.75" customHeight="1">
      <c r="A885" s="2" t="s">
        <v>885</v>
      </c>
      <c r="B885" s="2" t="str">
        <f>IFERROR(__xludf.DUMMYFUNCTION("GOOGLETRANSLATE(A885, ""en"",""mt"")"),"Liema mard ħafna xjenzati jemmnu li kkontribwew għall-pandemija tal-pesta?")</f>
        <v>Liema mard ħafna xjenzati jemmnu li kkontribwew għall-pandemija tal-pesta?</v>
      </c>
    </row>
    <row r="886" ht="15.75" customHeight="1">
      <c r="A886" s="2" t="s">
        <v>886</v>
      </c>
      <c r="B886" s="2" t="str">
        <f>IFERROR(__xludf.DUMMYFUNCTION("GOOGLETRANSLATE(A886, ""en"",""mt"")"),"Evalwazzjoni tal-adegwatezza tat-terapija tal-mediċina")</f>
        <v>Evalwazzjoni tal-adegwatezza tat-terapija tal-mediċina</v>
      </c>
    </row>
    <row r="887" ht="15.75" customHeight="1">
      <c r="A887" s="2" t="s">
        <v>887</v>
      </c>
      <c r="B887" s="2" t="str">
        <f>IFERROR(__xludf.DUMMYFUNCTION("GOOGLETRANSLATE(A887, ""en"",""mt"")"),"ir-regolamenti finanzjarji u r-regoli tal-WMO")</f>
        <v>ir-regolamenti finanzjarji u r-regoli tal-WMO</v>
      </c>
    </row>
    <row r="888" ht="15.75" customHeight="1">
      <c r="A888" s="2" t="s">
        <v>888</v>
      </c>
      <c r="B888" s="2" t="str">
        <f>IFERROR(__xludf.DUMMYFUNCTION("GOOGLETRANSLATE(A888, ""en"",""mt"")"),"Qwest")</f>
        <v>Qwest</v>
      </c>
    </row>
    <row r="889" ht="15.75" customHeight="1">
      <c r="A889" s="2" t="s">
        <v>889</v>
      </c>
      <c r="B889" s="2" t="str">
        <f>IFERROR(__xludf.DUMMYFUNCTION("GOOGLETRANSLATE(A889, ""en"",""mt"")"),"Sorsi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890" ht="15.75" customHeight="1">
      <c r="A890" s="2" t="s">
        <v>890</v>
      </c>
      <c r="B890" s="2" t="str">
        <f>IFERROR(__xludf.DUMMYFUNCTION("GOOGLETRANSLATE(A890, ""en"",""mt"")"),"xewqa li tipprevjeni affarijiet li huma indiskutibbli ħżiena")</f>
        <v>xewqa li tipprevjeni affarijiet li huma indiskutibbli ħżiena</v>
      </c>
    </row>
    <row r="891" ht="15.75" customHeight="1">
      <c r="A891" s="2" t="s">
        <v>891</v>
      </c>
      <c r="B891" s="2" t="str">
        <f>IFERROR(__xludf.DUMMYFUNCTION("GOOGLETRANSLATE(A891, ""en"",""mt"")"),"Min kien responsabbli għall-proġetti ta 'bini l-ġodda f'Jacksonville?")</f>
        <v>Min kien responsabbli għall-proġetti ta 'bini l-ġodda f'Jacksonville?</v>
      </c>
    </row>
    <row r="892" ht="15.75" customHeight="1">
      <c r="A892" s="2" t="s">
        <v>892</v>
      </c>
      <c r="B892" s="2" t="str">
        <f>IFERROR(__xludf.DUMMYFUNCTION("GOOGLETRANSLATE(A892, ""en"",""mt"")"),"Lamprey u Hagfish")</f>
        <v>Lamprey u Hagfish</v>
      </c>
    </row>
    <row r="893" ht="15.75" customHeight="1">
      <c r="A893" s="2" t="s">
        <v>893</v>
      </c>
      <c r="B893" s="2" t="str">
        <f>IFERROR(__xludf.DUMMYFUNCTION("GOOGLETRANSLATE(A893, ""en"",""mt"")"),"Inventarji tal-gass serra")</f>
        <v>Inventarji tal-gass serra</v>
      </c>
    </row>
    <row r="894" ht="15.75" customHeight="1">
      <c r="A894" s="2" t="s">
        <v>894</v>
      </c>
      <c r="B894" s="2" t="str">
        <f>IFERROR(__xludf.DUMMYFUNCTION("GOOGLETRANSLATE(A894, ""en"",""mt"")"),"Wahhabi / Salafi Jihadist Extremist Militant")</f>
        <v>Wahhabi / Salafi Jihadist Extremist Militant</v>
      </c>
    </row>
    <row r="895" ht="15.75" customHeight="1">
      <c r="A895" s="2" t="s">
        <v>895</v>
      </c>
      <c r="B895" s="2" t="str">
        <f>IFERROR(__xludf.DUMMYFUNCTION("GOOGLETRANSLATE(A895, ""en"",""mt"")"),"Il-bankini u l-faċilitajiet tas-sanità ta 'Varsavja huma xi eżempji ta' affarijiet li għandhom xiex?")</f>
        <v>Il-bankini u l-faċilitajiet tas-sanità ta 'Varsavja huma xi eżempji ta' affarijiet li għandhom xiex?</v>
      </c>
    </row>
    <row r="896" ht="15.75" customHeight="1">
      <c r="A896" s="2" t="s">
        <v>896</v>
      </c>
      <c r="B896" s="2" t="str">
        <f>IFERROR(__xludf.DUMMYFUNCTION("GOOGLETRANSLATE(A896, ""en"",""mt"")"),"Bill Aken")</f>
        <v>Bill Aken</v>
      </c>
    </row>
    <row r="897" ht="15.75" customHeight="1">
      <c r="A897" s="2" t="s">
        <v>897</v>
      </c>
      <c r="B897" s="2" t="str">
        <f>IFERROR(__xludf.DUMMYFUNCTION("GOOGLETRANSLATE(A897, ""en"",""mt"")"),"Bħal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898" ht="15.75" customHeight="1">
      <c r="A898" s="2" t="s">
        <v>898</v>
      </c>
      <c r="B898" s="2" t="str">
        <f>IFERROR(__xludf.DUMMYFUNCTION("GOOGLETRANSLATE(A898, ""en"",""mt"")"),"Kontra l-kulur")</f>
        <v>Kontra l-kulur</v>
      </c>
    </row>
    <row r="899" ht="15.75" customHeight="1">
      <c r="A899" s="2" t="s">
        <v>899</v>
      </c>
      <c r="B899" s="2" t="str">
        <f>IFERROR(__xludf.DUMMYFUNCTION("GOOGLETRANSLATE(A899, ""en"",""mt"")")," Li ssaltan fuq l-Imperu Ottoman meta kien l-iktar dgħajjef tiegħu.")</f>
        <v> Li ssaltan fuq l-Imperu Ottoman meta kien l-iktar dgħajjef tiegħu.</v>
      </c>
    </row>
    <row r="900" ht="15.75" customHeight="1">
      <c r="A900" s="2" t="s">
        <v>900</v>
      </c>
      <c r="B900" s="2" t="str">
        <f>IFERROR(__xludf.DUMMYFUNCTION("GOOGLETRANSLATE(A900, ""en"",""mt"")"),"żewġ arbli")</f>
        <v>żewġ arbli</v>
      </c>
    </row>
    <row r="901" ht="15.75" customHeight="1">
      <c r="A901" s="2" t="s">
        <v>901</v>
      </c>
      <c r="B901" s="2" t="str">
        <f>IFERROR(__xludf.DUMMYFUNCTION("GOOGLETRANSLATE(A901, ""en"",""mt"")"),"Algoritmi Randomizzati")</f>
        <v>Algoritmi Randomizzati</v>
      </c>
    </row>
    <row r="902" ht="15.75" customHeight="1">
      <c r="A902" s="2" t="s">
        <v>902</v>
      </c>
      <c r="B902" s="2" t="str">
        <f>IFERROR(__xludf.DUMMYFUNCTION("GOOGLETRANSLATE(A902, ""en"",""mt"")"),"Ċikli tal-isplużjoni u tal-bust")</f>
        <v>Ċikli tal-isplużjoni u tal-bust</v>
      </c>
    </row>
    <row r="903" ht="15.75" customHeight="1">
      <c r="A903" s="2" t="s">
        <v>903</v>
      </c>
      <c r="B903" s="2" t="str">
        <f>IFERROR(__xludf.DUMMYFUNCTION("GOOGLETRANSLATE(A903, ""en"",""mt"")"),"Kif huma allokati n-numri totali ta 'siġġijiet lill-partijiet?")</f>
        <v>Kif huma allokati n-numri totali ta 'siġġijiet lill-partijiet?</v>
      </c>
    </row>
    <row r="904" ht="15.75" customHeight="1">
      <c r="A904" s="2" t="s">
        <v>904</v>
      </c>
      <c r="B904" s="2" t="str">
        <f>IFERROR(__xludf.DUMMYFUNCTION("GOOGLETRANSLATE(A904, ""en"",""mt"")"),"X'inhu l-isem tad-deżert fuq il-fruntiera ta 'Arizona?")</f>
        <v>X'inhu l-isem tad-deżert fuq il-fruntiera ta 'Arizona?</v>
      </c>
    </row>
    <row r="905" ht="15.75" customHeight="1">
      <c r="A905" s="2" t="s">
        <v>905</v>
      </c>
      <c r="B905" s="2" t="str">
        <f>IFERROR(__xludf.DUMMYFUNCTION("GOOGLETRANSLATE(A905, ""en"",""mt"")"),"Immaniġġja d-Dipartiment tal-Ispiżerija")</f>
        <v>Immaniġġja d-Dipartiment tal-Ispiżerija</v>
      </c>
    </row>
    <row r="906" ht="15.75" customHeight="1">
      <c r="A906" s="2" t="s">
        <v>906</v>
      </c>
      <c r="B906" s="2" t="str">
        <f>IFERROR(__xludf.DUMMYFUNCTION("GOOGLETRANSLATE(A906, ""en"",""mt"")"),"kura farmaċewtika jew spiżerija klinika")</f>
        <v>kura farmaċewtika jew spiżerija klinika</v>
      </c>
    </row>
    <row r="907" ht="15.75" customHeight="1">
      <c r="A907" s="2" t="s">
        <v>907</v>
      </c>
      <c r="B907" s="2" t="str">
        <f>IFERROR(__xludf.DUMMYFUNCTION("GOOGLETRANSLATE(A907, ""en"",""mt"")"),"X’ħeġġiġhom iż-żjarat ta ’John Paul II fl-1979 u fl-1983?")</f>
        <v>X’ħeġġiġhom iż-żjarat ta ’John Paul II fl-1979 u fl-1983?</v>
      </c>
    </row>
    <row r="908" ht="15.75" customHeight="1">
      <c r="A908" s="2" t="s">
        <v>908</v>
      </c>
      <c r="B908" s="2" t="str">
        <f>IFERROR(__xludf.DUMMYFUNCTION("GOOGLETRANSLATE(A908, ""en"",""mt"")"),"X'jagħmlu r-rosettes ciliary biex jibnu bl-ingrossa u jżidu d-densità?")</f>
        <v>X'jagħmlu r-rosettes ciliary biex jibnu bl-ingrossa u jżidu d-densità?</v>
      </c>
    </row>
    <row r="909" ht="15.75" customHeight="1">
      <c r="A909" s="2" t="s">
        <v>909</v>
      </c>
      <c r="B909" s="2" t="str">
        <f>IFERROR(__xludf.DUMMYFUNCTION("GOOGLETRANSLATE(A909, ""en"",""mt"")"),"Liema xogħol preċedenti esperimenti Lavoisier jiskreditaw?")</f>
        <v>Liema xogħol preċedenti esperimenti Lavoisier jiskreditaw?</v>
      </c>
    </row>
    <row r="910" ht="15.75" customHeight="1">
      <c r="A910" s="2" t="s">
        <v>910</v>
      </c>
      <c r="B910" s="2" t="str">
        <f>IFERROR(__xludf.DUMMYFUNCTION("GOOGLETRANSLATE(A910, ""en"",""mt"")"),"X'inhuma ż-żewġ faċilitajiet ta 'proċessar fil-viċinat?")</f>
        <v>X'inhuma ż-żewġ faċilitajiet ta 'proċessar fil-viċinat?</v>
      </c>
    </row>
    <row r="911" ht="15.75" customHeight="1">
      <c r="A911" s="2" t="s">
        <v>911</v>
      </c>
      <c r="B911" s="2" t="str">
        <f>IFERROR(__xludf.DUMMYFUNCTION("GOOGLETRANSLATE(A911, ""en"",""mt"")"),"Netwerk Pubbliku Awstraljan X.25")</f>
        <v>Netwerk Pubbliku Awstraljan X.25</v>
      </c>
    </row>
    <row r="912" ht="15.75" customHeight="1">
      <c r="A912" s="2" t="s">
        <v>912</v>
      </c>
      <c r="B912" s="2" t="str">
        <f>IFERROR(__xludf.DUMMYFUNCTION("GOOGLETRANSLATE(A912, ""en"",""mt"")"),"Varsavja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Vistula). L-element sinifikanti tas-serħan, f'din "&amp;"il-parti ta 'Varsavja, huwa t-tarf tal-Plateau Moraine imsejjaħ Escarpment ta' Varsavja. Huwa għoli 20 sa 25 m (65.6 sa 82.0 ft) fil-belt il-qadima u d-distrett ċentrali u madwar 10 m (32.8 ft) fit-tramuntana u fin-nofsinhar ta 'Varsavja. Hija tgħaddi mil"&amp;"l-belt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913" ht="15.75" customHeight="1">
      <c r="A913" s="2" t="s">
        <v>913</v>
      </c>
      <c r="B913" s="2" t="str">
        <f>IFERROR(__xludf.DUMMYFUNCTION("GOOGLETRANSLATE(A913, ""en"",""mt"")"),"Liema diviżjoni toffri aktar minn fergħa waħda ta 'studji li ma jaqblux ma' l-erbgħa l-oħra?")</f>
        <v>Liema diviżjoni toffri aktar minn fergħa waħda ta 'studji li ma jaqblux ma' l-erbgħa l-oħra?</v>
      </c>
    </row>
    <row r="914" ht="15.75" customHeight="1">
      <c r="A914" s="2" t="s">
        <v>914</v>
      </c>
      <c r="B914" s="2" t="str">
        <f>IFERROR(__xludf.DUMMYFUNCTION("GOOGLETRANSLATE(A914, ""en"",""mt"")"),"inkonklussivament, biż-żewġ naħat jirtiraw mill-grawnd")</f>
        <v>inkonklussivament, biż-żewġ naħat jirtiraw mill-grawnd</v>
      </c>
    </row>
    <row r="915" ht="15.75" customHeight="1">
      <c r="A915" s="2" t="s">
        <v>915</v>
      </c>
      <c r="B915" s="2" t="str">
        <f>IFERROR(__xludf.DUMMYFUNCTION("GOOGLETRANSLATE(A915, ""en"",""mt"")"),"blat, alka, jew uċuħ tal-ġisem ta 'invertebrati oħra")</f>
        <v>blat, alka, jew uċuħ tal-ġisem ta 'invertebrati oħra</v>
      </c>
    </row>
    <row r="916" ht="15.75" customHeight="1">
      <c r="A916" s="2" t="s">
        <v>916</v>
      </c>
      <c r="B916" s="2" t="str">
        <f>IFERROR(__xludf.DUMMYFUNCTION("GOOGLETRANSLATE(A916, ""en"",""mt"")"),"Liema skejjel tar-reliġjon ġew integrati fl-iskejjel pubbliċi ta 'New Zealand bejn l-1979 u l-1984?")</f>
        <v>Liema skejjel tar-reliġjon ġew integrati fl-iskejjel pubbliċi ta 'New Zealand bejn l-1979 u l-1984?</v>
      </c>
    </row>
    <row r="917" ht="15.75" customHeight="1">
      <c r="A917" s="2" t="s">
        <v>917</v>
      </c>
      <c r="B917" s="2" t="str">
        <f>IFERROR(__xludf.DUMMYFUNCTION("GOOGLETRANSLATE(A917, ""en"",""mt"")"),"Analiżi tal-filoġenija molekulari kkonfermat li Cydippid mhumiex xiex?")</f>
        <v>Analiżi tal-filoġenija molekulari kkonfermat li Cydippid mhumiex xiex?</v>
      </c>
    </row>
    <row r="918" ht="15.75" customHeight="1">
      <c r="A918" s="2" t="s">
        <v>918</v>
      </c>
      <c r="B918" s="2" t="str">
        <f>IFERROR(__xludf.DUMMYFUNCTION("GOOGLETRANSLATE(A918, ""en"",""mt"")"),"Franza kif kienet differenti mill-Gran Brittanja fil-ġestjoni tal-kolonji tagħha?")</f>
        <v>Franza kif kienet differenti mill-Gran Brittanja fil-ġestjoni tal-kolonji tagħha?</v>
      </c>
    </row>
    <row r="919" ht="15.75" customHeight="1">
      <c r="A919" s="2" t="s">
        <v>919</v>
      </c>
      <c r="B919" s="2" t="str">
        <f>IFERROR(__xludf.DUMMYFUNCTION("GOOGLETRANSLATE(A919, ""en"",""mt"")"),"Parlament tar-Rabat")</f>
        <v>Parlament tar-Rabat</v>
      </c>
    </row>
    <row r="920" ht="15.75" customHeight="1">
      <c r="A920" s="2" t="s">
        <v>920</v>
      </c>
      <c r="B920" s="2" t="str">
        <f>IFERROR(__xludf.DUMMYFUNCTION("GOOGLETRANSLATE(A920, ""en"",""mt"")"),"Min wera kif joħloq numru perfett minn Mersenne Prime?")</f>
        <v>Min wera kif joħloq numru perfett minn Mersenne Prime?</v>
      </c>
    </row>
    <row r="921" ht="15.75" customHeight="1">
      <c r="A921" s="2" t="s">
        <v>921</v>
      </c>
      <c r="B921" s="2" t="str">
        <f>IFERROR(__xludf.DUMMYFUNCTION("GOOGLETRANSLATE(A921, ""en"",""mt"")"),"X'ghomet NSFNET")</f>
        <v>X'ghomet NSFNET</v>
      </c>
    </row>
    <row r="922" ht="15.75" customHeight="1">
      <c r="A922" s="2" t="s">
        <v>922</v>
      </c>
      <c r="B922" s="2" t="str">
        <f>IFERROR(__xludf.DUMMYFUNCTION("GOOGLETRANSLATE(A922, ""en"",""mt"")"),"NP-Sodisfazzjon Boolean NP")</f>
        <v>NP-Sodisfazzjon Boolean NP</v>
      </c>
    </row>
    <row r="923" ht="15.75" customHeight="1">
      <c r="A923" s="2" t="s">
        <v>923</v>
      </c>
      <c r="B923" s="2" t="str">
        <f>IFERROR(__xludf.DUMMYFUNCTION("GOOGLETRANSLATE(A923, ""en"",""mt"")"),"X'inhu s-sors tas-sħana tas-soltu għall-ilma jagħli fil-magna tal-fwar?")</f>
        <v>X'inhu s-sors tas-sħana tas-soltu għall-ilma jagħli fil-magna tal-fwar?</v>
      </c>
    </row>
    <row r="924" ht="15.75" customHeight="1">
      <c r="A924" s="2" t="s">
        <v>924</v>
      </c>
      <c r="B924" s="2" t="str">
        <f>IFERROR(__xludf.DUMMYFUNCTION("GOOGLETRANSLATE(A924, ""en"",""mt"")"),"Mill-Dynasties Sui u Tang")</f>
        <v>Mill-Dynasties Sui u Tang</v>
      </c>
    </row>
    <row r="925" ht="15.75" customHeight="1">
      <c r="A925" s="2" t="s">
        <v>925</v>
      </c>
      <c r="B925" s="2" t="str">
        <f>IFERROR(__xludf.DUMMYFUNCTION("GOOGLETRANSLATE(A925, ""en"",""mt"")"),"Il-fratellanza kienet l-uniku grupp ta ’oppożizzjoni fl-Eġittu kapaċi jagħmel dak waqt l-elezzjonijiet?")</f>
        <v>Il-fratellanza kienet l-uniku grupp ta ’oppożizzjoni fl-Eġittu kapaċi jagħmel dak waqt l-elezzjonijiet?</v>
      </c>
    </row>
    <row r="926" ht="15.75" customHeight="1">
      <c r="A926" s="2" t="s">
        <v>926</v>
      </c>
      <c r="B926" s="2" t="str">
        <f>IFERROR(__xludf.DUMMYFUNCTION("GOOGLETRANSLATE(A926, ""en"",""mt"")"),"Kemm trattati oriġinali li jistabbilixxu l-UE ma pproteġux id-drittijiet fundamentali /")</f>
        <v>Kemm trattati oriġinali li jistabbilixxu l-UE ma pproteġux id-drittijiet fundamentali /</v>
      </c>
    </row>
    <row r="927" ht="15.75" customHeight="1">
      <c r="A927" s="2" t="s">
        <v>927</v>
      </c>
      <c r="B927" s="2" t="str">
        <f>IFERROR(__xludf.DUMMYFUNCTION("GOOGLETRANSLATE(A927, ""en"",""mt"")"),"Kemm it-trab jiġi minfuħ mis-Saħara kull sena?")</f>
        <v>Kemm it-trab jiġi minfuħ mis-Saħara kull sena?</v>
      </c>
    </row>
    <row r="928" ht="15.75" customHeight="1">
      <c r="A928" s="2" t="s">
        <v>928</v>
      </c>
      <c r="B928" s="2" t="str">
        <f>IFERROR(__xludf.DUMMYFUNCTION("GOOGLETRANSLATE(A928, ""en"",""mt"")"),"Il-patoġeni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929" ht="15.75" customHeight="1">
      <c r="A929" s="2" t="s">
        <v>929</v>
      </c>
      <c r="B929" s="2" t="str">
        <f>IFERROR(__xludf.DUMMYFUNCTION("GOOGLETRANSLATE(A929, ""en"",""mt"")"),"f'distanzi akbar.")</f>
        <v>f'distanzi akbar.</v>
      </c>
    </row>
    <row r="930" ht="15.75" customHeight="1">
      <c r="A930" s="2" t="s">
        <v>930</v>
      </c>
      <c r="B930" s="2" t="str">
        <f>IFERROR(__xludf.DUMMYFUNCTION("GOOGLETRANSLATE(A930, ""en"",""mt"")"),"l-istess metodoloġija tar-rotta tal-messaġġi kif żviluppata minn baran")</f>
        <v>l-istess metodoloġija tar-rotta tal-messaġġi kif żviluppata minn baran</v>
      </c>
    </row>
    <row r="931" ht="15.75" customHeight="1">
      <c r="A931" s="2" t="s">
        <v>931</v>
      </c>
      <c r="B931" s="2" t="str">
        <f>IFERROR(__xludf.DUMMYFUNCTION("GOOGLETRANSLATE(A931, ""en"",""mt"")"),"Speċi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932" ht="15.75" customHeight="1">
      <c r="A932" s="2" t="s">
        <v>932</v>
      </c>
      <c r="B932" s="2" t="str">
        <f>IFERROR(__xludf.DUMMYFUNCTION("GOOGLETRANSLATE(A932, ""en"",""mt"")"),"Liema artikoli jiddikjaraw li s-setgħat jibqgħu ma 'stati membri sakemm ma ġewx mogħtija?")</f>
        <v>Liema artikoli jiddikjaraw li s-setgħat jibqgħu ma 'stati membri sakemm ma ġewx mogħtija?</v>
      </c>
    </row>
    <row r="933" ht="15.75" customHeight="1">
      <c r="A933" s="2" t="s">
        <v>933</v>
      </c>
      <c r="B933" s="2" t="str">
        <f>IFERROR(__xludf.DUMMYFUNCTION("GOOGLETRANSLATE(A933, ""en"",""mt"")"),"Biex tevita l-installazzjoni ta 'immaġini pagani fit-tempju f'Ġerusalemm")</f>
        <v>Biex tevita l-installazzjoni ta 'immaġini pagani fit-tempju f'Ġerusalemm</v>
      </c>
    </row>
    <row r="934" ht="15.75" customHeight="1">
      <c r="A934" s="2" t="s">
        <v>934</v>
      </c>
      <c r="B934" s="2" t="str">
        <f>IFERROR(__xludf.DUMMYFUNCTION("GOOGLETRANSLATE(A934, ""en"",""mt"")"),"Memorja immunoloġika tista 'tieħu liema żewġ forom?")</f>
        <v>Memorja immunoloġika tista 'tieħu liema żewġ forom?</v>
      </c>
    </row>
    <row r="935" ht="15.75" customHeight="1">
      <c r="A935" s="2" t="s">
        <v>935</v>
      </c>
      <c r="B935" s="2" t="str">
        <f>IFERROR(__xludf.DUMMYFUNCTION("GOOGLETRANSLATE(A935, ""en"",""mt"")"),"Min iddisinja l-bini tal-Parlament Skoċċiż?")</f>
        <v>Min iddisinja l-bini tal-Parlament Skoċċiż?</v>
      </c>
    </row>
    <row r="936" ht="15.75" customHeight="1">
      <c r="A936" s="2" t="s">
        <v>936</v>
      </c>
      <c r="B936" s="2" t="str">
        <f>IFERROR(__xludf.DUMMYFUNCTION("GOOGLETRANSLATE(A936, ""en"",""mt"")"),"Nar kbir tal-1901")</f>
        <v>Nar kbir tal-1901</v>
      </c>
    </row>
    <row r="937" ht="15.75" customHeight="1">
      <c r="A937" s="2" t="s">
        <v>937</v>
      </c>
      <c r="B937" s="2" t="str">
        <f>IFERROR(__xludf.DUMMYFUNCTION("GOOGLETRANSLATE(A937, ""en"",""mt"")"),"X'inhu NSFNET")</f>
        <v>X'inhu NSFNET</v>
      </c>
    </row>
    <row r="938" ht="15.75" customHeight="1">
      <c r="A938" s="2" t="s">
        <v>938</v>
      </c>
      <c r="B938" s="2" t="str">
        <f>IFERROR(__xludf.DUMMYFUNCTION("GOOGLETRANSLATE(A938, ""en"",""mt"")"),"X'jagħmel livelli għoljin ta 'inugwaljanza għat-tkabbir f'pajjiżi foqra?")</f>
        <v>X'jagħmel livelli għoljin ta 'inugwaljanza għat-tkabbir f'pajjiżi foqra?</v>
      </c>
    </row>
    <row r="939" ht="15.75" customHeight="1">
      <c r="A939" s="2" t="s">
        <v>939</v>
      </c>
      <c r="B939" s="2" t="str">
        <f>IFERROR(__xludf.DUMMYFUNCTION("GOOGLETRANSLATE(A939, ""en"",""mt"")"),"Dak li stabbilixxa l-istadju għall-mertu rwol f'NSFNET")</f>
        <v>Dak li stabbilixxa l-istadju għall-mertu rwol f'NSFNET</v>
      </c>
    </row>
    <row r="940" ht="15.75" customHeight="1">
      <c r="A940" s="2" t="s">
        <v>940</v>
      </c>
      <c r="B940" s="2" t="str">
        <f>IFERROR(__xludf.DUMMYFUNCTION("GOOGLETRANSLATE(A940, ""en"",""mt"")"),"X'inhuma l-partiċelli skambjati mbassra mill-mudell standard?")</f>
        <v>X'inhuma l-partiċelli skambjati mbassra mill-mudell standard?</v>
      </c>
    </row>
    <row r="941" ht="15.75" customHeight="1">
      <c r="A941" s="2" t="s">
        <v>941</v>
      </c>
      <c r="B941" s="2" t="str">
        <f>IFERROR(__xludf.DUMMYFUNCTION("GOOGLETRANSLATE(A941, ""en"",""mt"")"),"Fejn twaqqaf assemblea eletta, skont it-termini tal-Att tal-Iskozja tal-1978?")</f>
        <v>Fejn twaqqaf assemblea eletta, skont it-termini tal-Att tal-Iskozja tal-1978?</v>
      </c>
    </row>
    <row r="942" ht="15.75" customHeight="1">
      <c r="A942" s="2" t="s">
        <v>942</v>
      </c>
      <c r="B942" s="2" t="str">
        <f>IFERROR(__xludf.DUMMYFUNCTION("GOOGLETRANSLATE(A942, ""en"",""mt"")"),"Waħda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943" ht="15.75" customHeight="1">
      <c r="A943" s="2" t="s">
        <v>943</v>
      </c>
      <c r="B943" s="2" t="str">
        <f>IFERROR(__xludf.DUMMYFUNCTION("GOOGLETRANSLATE(A943, ""en"",""mt"")"),"Kull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944" ht="15.75" customHeight="1">
      <c r="A944" s="2" t="s">
        <v>944</v>
      </c>
      <c r="B944" s="2" t="str">
        <f>IFERROR(__xludf.DUMMYFUNCTION("GOOGLETRANSLATE(A944, ""en"",""mt"")"),"Introduzzjoni aċċidentali ta 'Beroe")</f>
        <v>Introduzzjoni aċċidentali ta 'Beroe</v>
      </c>
    </row>
    <row r="945" ht="15.75" customHeight="1">
      <c r="A945" s="2" t="s">
        <v>945</v>
      </c>
      <c r="B945" s="2" t="str">
        <f>IFERROR(__xludf.DUMMYFUNCTION("GOOGLETRANSLATE(A945, ""en"",""mt"")"),"Marzu 1974.")</f>
        <v>Marzu 1974.</v>
      </c>
    </row>
    <row r="946" ht="15.75" customHeight="1">
      <c r="A946" s="2" t="s">
        <v>946</v>
      </c>
      <c r="B946" s="2" t="str">
        <f>IFERROR(__xludf.DUMMYFUNCTION("GOOGLETRANSLATE(A946, ""en"",""mt"")"),"fin-Nofsinhar")</f>
        <v>fin-Nofsinhar</v>
      </c>
    </row>
    <row r="947" ht="15.75" customHeight="1">
      <c r="A947" s="2" t="s">
        <v>947</v>
      </c>
      <c r="B947" s="2" t="str">
        <f>IFERROR(__xludf.DUMMYFUNCTION("GOOGLETRANSLATE(A947, ""en"",""mt"")"),"Iskejjel magħluqa Huguenot")</f>
        <v>Iskejjel magħluqa Huguenot</v>
      </c>
    </row>
    <row r="948" ht="15.75" customHeight="1">
      <c r="A948" s="2" t="s">
        <v>948</v>
      </c>
      <c r="B948" s="2" t="str">
        <f>IFERROR(__xludf.DUMMYFUNCTION("GOOGLETRANSLATE(A948, ""en"",""mt"")"),"Il-pesta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949" ht="15.75" customHeight="1">
      <c r="A949" s="2" t="s">
        <v>949</v>
      </c>
      <c r="B949" s="2" t="str">
        <f>IFERROR(__xludf.DUMMYFUNCTION("GOOGLETRANSLATE(A949, ""en"",""mt"")"),"Għaliex il-Fratellanza Musulmana ffaċilitat ċerimonji rħas taż-żwieġ tal-massa?")</f>
        <v>Għaliex il-Fratellanza Musulmana ffaċilitat ċerimonji rħas taż-żwieġ tal-massa?</v>
      </c>
    </row>
    <row r="950" ht="15.75" customHeight="1">
      <c r="A950" s="2" t="s">
        <v>950</v>
      </c>
      <c r="B950" s="2" t="str">
        <f>IFERROR(__xludf.DUMMYFUNCTION("GOOGLETRANSLATE(A950, ""en"",""mt"")"),"Liema armi kienu qed jużaw iż-Żulus matul il-Gwerra Anglo-Żulu tal-1879?")</f>
        <v>Liema armi kienu qed jużaw iż-Żulus matul il-Gwerra Anglo-Żulu tal-1879?</v>
      </c>
    </row>
    <row r="951" ht="15.75" customHeight="1">
      <c r="A951" s="2" t="s">
        <v>951</v>
      </c>
      <c r="B951" s="2" t="str">
        <f>IFERROR(__xludf.DUMMYFUNCTION("GOOGLETRANSLATE(A951, ""en"",""mt"")"),"peptidi awto")</f>
        <v>peptidi awto</v>
      </c>
    </row>
    <row r="952" ht="15.75" customHeight="1">
      <c r="A952" s="2" t="s">
        <v>952</v>
      </c>
      <c r="B952" s="2" t="str">
        <f>IFERROR(__xludf.DUMMYFUNCTION("GOOGLETRANSLATE(A952, ""en"",""mt"")"),"il-punent")</f>
        <v>il-punent</v>
      </c>
    </row>
    <row r="953" ht="15.75" customHeight="1">
      <c r="A953" s="2" t="s">
        <v>953</v>
      </c>
      <c r="B953" s="2" t="str">
        <f>IFERROR(__xludf.DUMMYFUNCTION("GOOGLETRANSLATE(A953, ""en"",""mt"")"),"Min appoġġja politiki li għandhom soluzzjonijiet li jidhru tajbin imma għandhom prospetti ħżiena?")</f>
        <v>Min appoġġja politiki li għandhom soluzzjonijiet li jidhru tajbin imma għandhom prospetti ħżiena?</v>
      </c>
    </row>
    <row r="954" ht="15.75" customHeight="1">
      <c r="A954" s="2" t="s">
        <v>954</v>
      </c>
      <c r="B954" s="2" t="str">
        <f>IFERROR(__xludf.DUMMYFUNCTION("GOOGLETRANSLATE(A954, ""en"",""mt"")"),"ideat")</f>
        <v>ideat</v>
      </c>
    </row>
    <row r="955" ht="15.75" customHeight="1">
      <c r="A955" s="2" t="s">
        <v>955</v>
      </c>
      <c r="B955" s="2" t="str">
        <f>IFERROR(__xludf.DUMMYFUNCTION("GOOGLETRANSLATE(A955, ""en"",""mt"")"),"jippreserva l-interessi tal-Mongolja fiċ-Ċina u jissodisfa t-talbiet tas-suġġetti Ċiniżi tiegħu")</f>
        <v>jippreserva l-interessi tal-Mongolja fiċ-Ċina u jissodisfa t-talbiet tas-suġġetti Ċiniżi tiegħu</v>
      </c>
    </row>
    <row r="956" ht="15.75" customHeight="1">
      <c r="A956" s="2" t="s">
        <v>956</v>
      </c>
      <c r="B956" s="2" t="str">
        <f>IFERROR(__xludf.DUMMYFUNCTION("GOOGLETRANSLATE(A956, ""en"",""mt"")"),"Sistema tradizzjonali Ċiniża Awtokratika-Bureacratic")</f>
        <v>Sistema tradizzjonali Ċiniża Awtokratika-Bureacratic</v>
      </c>
    </row>
    <row r="957" ht="15.75" customHeight="1">
      <c r="A957" s="2" t="s">
        <v>957</v>
      </c>
      <c r="B957" s="2" t="str">
        <f>IFERROR(__xludf.DUMMYFUNCTION("GOOGLETRANSLATE(A957, ""en"",""mt"")"),"Il-proprjetà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958" ht="15.75" customHeight="1">
      <c r="A958" s="2" t="s">
        <v>958</v>
      </c>
      <c r="B958" s="2" t="str">
        <f>IFERROR(__xludf.DUMMYFUNCTION("GOOGLETRANSLATE(A958, ""en"",""mt"")"),"Partiċelli tal-punt idealizzati aktar milli oġġetti tridimensjonali")</f>
        <v>Partiċelli tal-punt idealizzati aktar milli oġġetti tridimensjonali</v>
      </c>
    </row>
    <row r="959" ht="15.75" customHeight="1">
      <c r="A959" s="2" t="s">
        <v>959</v>
      </c>
      <c r="B959" s="2" t="str">
        <f>IFERROR(__xludf.DUMMYFUNCTION("GOOGLETRANSLATE(A959, ""en"",""mt"")"),"Il-biċċa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960" ht="15.75" customHeight="1">
      <c r="A960" s="2" t="s">
        <v>960</v>
      </c>
      <c r="B960" s="2" t="str">
        <f>IFERROR(__xludf.DUMMYFUNCTION("GOOGLETRANSLATE(A960, ""en"",""mt"")"),"King Sigismund III Vasa")</f>
        <v>King Sigismund III Vasa</v>
      </c>
    </row>
    <row r="961" ht="15.75" customHeight="1">
      <c r="A961" s="2" t="s">
        <v>961</v>
      </c>
      <c r="B961" s="2" t="str">
        <f>IFERROR(__xludf.DUMMYFUNCTION("GOOGLETRANSLATE(A961, ""en"",""mt"")"),"Il-Metro tal-Kosta tan-Nofsinhar")</f>
        <v>Il-Metro tal-Kosta tan-Nofsinhar</v>
      </c>
    </row>
    <row r="962" ht="15.75" customHeight="1">
      <c r="A962" s="2" t="s">
        <v>962</v>
      </c>
      <c r="B962" s="2" t="str">
        <f>IFERROR(__xludf.DUMMYFUNCTION("GOOGLETRANSLATE(A962, ""en"",""mt"")"),"Xi jfisser meta l-muniti jitħallew biex ""jitilgħu?""")</f>
        <v>Xi jfisser meta l-muniti jitħallew biex "jitilgħu?"</v>
      </c>
    </row>
    <row r="963" ht="15.75" customHeight="1">
      <c r="A963" s="2" t="s">
        <v>963</v>
      </c>
      <c r="B963" s="2" t="str">
        <f>IFERROR(__xludf.DUMMYFUNCTION("GOOGLETRANSLATE(A963, ""en"",""mt"")"),"Taħt liema mexxej il-Huguenots ġġieldu f'dan il-kunflitt?")</f>
        <v>Taħt liema mexxej il-Huguenots ġġieldu f'dan il-kunflitt?</v>
      </c>
    </row>
    <row r="964" ht="15.75" customHeight="1">
      <c r="A964" s="2" t="s">
        <v>964</v>
      </c>
      <c r="B964" s="2" t="str">
        <f>IFERROR(__xludf.DUMMYFUNCTION("GOOGLETRANSLATE(A964, ""en"",""mt"")"),"Peress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965" ht="15.75" customHeight="1">
      <c r="A965" s="2" t="s">
        <v>965</v>
      </c>
      <c r="B965" s="2" t="str">
        <f>IFERROR(__xludf.DUMMYFUNCTION("GOOGLETRANSLATE(A965, ""en"",""mt"")"),"pagi jew salarju")</f>
        <v>pagi jew salarju</v>
      </c>
    </row>
    <row r="966" ht="15.75" customHeight="1">
      <c r="A966" s="2" t="s">
        <v>966</v>
      </c>
      <c r="B966" s="2" t="str">
        <f>IFERROR(__xludf.DUMMYFUNCTION("GOOGLETRANSLATE(A966, ""en"",""mt"")"),"X’kawża li r-reġjuni tas-savanna jikbru fit-tropiċi tal-Amerika t'Isfel fl-aħħar 34 miljun sena?")</f>
        <v>X’kawża li r-reġjuni tas-savanna jikbru fit-tropiċi tal-Amerika t'Isfel fl-aħħar 34 miljun sena?</v>
      </c>
    </row>
    <row r="967" ht="15.75" customHeight="1">
      <c r="A967" s="2" t="s">
        <v>967</v>
      </c>
      <c r="B967" s="2" t="str">
        <f>IFERROR(__xludf.DUMMYFUNCTION("GOOGLETRANSLATE(A967, ""en"",""mt"")"),"Wojciech Bogusławski Theatre")</f>
        <v>Wojciech Bogusławski Theatre</v>
      </c>
    </row>
    <row r="968" ht="15.75" customHeight="1">
      <c r="A968" s="2" t="s">
        <v>968</v>
      </c>
      <c r="B968" s="2" t="str">
        <f>IFERROR(__xludf.DUMMYFUNCTION("GOOGLETRANSLATE(A968, ""en"",""mt"")"),"Ir-raba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969" ht="15.75" customHeight="1">
      <c r="A969" s="2" t="s">
        <v>969</v>
      </c>
      <c r="B969" s="2" t="str">
        <f>IFERROR(__xludf.DUMMYFUNCTION("GOOGLETRANSLATE(A969, ""en"",""mt"")"),"Forza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970" ht="15.75" customHeight="1">
      <c r="A970" s="2" t="s">
        <v>970</v>
      </c>
      <c r="B970" s="2" t="str">
        <f>IFERROR(__xludf.DUMMYFUNCTION("GOOGLETRANSLATE(A970, ""en"",""mt"")"),"Hemm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971" ht="15.75" customHeight="1">
      <c r="A971" s="2" t="s">
        <v>971</v>
      </c>
      <c r="B971" s="2" t="str">
        <f>IFERROR(__xludf.DUMMYFUNCTION("GOOGLETRANSLATE(A971, ""en"",""mt"")"),"X’")</f>
        <v>X’</v>
      </c>
    </row>
    <row r="972" ht="15.75" customHeight="1">
      <c r="A972" s="2" t="s">
        <v>972</v>
      </c>
      <c r="B972" s="2" t="str">
        <f>IFERROR(__xludf.DUMMYFUNCTION("GOOGLETRANSLATE(A972, ""en"",""mt"")"),"il-mezzi tiegħu biex jaħtfu")</f>
        <v>il-mezzi tiegħu biex jaħtfu</v>
      </c>
    </row>
    <row r="973" ht="15.75" customHeight="1">
      <c r="A973" s="2" t="s">
        <v>973</v>
      </c>
      <c r="B973" s="2" t="str">
        <f>IFERROR(__xludf.DUMMYFUNCTION("GOOGLETRANSLATE(A973, ""en"",""mt"")"),"L-istrumenti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974" ht="15.75" customHeight="1">
      <c r="A974" s="2" t="s">
        <v>974</v>
      </c>
      <c r="B974" s="2" t="str">
        <f>IFERROR(__xludf.DUMMYFUNCTION("GOOGLETRANSLATE(A974, ""en"",""mt"")"),"Kif tissejjaħ il-pleurobrachia kostali komuni?")</f>
        <v>Kif tissejjaħ il-pleurobrachia kostali komuni?</v>
      </c>
    </row>
    <row r="975" ht="15.75" customHeight="1">
      <c r="A975" s="2" t="s">
        <v>975</v>
      </c>
      <c r="B975" s="2" t="str">
        <f>IFERROR(__xludf.DUMMYFUNCTION("GOOGLETRANSLATE(A975, ""en"",""mt"")"),"Meta bdiet tiżdied l-inugwaljanza fid-dħul fl-Istati Uniti?")</f>
        <v>Meta bdiet tiżdied l-inugwaljanza fid-dħul fl-Istati Uniti?</v>
      </c>
    </row>
    <row r="976" ht="15.75" customHeight="1">
      <c r="A976" s="2" t="s">
        <v>976</v>
      </c>
      <c r="B976" s="2" t="str">
        <f>IFERROR(__xludf.DUMMYFUNCTION("GOOGLETRANSLATE(A976, ""en"",""mt"")"),"Lagos u Quiberon Bay")</f>
        <v>Lagos u Quiberon Bay</v>
      </c>
    </row>
    <row r="977" ht="15.75" customHeight="1">
      <c r="A977" s="2" t="s">
        <v>977</v>
      </c>
      <c r="B977" s="2" t="str">
        <f>IFERROR(__xludf.DUMMYFUNCTION("GOOGLETRANSLATE(A977, ""en"",""mt"")"),"In-numri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978" ht="15.75" customHeight="1">
      <c r="A978" s="2" t="s">
        <v>978</v>
      </c>
      <c r="B978" s="2" t="str">
        <f>IFERROR(__xludf.DUMMYFUNCTION("GOOGLETRANSLATE(A978, ""en"",""mt"")"),"L-Alpi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979" ht="15.75" customHeight="1">
      <c r="A979" s="2" t="s">
        <v>979</v>
      </c>
      <c r="B979" s="2" t="str">
        <f>IFERROR(__xludf.DUMMYFUNCTION("GOOGLETRANSLATE(A979, ""en"",""mt"")"),"L-Amerika t'Isfel Amerikana")</f>
        <v>L-Amerika t'Isfel Amerikana</v>
      </c>
    </row>
    <row r="980" ht="15.75" customHeight="1">
      <c r="A980" s="2" t="s">
        <v>980</v>
      </c>
      <c r="B980" s="2" t="str">
        <f>IFERROR(__xludf.DUMMYFUNCTION("GOOGLETRANSLATE(A980, ""en"",""mt"")"),"Irvine tal-Punent")</f>
        <v>Irvine tal-Punent</v>
      </c>
    </row>
    <row r="981" ht="15.75" customHeight="1">
      <c r="A981" s="2" t="s">
        <v>981</v>
      </c>
      <c r="B981" s="2" t="str">
        <f>IFERROR(__xludf.DUMMYFUNCTION("GOOGLETRANSLATE(A981, ""en"",""mt"")"),"Materjali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982" ht="15.75" customHeight="1">
      <c r="A982" s="2" t="s">
        <v>982</v>
      </c>
      <c r="B982" s="2" t="str">
        <f>IFERROR(__xludf.DUMMYFUNCTION("GOOGLETRANSLATE(A982, ""en"",""mt"")"),"X'kienet Apple Talk")</f>
        <v>X'kienet Apple Talk</v>
      </c>
    </row>
    <row r="983" ht="15.75" customHeight="1">
      <c r="A983" s="2" t="s">
        <v>983</v>
      </c>
      <c r="B983" s="2" t="str">
        <f>IFERROR(__xludf.DUMMYFUNCTION("GOOGLETRANSLATE(A983, ""en"",""mt"")"),"il-Guanabara Confession of Faith")</f>
        <v>il-Guanabara Confession of Faith</v>
      </c>
    </row>
    <row r="984" ht="15.75" customHeight="1">
      <c r="A984" s="2" t="s">
        <v>984</v>
      </c>
      <c r="B984" s="2" t="str">
        <f>IFERROR(__xludf.DUMMYFUNCTION("GOOGLETRANSLATE(A984, ""en"",""mt"")"),"Stat tal-Mongolja Kbira")</f>
        <v>Stat tal-Mongolja Kbira</v>
      </c>
    </row>
    <row r="985" ht="15.75" customHeight="1">
      <c r="A985" s="2" t="s">
        <v>985</v>
      </c>
      <c r="B985" s="2" t="str">
        <f>IFERROR(__xludf.DUMMYFUNCTION("GOOGLETRANSLATE(A985, ""en"",""mt"")"),"Internet2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986" ht="15.75" customHeight="1">
      <c r="A986" s="2" t="s">
        <v>986</v>
      </c>
      <c r="B986" s="2" t="str">
        <f>IFERROR(__xludf.DUMMYFUNCTION("GOOGLETRANSLATE(A986, ""en"",""mt"")"),"X’għandu jagħmel il-kunflitt tal-Musulmani madwar id-dinja?")</f>
        <v>X’għandu jagħmel il-kunflitt tal-Musulmani madwar id-dinja?</v>
      </c>
    </row>
    <row r="987" ht="15.75" customHeight="1">
      <c r="A987" s="2" t="s">
        <v>987</v>
      </c>
      <c r="B987" s="2" t="str">
        <f>IFERROR(__xludf.DUMMYFUNCTION("GOOGLETRANSLATE(A987, ""en"",""mt"")"),"Kif Huguenots evolvew it-twemmin reliġjuż tagħhom fid-dinja l-ġdida?")</f>
        <v>Kif Huguenots evolvew it-twemmin reliġjuż tagħhom fid-dinja l-ġdida?</v>
      </c>
    </row>
    <row r="988" ht="15.75" customHeight="1">
      <c r="A988" s="2" t="s">
        <v>988</v>
      </c>
      <c r="B988" s="2" t="str">
        <f>IFERROR(__xludf.DUMMYFUNCTION("GOOGLETRANSLATE(A988, ""en"",""mt"")"),"15 ta ’Frar 1763")</f>
        <v>15 ta ’Frar 1763</v>
      </c>
    </row>
    <row r="989" ht="15.75" customHeight="1">
      <c r="A989" s="2" t="s">
        <v>989</v>
      </c>
      <c r="B989" s="2" t="str">
        <f>IFERROR(__xludf.DUMMYFUNCTION("GOOGLETRANSLATE(A989, ""en"",""mt"")"),"Shi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servew fid-dinastija Jin u ddefendew mal-Mongoli għenu jibnu l-istruttu"&amp;"ra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servew fid-dinastija Jin u ddefendew mal-Mongoli għenu jibnu l-istruttura għall-amministrazzjoni tal-istat il-ġdid. Chagaan (Tsagaan) u Zhang Rou nedew flimkien attakk fuq id-dinastija tal-kanzunetta ordnata minn Töregene Khatun.</v>
      </c>
    </row>
    <row r="990" ht="15.75" customHeight="1">
      <c r="A990" s="2" t="s">
        <v>990</v>
      </c>
      <c r="B990" s="2" t="str">
        <f>IFERROR(__xludf.DUMMYFUNCTION("GOOGLETRANSLATE(A990, ""en"",""mt"")"),"Donald Davies")</f>
        <v>Donald Davies</v>
      </c>
    </row>
    <row r="991" ht="15.75" customHeight="1">
      <c r="A991" s="2" t="s">
        <v>991</v>
      </c>
      <c r="B991" s="2" t="str">
        <f>IFERROR(__xludf.DUMMYFUNCTION("GOOGLETRANSLATE(A991, ""en"",""mt"")"),"Awtorità tal-Istati Uniti ta '' New World '")</f>
        <v>Awtorità tal-Istati Uniti ta '' New World '</v>
      </c>
    </row>
    <row r="992" ht="15.75" customHeight="1">
      <c r="A992" s="2" t="s">
        <v>992</v>
      </c>
      <c r="B992" s="2" t="str">
        <f>IFERROR(__xludf.DUMMYFUNCTION("GOOGLETRANSLATE(A992, ""en"",""mt"")"),"Id-deforestazzjoni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993" ht="15.75" customHeight="1">
      <c r="A993" s="2" t="s">
        <v>993</v>
      </c>
      <c r="B993" s="2" t="str">
        <f>IFERROR(__xludf.DUMMYFUNCTION("GOOGLETRANSLATE(A993, ""en"",""mt"")"),"X inaqqas għal y")</f>
        <v>X inaqqas għal y</v>
      </c>
    </row>
    <row r="994" ht="15.75" customHeight="1">
      <c r="A994" s="2" t="s">
        <v>994</v>
      </c>
      <c r="B994" s="2" t="str">
        <f>IFERROR(__xludf.DUMMYFUNCTION("GOOGLETRANSLATE(A994, ""en"",""mt"")"),"Sema + Kaxxa HD")</f>
        <v>Sema + Kaxxa HD</v>
      </c>
    </row>
    <row r="995" ht="15.75" customHeight="1">
      <c r="A995" s="2" t="s">
        <v>995</v>
      </c>
      <c r="B995" s="2" t="str">
        <f>IFERROR(__xludf.DUMMYFUNCTION("GOOGLETRANSLATE(A995, ""en"",""mt"")"),"L-assorbiment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996" ht="15.75" customHeight="1">
      <c r="A996" s="2" t="s">
        <v>996</v>
      </c>
      <c r="B996" s="2" t="str">
        <f>IFERROR(__xludf.DUMMYFUNCTION("GOOGLETRANSLATE(A996, ""en"",""mt"")"),"Jekk ma tafx kemm il-kobor kif ukoll id-direzzjoni ta 'żewġ forzi fuq oġġett, x'sejjaħ dik is-sitwazzjoni?")</f>
        <v>Jekk ma tafx kemm il-kobor kif ukoll id-direzzjoni ta 'żewġ forzi fuq oġġett, x'sejjaħ dik is-sitwazzjoni?</v>
      </c>
    </row>
    <row r="997" ht="15.75" customHeight="1">
      <c r="A997" s="2" t="s">
        <v>997</v>
      </c>
      <c r="B997" s="2" t="str">
        <f>IFERROR(__xludf.DUMMYFUNCTION("GOOGLETRANSLATE(A997, ""en"",""mt"")"),"Studju ta 'saffi sedimentarji")</f>
        <v>Studju ta 'saffi sedimentarji</v>
      </c>
    </row>
    <row r="998" ht="15.75" customHeight="1">
      <c r="A998" s="2" t="s">
        <v>998</v>
      </c>
      <c r="B998" s="2" t="str">
        <f>IFERROR(__xludf.DUMMYFUNCTION("GOOGLETRANSLATE(A998, ""en"",""mt"")"),"1 ta ’Ottubru 1998")</f>
        <v>1 ta ’Ottubru 1998</v>
      </c>
    </row>
    <row r="999" ht="15.75" customHeight="1">
      <c r="A999" s="2" t="s">
        <v>999</v>
      </c>
      <c r="B999" s="2" t="str">
        <f>IFERROR(__xludf.DUMMYFUNCTION("GOOGLETRANSLATE(A999, ""en"",""mt"")"),"Disa 'wieħed")</f>
        <v>Disa 'wieħed</v>
      </c>
    </row>
    <row r="1000" ht="15.75" customHeight="1">
      <c r="A1000" s="2" t="s">
        <v>1000</v>
      </c>
      <c r="B1000" s="2" t="str">
        <f>IFERROR(__xludf.DUMMYFUNCTION("GOOGLETRANSLATE(A1000, ""en"",""mt"")"),"Xejn")</f>
        <v>Xejn</v>
      </c>
    </row>
    <row r="1001" ht="15.75" customHeight="1">
      <c r="A1001" s="2" t="s">
        <v>1001</v>
      </c>
      <c r="B1001" s="2" t="str">
        <f>IFERROR(__xludf.DUMMYFUNCTION("GOOGLETRANSLATE(A1001, ""en"",""mt"")"),"X’taħseb John Dalton li l-elementi kollha kienu preżenti fil-komposti?")</f>
        <v>X’taħseb John Dalton li l-elementi kollha kienu preżenti fil-komposti?</v>
      </c>
    </row>
    <row r="1002" ht="15.75" customHeight="1">
      <c r="A1002" s="2" t="s">
        <v>1002</v>
      </c>
      <c r="B1002" s="2" t="str">
        <f>IFERROR(__xludf.DUMMYFUNCTION("GOOGLETRANSLATE(A1002, ""en"",""mt"")"),"Liema reġjun beda jikber u jafferma ruħu fis-snin 2000?")</f>
        <v>Liema reġjun beda jikber u jafferma ruħu fis-snin 2000?</v>
      </c>
    </row>
    <row r="1003" ht="15.75" customHeight="1">
      <c r="A1003" s="2" t="s">
        <v>1003</v>
      </c>
      <c r="B1003" s="2" t="str">
        <f>IFERROR(__xludf.DUMMYFUNCTION("GOOGLETRANSLATE(A1003, ""en"",""mt"")"),"Gruppi ta 'cili kbar u mwebbsa")</f>
        <v>Gruppi ta 'cili kbar u mwebbsa</v>
      </c>
    </row>
    <row r="1004" ht="15.75" customHeight="1">
      <c r="A1004" s="2" t="s">
        <v>1004</v>
      </c>
      <c r="B1004" s="2" t="str">
        <f>IFERROR(__xludf.DUMMYFUNCTION("GOOGLETRANSLATE(A1004, ""en"",""mt"")"),"Li żviluppa Datapac")</f>
        <v>Li żviluppa Datapac</v>
      </c>
    </row>
    <row r="1005" ht="15.75" customHeight="1">
      <c r="A1005" s="2" t="s">
        <v>1005</v>
      </c>
      <c r="B1005" s="2" t="str">
        <f>IFERROR(__xludf.DUMMYFUNCTION("GOOGLETRANSLATE(A1005, ""en"",""mt"")"),"X'kien eżempju ta 'tip ta' bastiment tal-gwerra li kien jeħtieġ veloċità għolja?")</f>
        <v>X'kien eżempju ta 'tip ta' bastiment tal-gwerra li kien jeħtieġ veloċità għolja?</v>
      </c>
    </row>
    <row r="1006" ht="15.75" customHeight="1">
      <c r="A1006" s="2" t="s">
        <v>1006</v>
      </c>
      <c r="B1006" s="2" t="str">
        <f>IFERROR(__xludf.DUMMYFUNCTION("GOOGLETRANSLATE(A1006, ""en"",""mt"")"),"Għal dak li hu ugwali ta '50 kilopascals?")</f>
        <v>Għal dak li hu ugwali ta '50 kilopascals?</v>
      </c>
    </row>
    <row r="1007" ht="15.75" customHeight="1">
      <c r="A1007" s="2" t="s">
        <v>1007</v>
      </c>
      <c r="B1007" s="2" t="str">
        <f>IFERROR(__xludf.DUMMYFUNCTION("GOOGLETRANSLATE(A1007, ""en"",""mt"")"),"Arkitettura ġenerali għal netwerk ta 'komunikazzjonijiet fuq skala kbira, imqassma u li jista' jibqa 'ħaj")</f>
        <v>Arkitettura ġenerali għal netwerk ta 'komunikazzjonijiet fuq skala kbira, imqassma u li jista' jibqa 'ħaj</v>
      </c>
    </row>
    <row r="1008" ht="15.75" customHeight="1">
      <c r="A1008" s="2" t="s">
        <v>1008</v>
      </c>
      <c r="B1008" s="2" t="str">
        <f>IFERROR(__xludf.DUMMYFUNCTION("GOOGLETRANSLATE(A1008, ""en"",""mt"")"),"jinsabu f'P jew daqs P.")</f>
        <v>jinsabu f'P jew daqs P.</v>
      </c>
    </row>
    <row r="1009" ht="15.75" customHeight="1">
      <c r="A1009" s="2" t="s">
        <v>1009</v>
      </c>
      <c r="B1009" s="2" t="str">
        <f>IFERROR(__xludf.DUMMYFUNCTION("GOOGLETRANSLATE(A1009, ""en"",""mt"")"),"Spanja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010" ht="15.75" customHeight="1">
      <c r="A1010" s="2" t="s">
        <v>1010</v>
      </c>
      <c r="B1010" s="2" t="str">
        <f>IFERROR(__xludf.DUMMYFUNCTION("GOOGLETRANSLATE(A1010, ""en"",""mt"")"),"Il-finanzjament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1011" ht="15.75" customHeight="1">
      <c r="A1011" s="2" t="s">
        <v>1011</v>
      </c>
      <c r="B1011" s="2" t="str">
        <f>IFERROR(__xludf.DUMMYFUNCTION("GOOGLETRANSLATE(A1011, ""en"",""mt"")"),"Kif huma rregolati l-ispiżjara fil-biċċa l-kbira tal-ġurisdizzjonijiet?")</f>
        <v>Kif huma rregolati l-ispiżjara fil-biċċa l-kbira tal-ġurisdizzjonijiet?</v>
      </c>
    </row>
    <row r="1012" ht="15.75" customHeight="1">
      <c r="A1012" s="2" t="s">
        <v>1012</v>
      </c>
      <c r="B1012" s="2" t="str">
        <f>IFERROR(__xludf.DUMMYFUNCTION("GOOGLETRANSLATE(A1012, ""en"",""mt"")"),"Karluk Kara-Khanid")</f>
        <v>Karluk Kara-Khanid</v>
      </c>
    </row>
    <row r="1013" ht="15.75" customHeight="1">
      <c r="A1013" s="2" t="s">
        <v>1013</v>
      </c>
      <c r="B1013" s="2" t="str">
        <f>IFERROR(__xludf.DUMMYFUNCTION("GOOGLETRANSLATE(A1013, ""en"",""mt"")"),"L-Iżlamisti ġew biex jiddominaw kompletament l-għaqdiet ta ’studenti universitarji")</f>
        <v>L-Iżlamisti ġew biex jiddominaw kompletament l-għaqdiet ta ’studenti universitarji</v>
      </c>
    </row>
    <row r="1014" ht="15.75" customHeight="1">
      <c r="A1014" s="2" t="s">
        <v>1014</v>
      </c>
      <c r="B1014" s="2" t="str">
        <f>IFERROR(__xludf.DUMMYFUNCTION("GOOGLETRANSLATE(A1014, ""en"",""mt"")"),"Reġjun ta 'Upper Rhine")</f>
        <v>Reġjun ta 'Upper Rhine</v>
      </c>
    </row>
    <row r="1015" ht="15.75" customHeight="1">
      <c r="A1015" s="2" t="s">
        <v>1015</v>
      </c>
      <c r="B1015" s="2" t="str">
        <f>IFERROR(__xludf.DUMMYFUNCTION("GOOGLETRANSLATE(A1015, ""en"",""mt"")"),"Kemm-il elementi Aristotile emmnu li l-isfera terrestri għandha tkun magħmula minnha?")</f>
        <v>Kemm-il elementi Aristotile emmnu li l-isfera terrestri għandha tkun magħmula minnha?</v>
      </c>
    </row>
    <row r="1016" ht="15.75" customHeight="1">
      <c r="A1016" s="2" t="s">
        <v>1016</v>
      </c>
      <c r="B1016" s="2" t="str">
        <f>IFERROR(__xludf.DUMMYFUNCTION("GOOGLETRANSLATE(A1016, ""en"",""mt"")"),"Liema prinċipju għandu x'jaqsam mal-formazzjoni tal-ħsarat u l-età tas-sekwenzi li permezz tagħhom huma jaqtgħu?")</f>
        <v>Liema prinċipju għandu x'jaqsam mal-formazzjoni tal-ħsarat u l-età tas-sekwenzi li permezz tagħhom huma jaqtgħu?</v>
      </c>
    </row>
    <row r="1017" ht="15.75" customHeight="1">
      <c r="A1017" s="2" t="s">
        <v>1017</v>
      </c>
      <c r="B1017" s="2" t="str">
        <f>IFERROR(__xludf.DUMMYFUNCTION("GOOGLETRANSLATE(A1017, ""en"",""mt"")"),"Dizzjunarju tal-Liġi tal-Iswed")</f>
        <v>Dizzjunarju tal-Liġi tal-Iswed</v>
      </c>
    </row>
    <row r="1018" ht="15.75" customHeight="1">
      <c r="A1018" s="2" t="s">
        <v>1018</v>
      </c>
      <c r="B1018" s="2" t="str">
        <f>IFERROR(__xludf.DUMMYFUNCTION("GOOGLETRANSLATE(A1018, ""en"",""mt"")"),"sustanza bħall-injam taqbad piż ġenerali fil-ħruq")</f>
        <v>sustanza bħall-injam taqbad piż ġenerali fil-ħruq</v>
      </c>
    </row>
    <row r="1019" ht="15.75" customHeight="1">
      <c r="A1019" s="2" t="s">
        <v>1019</v>
      </c>
      <c r="B1019" s="2" t="str">
        <f>IFERROR(__xludf.DUMMYFUNCTION("GOOGLETRANSLATE(A1019, ""en"",""mt"")"),"dial-up")</f>
        <v>dial-up</v>
      </c>
    </row>
    <row r="1020" ht="15.75" customHeight="1">
      <c r="A1020" s="2" t="s">
        <v>1020</v>
      </c>
      <c r="B1020" s="2" t="str">
        <f>IFERROR(__xludf.DUMMYFUNCTION("GOOGLETRANSLATE(A1020, ""en"",""mt"")"),"Miocene Nofsani")</f>
        <v>Miocene Nofsani</v>
      </c>
    </row>
    <row r="1021" ht="15.75" customHeight="1">
      <c r="A1021" s="2" t="s">
        <v>1021</v>
      </c>
      <c r="B1021" s="2" t="str">
        <f>IFERROR(__xludf.DUMMYFUNCTION("GOOGLETRANSLATE(A1021, ""en"",""mt"")"),"seba 'u tmienja")</f>
        <v>seba 'u tmienja</v>
      </c>
    </row>
    <row r="1022" ht="15.75" customHeight="1">
      <c r="A1022" s="2" t="s">
        <v>1022</v>
      </c>
      <c r="B1022" s="2" t="str">
        <f>IFERROR(__xludf.DUMMYFUNCTION("GOOGLETRANSLATE(A1022, ""en"",""mt"")"),"Ferrovija ta ’Middleton")</f>
        <v>Ferrovija ta ’Middleton</v>
      </c>
    </row>
    <row r="1023" ht="15.75" customHeight="1">
      <c r="A1023" s="2" t="s">
        <v>1023</v>
      </c>
      <c r="B1023" s="2" t="str">
        <f>IFERROR(__xludf.DUMMYFUNCTION("GOOGLETRANSLATE(A1023, ""en"",""mt"")"),"Hemm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1024" ht="15.75" customHeight="1">
      <c r="A1024" s="2" t="s">
        <v>1024</v>
      </c>
      <c r="B1024" s="2" t="str">
        <f>IFERROR(__xludf.DUMMYFUNCTION("GOOGLETRANSLATE(A1024, ""en"",""mt"")"),"b’saħħtu,")</f>
        <v>b’saħħtu,</v>
      </c>
    </row>
    <row r="1025" ht="15.75" customHeight="1">
      <c r="A1025" s="2" t="s">
        <v>1025</v>
      </c>
      <c r="B1025" s="2" t="str">
        <f>IFERROR(__xludf.DUMMYFUNCTION("GOOGLETRANSLATE(A1025, ""en"",""mt"")"),"kompressjoni orizzontali")</f>
        <v>kompressjoni orizzontali</v>
      </c>
    </row>
    <row r="1026" ht="15.75" customHeight="1">
      <c r="A1026" s="2" t="s">
        <v>1026</v>
      </c>
      <c r="B1026" s="2" t="str">
        <f>IFERROR(__xludf.DUMMYFUNCTION("GOOGLETRANSLATE(A1026, ""en"",""mt"")"),"Ekwilibriju statiku")</f>
        <v>Ekwilibriju statiku</v>
      </c>
    </row>
    <row r="1027" ht="15.75" customHeight="1">
      <c r="A1027" s="2" t="s">
        <v>1027</v>
      </c>
      <c r="B1027" s="2" t="str">
        <f>IFERROR(__xludf.DUMMYFUNCTION("GOOGLETRANSLATE(A1027, ""en"",""mt"")"),"gass ​​serra")</f>
        <v>gass ​​serra</v>
      </c>
    </row>
    <row r="1028" ht="15.75" customHeight="1">
      <c r="A1028" s="2" t="s">
        <v>1028</v>
      </c>
      <c r="B1028" s="2" t="str">
        <f>IFERROR(__xludf.DUMMYFUNCTION("GOOGLETRANSLATE(A1028, ""en"",""mt"")"),"Uffiċjali tal-Gvern u Esperti tat-Tibdil fil-Klima")</f>
        <v>Uffiċjali tal-Gvern u Esperti tat-Tibdil fil-Klima</v>
      </c>
    </row>
    <row r="1029" ht="15.75" customHeight="1">
      <c r="A1029" s="2" t="s">
        <v>1029</v>
      </c>
      <c r="B1029" s="2" t="str">
        <f>IFERROR(__xludf.DUMMYFUNCTION("GOOGLETRANSLATE(A1029, ""en"",""mt"")"),"Kif il-graffs huma kodifikati bħala kordi binarji")</f>
        <v>Kif il-graffs huma kodifikati bħala kordi binarji</v>
      </c>
    </row>
    <row r="1030" ht="15.75" customHeight="1">
      <c r="A1030" s="2" t="s">
        <v>1030</v>
      </c>
      <c r="B1030" s="2" t="str">
        <f>IFERROR(__xludf.DUMMYFUNCTION("GOOGLETRANSLATE(A1030, ""en"",""mt"")"),"X'inhu terminu li jfisser temperatura kostanti?")</f>
        <v>X'inhu terminu li jfisser temperatura kostanti?</v>
      </c>
    </row>
    <row r="1031" ht="15.75" customHeight="1">
      <c r="A1031" s="2" t="s">
        <v>1031</v>
      </c>
      <c r="B1031" s="2" t="str">
        <f>IFERROR(__xludf.DUMMYFUNCTION("GOOGLETRANSLATE(A1031, ""en"",""mt"")"),"X'inhu terminu għat-treġġigħ lura tal-fluss tal-fwar f'magna tal-pistuni wara kull puplesija?")</f>
        <v>X'inhu terminu għat-treġġigħ lura tal-fluss tal-fwar f'magna tal-pistuni wara kull puplesija?</v>
      </c>
    </row>
    <row r="1032" ht="15.75" customHeight="1">
      <c r="A1032" s="2" t="s">
        <v>1032</v>
      </c>
      <c r="B1032" s="2" t="str">
        <f>IFERROR(__xludf.DUMMYFUNCTION("GOOGLETRANSLATE(A1032, ""en"",""mt"")"),"Kemm passiġġieri jistgħu jakkomodaw il-Ford Fiesta?")</f>
        <v>Kemm passiġġieri jistgħu jakkomodaw il-Ford Fiesta?</v>
      </c>
    </row>
    <row r="1033" ht="15.75" customHeight="1">
      <c r="A1033" s="2" t="s">
        <v>1033</v>
      </c>
      <c r="B1033" s="2" t="str">
        <f>IFERROR(__xludf.DUMMYFUNCTION("GOOGLETRANSLATE(A1033, ""en"",""mt"")"),"Liema persuni ma tħallewx joqgħodu fi Franza l-ġdida?")</f>
        <v>Liema persuni ma tħallewx joqgħodu fi Franza l-ġdida?</v>
      </c>
    </row>
    <row r="1034" ht="15.75" customHeight="1">
      <c r="A1034" s="2" t="s">
        <v>1034</v>
      </c>
      <c r="B1034" s="2" t="str">
        <f>IFERROR(__xludf.DUMMYFUNCTION("GOOGLETRANSLATE(A1034, ""en"",""mt"")"),"mhux neċessarjament raġun")</f>
        <v>mhux neċessarjament raġun</v>
      </c>
    </row>
    <row r="1035" ht="15.75" customHeight="1">
      <c r="A1035" s="2" t="s">
        <v>1035</v>
      </c>
      <c r="B1035" s="2" t="str">
        <f>IFERROR(__xludf.DUMMYFUNCTION("GOOGLETRANSLATE(A1035, ""en"",""mt"")"),"Jekk il-kap tal-gvern ta 'pajjiż kellu jirrifjuta li jinforza deċiżjoni tal-ogħla qorti ta' dak il-pajjiż")</f>
        <v>Jekk il-kap tal-gvern ta 'pajjiż kellu jirrifjuta li jinforza deċiżjoni tal-ogħla qorti ta' dak il-pajjiż</v>
      </c>
    </row>
    <row r="1036" ht="15.75" customHeight="1">
      <c r="A1036" s="2" t="s">
        <v>1036</v>
      </c>
      <c r="B1036" s="2" t="str">
        <f>IFERROR(__xludf.DUMMYFUNCTION("GOOGLETRANSLATE(A1036, ""en"",""mt"")"),"Xi tfisser Ctenophora bil-Grieg?")</f>
        <v>Xi tfisser Ctenophora bil-Grieg?</v>
      </c>
    </row>
    <row r="1037" ht="15.75" customHeight="1">
      <c r="A1037" s="2" t="s">
        <v>1037</v>
      </c>
      <c r="B1037" s="2" t="str">
        <f>IFERROR(__xludf.DUMMYFUNCTION("GOOGLETRANSLATE(A1037, ""en"",""mt"")"),"Aalane ġiet irtirata u l-pjattaforma l-ġdida tissejjaħ")</f>
        <v>Aalane ġiet irtirata u l-pjattaforma l-ġdida tissejjaħ</v>
      </c>
    </row>
    <row r="1038" ht="15.75" customHeight="1">
      <c r="A1038" s="2" t="s">
        <v>1038</v>
      </c>
      <c r="B1038" s="2" t="str">
        <f>IFERROR(__xludf.DUMMYFUNCTION("GOOGLETRANSLATE(A1038, ""en"",""mt"")"),"Ir-rati ta 'mortalità f'żoni rurali matul il-pandemija tas-seklu 14 kienu inkonsistenti mal-pesta bubonika moderna")</f>
        <v>Ir-rati ta 'mortalità f'żoni rurali matul il-pandemija tas-seklu 14 kienu inkonsistenti mal-pesta bubonika moderna</v>
      </c>
    </row>
    <row r="1039" ht="15.75" customHeight="1">
      <c r="A1039" s="2" t="s">
        <v>1039</v>
      </c>
      <c r="B1039" s="2" t="str">
        <f>IFERROR(__xludf.DUMMYFUNCTION("GOOGLETRANSLATE(A1039, ""en"",""mt"")"),"Liema trattament mediku jintuża biex jibbenefika pazjenti b'disturbi tal-fuklar u tal-pulmun?")</f>
        <v>Liema trattament mediku jintuża biex jibbenefika pazjenti b'disturbi tal-fuklar u tal-pulmun?</v>
      </c>
    </row>
    <row r="1040" ht="15.75" customHeight="1">
      <c r="A1040" s="2" t="s">
        <v>1040</v>
      </c>
      <c r="B1040" s="2" t="str">
        <f>IFERROR(__xludf.DUMMYFUNCTION("GOOGLETRANSLATE(A1040, ""en"",""mt"")"),"Reżistenza akkwistata sistemika")</f>
        <v>Reżistenza akkwistata sistemika</v>
      </c>
    </row>
    <row r="1041" ht="15.75" customHeight="1">
      <c r="A1041" s="2" t="s">
        <v>1041</v>
      </c>
      <c r="B1041" s="2" t="str">
        <f>IFERROR(__xludf.DUMMYFUNCTION("GOOGLETRANSLATE(A1041, ""en"",""mt"")"),"Civil_disobedjenza")</f>
        <v>Civil_disobedjenza</v>
      </c>
    </row>
    <row r="1042" ht="15.75" customHeight="1">
      <c r="A1042" s="2" t="s">
        <v>1042</v>
      </c>
      <c r="B1042" s="2" t="str">
        <f>IFERROR(__xludf.DUMMYFUNCTION("GOOGLETRANSLATE(A1042, ""en"",""mt"")"),"tadotta kultura Ċiniża mainstream")</f>
        <v>tadotta kultura Ċiniża mainstream</v>
      </c>
    </row>
    <row r="1043" ht="15.75" customHeight="1">
      <c r="A1043" s="2" t="s">
        <v>1043</v>
      </c>
      <c r="B1043" s="2" t="str">
        <f>IFERROR(__xludf.DUMMYFUNCTION("GOOGLETRANSLATE(A1043, ""en"",""mt"")"),"Tymnet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1044" ht="15.75" customHeight="1">
      <c r="A1044" s="2" t="s">
        <v>1044</v>
      </c>
      <c r="B1044" s="2" t="str">
        <f>IFERROR(__xludf.DUMMYFUNCTION("GOOGLETRANSLATE(A1044, ""en"",""mt"")"),"F'magna kompost b'erba 'ċilindri, f'liema grad kienu l-cranks individwali bilanċjati")</f>
        <v>F'magna kompost b'erba 'ċilindri, f'liema grad kienu l-cranks individwali bilanċjati</v>
      </c>
    </row>
    <row r="1045" ht="15.75" customHeight="1">
      <c r="A1045" s="2" t="s">
        <v>1045</v>
      </c>
      <c r="B1045" s="2" t="str">
        <f>IFERROR(__xludf.DUMMYFUNCTION("GOOGLETRANSLATE(A1045, ""en"",""mt"")"),"Saff ta 'ożonu ta' altitudni għolja")</f>
        <v>Saff ta 'ożonu ta' altitudni għolja</v>
      </c>
    </row>
    <row r="1046" ht="15.75" customHeight="1">
      <c r="A1046" s="2" t="s">
        <v>1046</v>
      </c>
      <c r="B1046" s="2" t="str">
        <f>IFERROR(__xludf.DUMMYFUNCTION("GOOGLETRANSLATE(A1046, ""en"",""mt"")"),"Dak li kien Telenet")</f>
        <v>Dak li kien Telenet</v>
      </c>
    </row>
    <row r="1047" ht="15.75" customHeight="1">
      <c r="A1047" s="2" t="s">
        <v>1047</v>
      </c>
      <c r="B1047" s="2" t="str">
        <f>IFERROR(__xludf.DUMMYFUNCTION("GOOGLETRANSLATE(A1047, ""en"",""mt"")"),"Awtorità ta 'preskrizzjoni indipendenti sħiħa")</f>
        <v>Awtorità ta 'preskrizzjoni indipendenti sħiħa</v>
      </c>
    </row>
    <row r="1048" ht="15.75" customHeight="1">
      <c r="A1048" s="2" t="s">
        <v>1048</v>
      </c>
      <c r="B1048" s="2" t="str">
        <f>IFERROR(__xludf.DUMMYFUNCTION("GOOGLETRANSLATE(A1048, ""en"",""mt"")"),"Biex ""widen [en] l-għażliet tan-nies u l-livell tal-benesseri miksub tagħhom""")</f>
        <v>Biex "widen [en] l-għażliet tan-nies u l-livell tal-benesseri miksub tagħhom"</v>
      </c>
    </row>
    <row r="1049" ht="15.75" customHeight="1">
      <c r="A1049" s="2" t="s">
        <v>1049</v>
      </c>
      <c r="B1049" s="2" t="str">
        <f>IFERROR(__xludf.DUMMYFUNCTION("GOOGLETRANSLATE(A1049, ""en"",""mt"")"),"It-tiswir ta 'ideat dwar is-suq ħieles")</f>
        <v>It-tiswir ta 'ideat dwar is-suq ħieles</v>
      </c>
    </row>
    <row r="1050" ht="15.75" customHeight="1">
      <c r="A1050" s="2" t="s">
        <v>1050</v>
      </c>
      <c r="B1050" s="2" t="str">
        <f>IFERROR(__xludf.DUMMYFUNCTION("GOOGLETRANSLATE(A1050, ""en"",""mt"")"),"arbli")</f>
        <v>arbli</v>
      </c>
    </row>
    <row r="1051" ht="15.75" customHeight="1">
      <c r="A1051" s="2" t="s">
        <v>1051</v>
      </c>
      <c r="B1051" s="2" t="str">
        <f>IFERROR(__xludf.DUMMYFUNCTION("GOOGLETRANSLATE(A1051, ""en"",""mt"")"),"Xi jħossu xi nies diżubbidjenti ċivili li jirrikonoxxu.")</f>
        <v>Xi jħossu xi nies diżubbidjenti ċivili li jirrikonoxxu.</v>
      </c>
    </row>
    <row r="1052" ht="15.75" customHeight="1">
      <c r="A1052" s="2" t="s">
        <v>1052</v>
      </c>
      <c r="B1052" s="2" t="str">
        <f>IFERROR(__xludf.DUMMYFUNCTION("GOOGLETRANSLATE(A1052, ""en"",""mt"")"),"Upstate New York u l-pajjiż Ohio")</f>
        <v>Upstate New York u l-pajjiż Ohio</v>
      </c>
    </row>
    <row r="1053" ht="15.75" customHeight="1">
      <c r="A1053" s="2" t="s">
        <v>1053</v>
      </c>
      <c r="B1053" s="2" t="str">
        <f>IFERROR(__xludf.DUMMYFUNCTION("GOOGLETRANSLATE(A1053, ""en"",""mt"")"),"Kemm hemm żoni metropolitani tal-popolazzjoni tan-Nofsinhar ta 'California?")</f>
        <v>Kemm hemm żoni metropolitani tal-popolazzjoni tan-Nofsinhar ta 'California?</v>
      </c>
    </row>
    <row r="1054" ht="15.75" customHeight="1">
      <c r="A1054" s="2" t="s">
        <v>1054</v>
      </c>
      <c r="B1054" s="2" t="str">
        <f>IFERROR(__xludf.DUMMYFUNCTION("GOOGLETRANSLATE(A1054, ""en"",""mt"")"),"Fredericia (id-Danimarka), Berlin, Stokkolma, Hamburg, Frankfurt, Ħelsinki, u Emden")</f>
        <v>Fredericia (id-Danimarka), Berlin, Stokkolma, Hamburg, Frankfurt, Ħelsinki, u Emden</v>
      </c>
    </row>
    <row r="1055" ht="15.75" customHeight="1">
      <c r="A1055" s="2" t="s">
        <v>1055</v>
      </c>
      <c r="B1055" s="2" t="str">
        <f>IFERROR(__xludf.DUMMYFUNCTION("GOOGLETRANSLATE(A1055, ""en"",""mt"")"),"Il-kriżi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1056" ht="15.75" customHeight="1">
      <c r="A1056" s="2" t="s">
        <v>1056</v>
      </c>
      <c r="B1056" s="2" t="str">
        <f>IFERROR(__xludf.DUMMYFUNCTION("GOOGLETRANSLATE(A1056, ""en"",""mt"")"),"1,600")</f>
        <v>1,600</v>
      </c>
    </row>
    <row r="1057" ht="15.75" customHeight="1">
      <c r="A1057" s="2" t="s">
        <v>1057</v>
      </c>
      <c r="B1057" s="2" t="str">
        <f>IFERROR(__xludf.DUMMYFUNCTION("GOOGLETRANSLATE(A1057, ""en"",""mt"")"),"pagi u profitti")</f>
        <v>pagi u profitti</v>
      </c>
    </row>
    <row r="1058" ht="15.75" customHeight="1">
      <c r="A1058" s="2" t="s">
        <v>1058</v>
      </c>
      <c r="B1058" s="2" t="str">
        <f>IFERROR(__xludf.DUMMYFUNCTION("GOOGLETRANSLATE(A1058, ""en"",""mt"")"),"Petrolju")</f>
        <v>Petrolju</v>
      </c>
    </row>
    <row r="1059" ht="15.75" customHeight="1">
      <c r="A1059" s="2" t="s">
        <v>1059</v>
      </c>
      <c r="B1059" s="2" t="str">
        <f>IFERROR(__xludf.DUMMYFUNCTION("GOOGLETRANSLATE(A1059, ""en"",""mt"")"),"Affiljat ma 'denominazzjonijiet Protestanti oħra ma' aktar membri numerużi")</f>
        <v>Affiljat ma 'denominazzjonijiet Protestanti oħra ma' aktar membri numerużi</v>
      </c>
    </row>
    <row r="1060" ht="15.75" customHeight="1">
      <c r="A1060" s="2" t="s">
        <v>1060</v>
      </c>
      <c r="B1060" s="2" t="str">
        <f>IFERROR(__xludf.DUMMYFUNCTION("GOOGLETRANSLATE(A1060, ""en"",""mt"")"),"Taħt kondizzjonijiet normali, iċ-ċelloli T u l-antikorpi jipproduċu x'tip ta 'peptidi?")</f>
        <v>Taħt kondizzjonijiet normali, iċ-ċelloli T u l-antikorpi jipproduċu x'tip ta 'peptidi?</v>
      </c>
    </row>
    <row r="1061" ht="15.75" customHeight="1">
      <c r="A1061" s="2" t="s">
        <v>1061</v>
      </c>
      <c r="B1061" s="2" t="str">
        <f>IFERROR(__xludf.DUMMYFUNCTION("GOOGLETRANSLATE(A1061, ""en"",""mt"")"),"Otter, kastur u mijiet ta 'speċi ta' għasafar")</f>
        <v>Otter, kastur u mijiet ta 'speċi ta' għasafar</v>
      </c>
    </row>
    <row r="1062" ht="15.75" customHeight="1">
      <c r="A1062" s="2" t="s">
        <v>1062</v>
      </c>
      <c r="B1062" s="2" t="str">
        <f>IFERROR(__xludf.DUMMYFUNCTION("GOOGLETRANSLATE(A1062, ""en"",""mt"")"),"X'kien l-għan tal-expedition ta 'Braddock?")</f>
        <v>X'kien l-għan tal-expedition ta 'Braddock?</v>
      </c>
    </row>
    <row r="1063" ht="15.75" customHeight="1">
      <c r="A1063" s="2" t="s">
        <v>1063</v>
      </c>
      <c r="B1063" s="2" t="str">
        <f>IFERROR(__xludf.DUMMYFUNCTION("GOOGLETRANSLATE(A1063, ""en"",""mt"")"),"Liema żewġ oqsma tax-xjenza teoretika tal-kompjuter jirriflettu mill-qrib it-teorija tal-kumplessità tal-komputazzjoni?")</f>
        <v>Liema żewġ oqsma tax-xjenza teoretika tal-kompjuter jirriflettu mill-qrib it-teorija tal-kumplessità tal-komputazzjoni?</v>
      </c>
    </row>
    <row r="1064" ht="15.75" customHeight="1">
      <c r="A1064" s="2" t="s">
        <v>1064</v>
      </c>
      <c r="B1064" s="2" t="str">
        <f>IFERROR(__xludf.DUMMYFUNCTION("GOOGLETRANSLATE(A1064, ""en"",""mt"")"),"It-tieni l-akbar belt")</f>
        <v>It-tieni l-akbar belt</v>
      </c>
    </row>
    <row r="1065" ht="15.75" customHeight="1">
      <c r="A1065" s="2" t="s">
        <v>1065</v>
      </c>
      <c r="B1065" s="2" t="str">
        <f>IFERROR(__xludf.DUMMYFUNCTION("GOOGLETRANSLATE(A1065, ""en"",""mt"")"),"Ossiġnu")</f>
        <v>Ossiġnu</v>
      </c>
    </row>
    <row r="1066" ht="15.75" customHeight="1">
      <c r="A1066" s="2" t="s">
        <v>1066</v>
      </c>
      <c r="B1066" s="2" t="str">
        <f>IFERROR(__xludf.DUMMYFUNCTION("GOOGLETRANSLATE(A1066, ""en"",""mt"")"),"Dak li ta lil Priestley it-talba li kienet l-ewwel skoperta ta ’ossiġnu?")</f>
        <v>Dak li ta lil Priestley it-talba li kienet l-ewwel skoperta ta ’ossiġnu?</v>
      </c>
    </row>
    <row r="1067" ht="15.75" customHeight="1">
      <c r="A1067" s="2" t="s">
        <v>1067</v>
      </c>
      <c r="B1067" s="2" t="str">
        <f>IFERROR(__xludf.DUMMYFUNCTION("GOOGLETRANSLATE(A1067, ""en"",""mt"")"),"il-lamprey u l-hagfish")</f>
        <v>il-lamprey u l-hagfish</v>
      </c>
    </row>
    <row r="1068" ht="15.75" customHeight="1">
      <c r="A1068" s="2" t="s">
        <v>1068</v>
      </c>
      <c r="B1068" s="2" t="str">
        <f>IFERROR(__xludf.DUMMYFUNCTION("GOOGLETRANSLATE(A1068, ""en"",""mt"")"),"jiċċarġjaw it-tagħlim tal-istudenti tagħhom")</f>
        <v>jiċċarġjaw it-tagħlim tal-istudenti tagħhom</v>
      </c>
    </row>
    <row r="1069" ht="15.75" customHeight="1">
      <c r="A1069" s="2" t="s">
        <v>1069</v>
      </c>
      <c r="B1069" s="2" t="str">
        <f>IFERROR(__xludf.DUMMYFUNCTION("GOOGLETRANSLATE(A1069, ""en"",""mt"")"),"Kemm hemm mekkaniżmi magna tal-fwar tipika biex iżżomm il-pressjoni tal-bojler milli tqum wisq?")</f>
        <v>Kemm hemm mekkaniżmi magna tal-fwar tipika biex iżżomm il-pressjoni tal-bojler milli tqum wisq?</v>
      </c>
    </row>
    <row r="1070" ht="15.75" customHeight="1">
      <c r="A1070" s="2" t="s">
        <v>1070</v>
      </c>
      <c r="B1070" s="2" t="str">
        <f>IFERROR(__xludf.DUMMYFUNCTION("GOOGLETRANSLATE(A1070, ""en"",""mt"")"),"Kemm mill-parteċipanti tal-IPCC huma rappreżentanti tal-gvern?")</f>
        <v>Kemm mill-parteċipanti tal-IPCC huma rappreżentanti tal-gvern?</v>
      </c>
    </row>
    <row r="1071" ht="15.75" customHeight="1">
      <c r="A1071" s="2" t="s">
        <v>1071</v>
      </c>
      <c r="B1071" s="2" t="str">
        <f>IFERROR(__xludf.DUMMYFUNCTION("GOOGLETRANSLATE(A1071, ""en"",""mt"")"),"Ċittadin jista 'jistrieħ fuq id-direttiva f'tali azzjoni (hekk imsejjaħ effett dirett ""vertikali"")")</f>
        <v>Ċittadin jista 'jistrieħ fuq id-direttiva f'tali azzjoni (hekk imsejjaħ effett dirett "vertikali")</v>
      </c>
    </row>
    <row r="1072" ht="15.75" customHeight="1">
      <c r="A1072" s="2" t="s">
        <v>1072</v>
      </c>
      <c r="B1072" s="2" t="str">
        <f>IFERROR(__xludf.DUMMYFUNCTION("GOOGLETRANSLATE(A1072, ""en"",""mt"")"),"Valutazzjonijiet iżgħar ta 'problemi speċjali minflok l-approċċ fuq skala kbira")</f>
        <v>Valutazzjonijiet iżgħar ta 'problemi speċjali minflok l-approċċ fuq skala kbira</v>
      </c>
    </row>
    <row r="1073" ht="15.75" customHeight="1">
      <c r="A1073" s="2" t="s">
        <v>1073</v>
      </c>
      <c r="B1073" s="2" t="str">
        <f>IFERROR(__xludf.DUMMYFUNCTION("GOOGLETRANSLATE(A1073, ""en"",""mt"")"),"Sema")</f>
        <v>Sema</v>
      </c>
    </row>
    <row r="1074" ht="15.75" customHeight="1">
      <c r="A1074" s="2" t="s">
        <v>1074</v>
      </c>
      <c r="B1074" s="2" t="str">
        <f>IFERROR(__xludf.DUMMYFUNCTION("GOOGLETRANSLATE(A1074, ""en"",""mt"")"),"B'għarfien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1075" ht="15.75" customHeight="1">
      <c r="A1075" s="2" t="s">
        <v>1075</v>
      </c>
      <c r="B1075" s="2" t="str">
        <f>IFERROR(__xludf.DUMMYFUNCTION("GOOGLETRANSLATE(A1075, ""en"",""mt"")"),"Il-possedimenti kontinentali tagħha tal-Amerika ta ’Fuq fil-lvant tal-Mississippi jew il-Gżejjer tal-Karibew")</f>
        <v>Il-possedimenti kontinentali tagħha tal-Amerika ta ’Fuq fil-lvant tal-Mississippi jew il-Gżejjer tal-Karibew</v>
      </c>
    </row>
    <row r="1076" ht="15.75" customHeight="1">
      <c r="A1076" s="2" t="s">
        <v>1076</v>
      </c>
      <c r="B1076" s="2" t="str">
        <f>IFERROR(__xludf.DUMMYFUNCTION("GOOGLETRANSLATE(A1076, ""en"",""mt"")"),"L-Università ta 'Chicago College Bowl Team")</f>
        <v>L-Università ta 'Chicago College Bowl Team</v>
      </c>
    </row>
    <row r="1077" ht="15.75" customHeight="1">
      <c r="A1077" s="2" t="s">
        <v>1077</v>
      </c>
      <c r="B1077" s="2" t="str">
        <f>IFERROR(__xludf.DUMMYFUNCTION("GOOGLETRANSLATE(A1077, ""en"",""mt"")"),"Ikkalkula l-primes")</f>
        <v>Ikkalkula l-primes</v>
      </c>
    </row>
    <row r="1078" ht="15.75" customHeight="1">
      <c r="A1078" s="2" t="s">
        <v>1078</v>
      </c>
      <c r="B1078" s="2" t="str">
        <f>IFERROR(__xludf.DUMMYFUNCTION("GOOGLETRANSLATE(A1078, ""en"",""mt"")"),"X'kien l-ewwel netwerk tal-internet2 imsemmi")</f>
        <v>X'kien l-ewwel netwerk tal-internet2 imsemmi</v>
      </c>
    </row>
    <row r="1079" ht="15.75" customHeight="1">
      <c r="A1079" s="2" t="s">
        <v>1079</v>
      </c>
      <c r="B1079" s="2" t="str">
        <f>IFERROR(__xludf.DUMMYFUNCTION("GOOGLETRANSLATE(A1079, ""en"",""mt"")"),"jissupplimentah")</f>
        <v>jissupplimentah</v>
      </c>
    </row>
    <row r="1080" ht="15.75" customHeight="1">
      <c r="A1080" s="2" t="s">
        <v>1080</v>
      </c>
      <c r="B1080" s="2" t="str">
        <f>IFERROR(__xludf.DUMMYFUNCTION("GOOGLETRANSLATE(A1080, ""en"",""mt"")"),"il-koordinatur tal-proġett")</f>
        <v>il-koordinatur tal-proġett</v>
      </c>
    </row>
    <row r="1081" ht="15.75" customHeight="1">
      <c r="A1081" s="2" t="s">
        <v>1081</v>
      </c>
      <c r="B1081" s="2" t="str">
        <f>IFERROR(__xludf.DUMMYFUNCTION("GOOGLETRANSLATE(A1081, ""en"",""mt"")"),"ħin jew spazju")</f>
        <v>ħin jew spazju</v>
      </c>
    </row>
    <row r="1082" ht="15.75" customHeight="1">
      <c r="A1082" s="2" t="s">
        <v>1082</v>
      </c>
      <c r="B1082" s="2" t="str">
        <f>IFERROR(__xludf.DUMMYFUNCTION("GOOGLETRANSLATE(A1082, ""en"",""mt"")"),"Liema sistema ma tiddefinixxix ħafna drabi klassijiet bħal IP u AM /")</f>
        <v>Liema sistema ma tiddefinixxix ħafna drabi klassijiet bħal IP u AM /</v>
      </c>
    </row>
    <row r="1083" ht="15.75" customHeight="1">
      <c r="A1083" s="2" t="s">
        <v>1083</v>
      </c>
      <c r="B1083" s="2" t="str">
        <f>IFERROR(__xludf.DUMMYFUNCTION("GOOGLETRANSLATE(A1083, ""en"",""mt"")"),"In-naħa tal-punent ta 'Fresno hija ċ-ċentru ta' liema komunità etnika?")</f>
        <v>In-naħa tal-punent ta 'Fresno hija ċ-ċentru ta' liema komunità etnika?</v>
      </c>
    </row>
    <row r="1084" ht="15.75" customHeight="1">
      <c r="A1084" s="2" t="s">
        <v>1084</v>
      </c>
      <c r="B1084" s="2" t="str">
        <f>IFERROR(__xludf.DUMMYFUNCTION("GOOGLETRANSLATE(A1084, ""en"",""mt"")"),"L-ispejjeż żejda bi proġetti tal-gvern seħħew meta l-kuntrattur għamel xiex?")</f>
        <v>L-ispejjeż żejda bi proġetti tal-gvern seħħew meta l-kuntrattur għamel xiex?</v>
      </c>
    </row>
    <row r="1085" ht="15.75" customHeight="1">
      <c r="A1085" s="2" t="s">
        <v>1085</v>
      </c>
      <c r="B1085" s="2" t="str">
        <f>IFERROR(__xludf.DUMMYFUNCTION("GOOGLETRANSLATE(A1085, ""en"",""mt"")"),"Il-liġi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1086" ht="15.75" customHeight="1">
      <c r="A1086" s="2" t="s">
        <v>1086</v>
      </c>
      <c r="B1086" s="2" t="str">
        <f>IFERROR(__xludf.DUMMYFUNCTION("GOOGLETRANSLATE(A1086, ""en"",""mt"")"),"miġbura fit-toroq")</f>
        <v>miġbura fit-toroq</v>
      </c>
    </row>
    <row r="1087" ht="15.75" customHeight="1">
      <c r="A1087" s="2" t="s">
        <v>1087</v>
      </c>
      <c r="B1087" s="2" t="str">
        <f>IFERROR(__xludf.DUMMYFUNCTION("GOOGLETRANSLATE(A1087, ""en"",""mt"")"),"Intbagħat sitt reġimenti lejn Franza Ġdida taħt il-kmand tal-Baruni Dieskau fl-1755.")</f>
        <v>Intbagħat sitt reġimenti lejn Franza Ġdida taħt il-kmand tal-Baruni Dieskau fl-1755.</v>
      </c>
    </row>
    <row r="1088" ht="15.75" customHeight="1">
      <c r="A1088" s="2" t="s">
        <v>1088</v>
      </c>
      <c r="B1088" s="2" t="str">
        <f>IFERROR(__xludf.DUMMYFUNCTION("GOOGLETRANSLATE(A1088, ""en"",""mt"")"),"X'tip ta 'oġġetti huma murija fil-Mużew ta' Esteve Pharmacy?")</f>
        <v>X'tip ta 'oġġetti huma murija fil-Mużew ta' Esteve Pharmacy?</v>
      </c>
    </row>
    <row r="1089" ht="15.75" customHeight="1">
      <c r="A1089" s="2" t="s">
        <v>1089</v>
      </c>
      <c r="B1089" s="2" t="str">
        <f>IFERROR(__xludf.DUMMYFUNCTION("GOOGLETRANSLATE(A1089, ""en"",""mt"")"),"Liema grupp ibbenefika mill-fondi mqassma mill-karità reliġjuża, Fondazzjoni Al-Haramain?")</f>
        <v>Liema grupp ibbenefika mill-fondi mqassma mill-karità reliġjuża, Fondazzjoni Al-Haramain?</v>
      </c>
    </row>
    <row r="1090" ht="15.75" customHeight="1">
      <c r="A1090" s="2" t="s">
        <v>1090</v>
      </c>
      <c r="B1090" s="2" t="str">
        <f>IFERROR(__xludf.DUMMYFUNCTION("GOOGLETRANSLATE(A1090, ""en"",""mt"")"),"Netwerk ta 'Komunikazzjonijiet tad-Dejta Internazzjonali")</f>
        <v>Netwerk ta 'Komunikazzjonijiet tad-Dejta Internazzjonali</v>
      </c>
    </row>
    <row r="1091" ht="15.75" customHeight="1">
      <c r="A1091" s="2" t="s">
        <v>1091</v>
      </c>
      <c r="B1091" s="2" t="str">
        <f>IFERROR(__xludf.DUMMYFUNCTION("GOOGLETRANSLATE(A1091, ""en"",""mt"")"),"Kompressar u Tkessiħ")</f>
        <v>Kompressar u Tkessiħ</v>
      </c>
    </row>
    <row r="1092" ht="15.75" customHeight="1">
      <c r="A1092" s="2" t="s">
        <v>1092</v>
      </c>
      <c r="B1092" s="2" t="str">
        <f>IFERROR(__xludf.DUMMYFUNCTION("GOOGLETRANSLATE(A1092, ""en"",""mt"")"),"Il-popolarità ta 'Jacksonville għall-films kisbet liema titlu?")</f>
        <v>Il-popolarità ta 'Jacksonville għall-films kisbet liema titlu?</v>
      </c>
    </row>
    <row r="1093" ht="15.75" customHeight="1">
      <c r="A1093" s="2" t="s">
        <v>1093</v>
      </c>
      <c r="B1093" s="2" t="str">
        <f>IFERROR(__xludf.DUMMYFUNCTION("GOOGLETRANSLATE(A1093, ""en"",""mt"")"),"Sala tal-Assemblea Ġenerali tal-Knisja tal-Iskozja")</f>
        <v>Sala tal-Assemblea Ġenerali tal-Knisja tal-Iskozja</v>
      </c>
    </row>
    <row r="1094" ht="15.75" customHeight="1">
      <c r="A1094" s="2" t="s">
        <v>1094</v>
      </c>
      <c r="B1094" s="2" t="str">
        <f>IFERROR(__xludf.DUMMYFUNCTION("GOOGLETRANSLATE(A1094, ""en"",""mt"")"),"Huguenot")</f>
        <v>Huguenot</v>
      </c>
    </row>
    <row r="1095" ht="15.75" customHeight="1">
      <c r="A1095" s="2" t="s">
        <v>1095</v>
      </c>
      <c r="B1095" s="2" t="str">
        <f>IFERROR(__xludf.DUMMYFUNCTION("GOOGLETRANSLATE(A1095, ""en"",""mt"")"),"Ix-xogħol tiegħu ġie ppubblikat l-ewwel")</f>
        <v>Ix-xogħol tiegħu ġie ppubblikat l-ewwel</v>
      </c>
    </row>
    <row r="1096" ht="15.75" customHeight="1">
      <c r="A1096" s="2" t="s">
        <v>1096</v>
      </c>
      <c r="B1096" s="2" t="str">
        <f>IFERROR(__xludf.DUMMYFUNCTION("GOOGLETRANSLATE(A1096, ""en"",""mt"")"),"Liema relay tal-qafas sostitwit u x.25")</f>
        <v>Liema relay tal-qafas sostitwit u x.25</v>
      </c>
    </row>
    <row r="1097" ht="15.75" customHeight="1">
      <c r="A1097" s="2" t="s">
        <v>1097</v>
      </c>
      <c r="B1097" s="2" t="str">
        <f>IFERROR(__xludf.DUMMYFUNCTION("GOOGLETRANSLATE(A1097, ""en"",""mt"")"),"Erba 'rġiel li jattendu l-Kulleġġ ta' Harvard għal kull mara li tistudja f'Radcliffe")</f>
        <v>Erba 'rġiel li jattendu l-Kulleġġ ta' Harvard għal kull mara li tistudja f'Radcliffe</v>
      </c>
    </row>
    <row r="1098" ht="15.75" customHeight="1">
      <c r="A1098" s="2" t="s">
        <v>1098</v>
      </c>
      <c r="B1098" s="2" t="str">
        <f>IFERROR(__xludf.DUMMYFUNCTION("GOOGLETRANSLATE(A1098, ""en"",""mt"")"),"qawwi")</f>
        <v>qawwi</v>
      </c>
    </row>
    <row r="1099" ht="15.75" customHeight="1">
      <c r="A1099" s="2" t="s">
        <v>1099</v>
      </c>
      <c r="B1099" s="2" t="str">
        <f>IFERROR(__xludf.DUMMYFUNCTION("GOOGLETRANSLATE(A1099, ""en"",""mt"")"),"Kompjuters ospitanti (servers) f'eluf ta 'kumpaniji kbar, istituzzjonijiet edukattivi, u aġenziji tal-gvern")</f>
        <v>Kompjuters ospitanti (servers) f'eluf ta 'kumpaniji kbar, istituzzjonijiet edukattivi, u aġenziji tal-gvern</v>
      </c>
    </row>
    <row r="1100" ht="15.75" customHeight="1">
      <c r="A1100" s="2" t="s">
        <v>1100</v>
      </c>
      <c r="B1100" s="2" t="str">
        <f>IFERROR(__xludf.DUMMYFUNCTION("GOOGLETRANSLATE(A1100, ""en"",""mt"")"),"skart ta 'riżorsi")</f>
        <v>skart ta 'riżorsi</v>
      </c>
    </row>
    <row r="1101" ht="15.75" customHeight="1">
      <c r="A1101" s="2" t="s">
        <v>1101</v>
      </c>
      <c r="B1101" s="2" t="str">
        <f>IFERROR(__xludf.DUMMYFUNCTION("GOOGLETRANSLATE(A1101, ""en"",""mt"")"),"30,000")</f>
        <v>30,000</v>
      </c>
    </row>
    <row r="1102" ht="15.75" customHeight="1">
      <c r="A1102" s="2" t="s">
        <v>1102</v>
      </c>
      <c r="B1102" s="2" t="str">
        <f>IFERROR(__xludf.DUMMYFUNCTION("GOOGLETRANSLATE(A1102, ""en"",""mt"")"),"parti ewlenija tas-sinsla tal-internet")</f>
        <v>parti ewlenija tas-sinsla tal-internet</v>
      </c>
    </row>
    <row r="1103" ht="15.75" customHeight="1">
      <c r="A1103" s="2" t="s">
        <v>1103</v>
      </c>
      <c r="B1103" s="2" t="str">
        <f>IFERROR(__xludf.DUMMYFUNCTION("GOOGLETRANSLATE(A1103, ""en"",""mt"")"),"it-test tal-primalità AKS")</f>
        <v>it-test tal-primalità AKS</v>
      </c>
    </row>
    <row r="1104" ht="15.75" customHeight="1">
      <c r="A1104" s="2" t="s">
        <v>1104</v>
      </c>
      <c r="B1104" s="2" t="str">
        <f>IFERROR(__xludf.DUMMYFUNCTION("GOOGLETRANSLATE(A1104, ""en"",""mt"")"),"Ġermanja")</f>
        <v>Ġermanja</v>
      </c>
    </row>
    <row r="1105" ht="15.75" customHeight="1">
      <c r="A1105" s="2" t="s">
        <v>1105</v>
      </c>
      <c r="B1105" s="2" t="str">
        <f>IFERROR(__xludf.DUMMYFUNCTION("GOOGLETRANSLATE(A1105, ""en"",""mt"")"),"Reviżjoni tar-Reġim tal-Medikazzjoni")</f>
        <v>Reviżjoni tar-Reġim tal-Medikazzjoni</v>
      </c>
    </row>
    <row r="1106" ht="15.75" customHeight="1">
      <c r="A1106" s="2" t="s">
        <v>1106</v>
      </c>
      <c r="B1106" s="2" t="str">
        <f>IFERROR(__xludf.DUMMYFUNCTION("GOOGLETRANSLATE(A1106, ""en"",""mt"")"),"X'karattru manjetiku għandu triplet O2?")</f>
        <v>X'karattru manjetiku għandu triplet O2?</v>
      </c>
    </row>
    <row r="1107" ht="15.75" customHeight="1">
      <c r="A1107" s="2" t="s">
        <v>1107</v>
      </c>
      <c r="B1107" s="2" t="str">
        <f>IFERROR(__xludf.DUMMYFUNCTION("GOOGLETRANSLATE(A1107, ""en"",""mt"")"),"Liema strutturi tal-proġett jgħinu lis-sid fl-integrazzjoni?")</f>
        <v>Liema strutturi tal-proġett jgħinu lis-sid fl-integrazzjoni?</v>
      </c>
    </row>
    <row r="1108" ht="15.75" customHeight="1">
      <c r="A1108" s="2" t="s">
        <v>1108</v>
      </c>
      <c r="B1108" s="2" t="str">
        <f>IFERROR(__xludf.DUMMYFUNCTION("GOOGLETRANSLATE(A1108, ""en"",""mt"")"),"Ir-revoka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1109" ht="15.75" customHeight="1">
      <c r="A1109" s="2" t="s">
        <v>1109</v>
      </c>
      <c r="B1109" s="2" t="str">
        <f>IFERROR(__xludf.DUMMYFUNCTION("GOOGLETRANSLATE(A1109, ""en"",""mt"")"),"Han Ċiniż, Khitans, Jurchens, Mongoli, u Buddisti Tibetani.")</f>
        <v>Han Ċiniż, Khitans, Jurchens, Mongoli, u Buddisti Tibetani.</v>
      </c>
    </row>
    <row r="1110" ht="15.75" customHeight="1">
      <c r="A1110" s="2" t="s">
        <v>1110</v>
      </c>
      <c r="B1110" s="2" t="str">
        <f>IFERROR(__xludf.DUMMYFUNCTION("GOOGLETRANSLATE(A1110, ""en"",""mt"")"),"Minbarra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1111" ht="15.75" customHeight="1">
      <c r="A1111" s="2" t="s">
        <v>1111</v>
      </c>
      <c r="B1111" s="2" t="str">
        <f>IFERROR(__xludf.DUMMYFUNCTION("GOOGLETRANSLATE(A1111, ""en"",""mt"")"),"Ħafna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1112" ht="15.75" customHeight="1">
      <c r="A1112" s="2" t="s">
        <v>1112</v>
      </c>
      <c r="B1112" s="2" t="str">
        <f>IFERROR(__xludf.DUMMYFUNCTION("GOOGLETRANSLATE(A1112, ""en"",""mt"")"),"iżżid il-biċċa l-kbira tagħha u tnaqqas id-densità tagħha")</f>
        <v>iżżid il-biċċa l-kbira tagħha u tnaqqas id-densità tagħha</v>
      </c>
    </row>
    <row r="1113" ht="15.75" customHeight="1">
      <c r="A1113" s="2" t="s">
        <v>1113</v>
      </c>
      <c r="B1113" s="2" t="str">
        <f>IFERROR(__xludf.DUMMYFUNCTION("GOOGLETRANSLATE(A1113, ""en"",""mt"")"),"Dammed")</f>
        <v>Dammed</v>
      </c>
    </row>
    <row r="1114" ht="15.75" customHeight="1">
      <c r="A1114" s="2" t="s">
        <v>1114</v>
      </c>
      <c r="B1114" s="2" t="str">
        <f>IFERROR(__xludf.DUMMYFUNCTION("GOOGLETRANSLATE(A1114, ""en"",""mt"")"),"Liema jum tal-ġimgħa jseħħ il-ħin għar-riflessjoni?")</f>
        <v>Liema jum tal-ġimgħa jseħħ il-ħin għar-riflessjoni?</v>
      </c>
    </row>
    <row r="1115" ht="15.75" customHeight="1">
      <c r="A1115" s="2" t="s">
        <v>1115</v>
      </c>
      <c r="B1115" s="2" t="str">
        <f>IFERROR(__xludf.DUMMYFUNCTION("GOOGLETRANSLATE(A1115, ""en"",""mt"")"),"Fl-1781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1116" ht="15.75" customHeight="1">
      <c r="A1116" s="2" t="s">
        <v>1116</v>
      </c>
      <c r="B1116" s="2" t="str">
        <f>IFERROR(__xludf.DUMMYFUNCTION("GOOGLETRANSLATE(A1116, ""en"",""mt"")"),"Id-diżubbidjenza ċivili hija ġustifikata biss kontra entitajiet governattivi")</f>
        <v>Id-diżubbidjenza ċivili hija ġustifikata biss kontra entitajiet governattivi</v>
      </c>
    </row>
    <row r="1117" ht="15.75" customHeight="1">
      <c r="A1117" s="2" t="s">
        <v>1117</v>
      </c>
      <c r="B1117" s="2" t="str">
        <f>IFERROR(__xludf.DUMMYFUNCTION("GOOGLETRANSLATE(A1117, ""en"",""mt"")"),"Minbarra L.A. Liema kontea oħra jagħmlu ħafna nies jibdlu?")</f>
        <v>Minbarra L.A. Liema kontea oħra jagħmlu ħafna nies jibdlu?</v>
      </c>
    </row>
    <row r="1118" ht="15.75" customHeight="1">
      <c r="A1118" s="2" t="s">
        <v>1118</v>
      </c>
      <c r="B1118" s="2" t="str">
        <f>IFERROR(__xludf.DUMMYFUNCTION("GOOGLETRANSLATE(A1118, ""en"",""mt"")"),"Disinn-Build, Sħubija u Ġestjoni tal-Kostruzzjoni")</f>
        <v>Disinn-Build, Sħubija u Ġestjoni tal-Kostruzzjoni</v>
      </c>
    </row>
    <row r="1119" ht="15.75" customHeight="1">
      <c r="A1119" s="2" t="s">
        <v>1119</v>
      </c>
      <c r="B1119" s="2" t="str">
        <f>IFERROR(__xludf.DUMMYFUNCTION("GOOGLETRANSLATE(A1119, ""en"",""mt"")"),"Iffissat")</f>
        <v>Iffissat</v>
      </c>
    </row>
    <row r="1120" ht="15.75" customHeight="1">
      <c r="A1120" s="2" t="s">
        <v>1120</v>
      </c>
      <c r="B1120" s="2" t="str">
        <f>IFERROR(__xludf.DUMMYFUNCTION("GOOGLETRANSLATE(A1120, ""en"",""mt"")"),"Ghost of Le Roi Huguet")</f>
        <v>Ghost of Le Roi Huguet</v>
      </c>
    </row>
    <row r="1121" ht="15.75" customHeight="1">
      <c r="A1121" s="2" t="s">
        <v>1121</v>
      </c>
      <c r="B1121" s="2" t="str">
        <f>IFERROR(__xludf.DUMMYFUNCTION("GOOGLETRANSLATE(A1121, ""en"",""mt"")"),"biex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1122" ht="15.75" customHeight="1">
      <c r="A1122" s="2" t="s">
        <v>1122</v>
      </c>
      <c r="B1122" s="2" t="str">
        <f>IFERROR(__xludf.DUMMYFUNCTION("GOOGLETRANSLATE(A1122, ""en"",""mt"")"),"X'inhu jikser liġi li mhix l-għan tal-protesta msejħa?")</f>
        <v>X'inhu jikser liġi li mhix l-għan tal-protesta msejħa?</v>
      </c>
    </row>
    <row r="1123" ht="15.75" customHeight="1">
      <c r="A1123" s="2" t="s">
        <v>1123</v>
      </c>
      <c r="B1123" s="2" t="str">
        <f>IFERROR(__xludf.DUMMYFUNCTION("GOOGLETRANSLATE(A1123, ""en"",""mt"")"),"Kif jiġu peżati l-voti biex jiżguraw li stati iżgħar ma jkunux iddominati minn dawk ikbar?")</f>
        <v>Kif jiġu peżati l-voti biex jiżguraw li stati iżgħar ma jkunux iddominati minn dawk ikbar?</v>
      </c>
    </row>
    <row r="1124" ht="15.75" customHeight="1">
      <c r="A1124" s="2" t="s">
        <v>1124</v>
      </c>
      <c r="B1124" s="2" t="str">
        <f>IFERROR(__xludf.DUMMYFUNCTION("GOOGLETRANSLATE(A1124, ""en"",""mt"")"),"Hekk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125" ht="15.75" customHeight="1">
      <c r="A1125" s="2" t="s">
        <v>1125</v>
      </c>
      <c r="B1125" s="2" t="str">
        <f>IFERROR(__xludf.DUMMYFUNCTION("GOOGLETRANSLATE(A1125, ""en"",""mt"")"),"X'kienet l-iktar skoperta importanti li wasslet għall-fehim li l-litosfera tad-Dinja hija separata fi pjanċi tettoniċi?")</f>
        <v>X'kienet l-iktar skoperta importanti li wasslet għall-fehim li l-litosfera tad-Dinja hija separata fi pjanċi tettoniċi?</v>
      </c>
    </row>
    <row r="1126" ht="15.75" customHeight="1">
      <c r="A1126" s="2" t="s">
        <v>1126</v>
      </c>
      <c r="B1126" s="2" t="str">
        <f>IFERROR(__xludf.DUMMYFUNCTION("GOOGLETRANSLATE(A1126, ""en"",""mt"")"),"Naddafhom")</f>
        <v>Naddafhom</v>
      </c>
    </row>
    <row r="1127" ht="15.75" customHeight="1">
      <c r="A1127" s="2" t="s">
        <v>1127</v>
      </c>
      <c r="B1127" s="2" t="str">
        <f>IFERROR(__xludf.DUMMYFUNCTION("GOOGLETRANSLATE(A1127, ""en"",""mt"")"),"Kif se javviċina l-kapaċitajiet jilħaq l-għan tiegħu?")</f>
        <v>Kif se javviċina l-kapaċitajiet jilħaq l-għan tiegħu?</v>
      </c>
    </row>
    <row r="1128" ht="15.75" customHeight="1">
      <c r="A1128" s="2" t="s">
        <v>1128</v>
      </c>
      <c r="B1128" s="2" t="str">
        <f>IFERROR(__xludf.DUMMYFUNCTION("GOOGLETRANSLATE(A1128, ""en"",""mt"")"),"X'inhu t-terminu għan-nuqqas ta 'quarks ħielsa li josservaw?")</f>
        <v>X'inhu t-terminu għan-nuqqas ta 'quarks ħielsa li josservaw?</v>
      </c>
    </row>
    <row r="1129" ht="15.75" customHeight="1">
      <c r="A1129" s="2" t="s">
        <v>1129</v>
      </c>
      <c r="B1129" s="2" t="str">
        <f>IFERROR(__xludf.DUMMYFUNCTION("GOOGLETRANSLATE(A1129, ""en"",""mt"")"),"X'jista 'jiġġustifika restrizzjonijiet fuq il-libertà tal-istabbiliment?")</f>
        <v>X'jista 'jiġġustifika restrizzjonijiet fuq il-libertà tal-istabbiliment?</v>
      </c>
    </row>
    <row r="1130" ht="15.75" customHeight="1">
      <c r="A1130" s="2" t="s">
        <v>1130</v>
      </c>
      <c r="B1130" s="2" t="str">
        <f>IFERROR(__xludf.DUMMYFUNCTION("GOOGLETRANSLATE(A1130, ""en"",""mt"")"),"Ippjana l-proċeduri fiżiċi, u tintegra dawk il-proċeduri mal-partijiet l-oħra")</f>
        <v>Ippjana l-proċeduri fiżiċi, u tintegra dawk il-proċeduri mal-partijiet l-oħra</v>
      </c>
    </row>
    <row r="1131" ht="15.75" customHeight="1">
      <c r="A1131" s="2" t="s">
        <v>1131</v>
      </c>
      <c r="B1131" s="2" t="str">
        <f>IFERROR(__xludf.DUMMYFUNCTION("GOOGLETRANSLATE(A1131, ""en"",""mt"")"),"karozza")</f>
        <v>karozza</v>
      </c>
    </row>
    <row r="1132" ht="15.75" customHeight="1">
      <c r="A1132" s="2" t="s">
        <v>1132</v>
      </c>
      <c r="B1132" s="2" t="str">
        <f>IFERROR(__xludf.DUMMYFUNCTION("GOOGLETRANSLATE(A1132, ""en"",""mt"")"),"L-ispettaklu globu")</f>
        <v>L-ispettaklu globu</v>
      </c>
    </row>
    <row r="1133" ht="15.75" customHeight="1">
      <c r="A1133" s="2" t="s">
        <v>1133</v>
      </c>
      <c r="B1133" s="2" t="str">
        <f>IFERROR(__xludf.DUMMYFUNCTION("GOOGLETRANSLATE(A1133, ""en"",""mt"")"),"Moviment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1134" ht="15.75" customHeight="1">
      <c r="A1134" s="2" t="s">
        <v>1134</v>
      </c>
      <c r="B1134" s="2" t="str">
        <f>IFERROR(__xludf.DUMMYFUNCTION("GOOGLETRANSLATE(A1134, ""en"",""mt"")"),"Tpinġi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1135" ht="15.75" customHeight="1">
      <c r="A1135" s="2" t="s">
        <v>1135</v>
      </c>
      <c r="B1135" s="2" t="str">
        <f>IFERROR(__xludf.DUMMYFUNCTION("GOOGLETRANSLATE(A1135, ""en"",""mt"")"),"Imneħħi f'Kondensatur")</f>
        <v>Imneħħi f'Kondensatur</v>
      </c>
    </row>
    <row r="1136" ht="15.75" customHeight="1">
      <c r="A1136" s="2" t="s">
        <v>1136</v>
      </c>
      <c r="B1136" s="2" t="str">
        <f>IFERROR(__xludf.DUMMYFUNCTION("GOOGLETRANSLATE(A1136, ""en"",""mt"")"),"Il-Kunsill Reġjonali ta 'Strathclyde Ex-Diskussjoni tal-Kamra fi Glasgow")</f>
        <v>Il-Kunsill Reġjonali ta 'Strathclyde Ex-Diskussjoni tal-Kamra fi Glasgow</v>
      </c>
    </row>
    <row r="1137" ht="15.75" customHeight="1">
      <c r="A1137" s="2" t="s">
        <v>1137</v>
      </c>
      <c r="B1137" s="2" t="str">
        <f>IFERROR(__xludf.DUMMYFUNCTION("GOOGLETRANSLATE(A1137, ""en"",""mt"")"),"X'għandhom l-esperjenza ta 'Astronaughts waqt li tkun free-waqgħa?")</f>
        <v>X'għandhom l-esperjenza ta 'Astronaughts waqt li tkun free-waqgħa?</v>
      </c>
    </row>
    <row r="1138" ht="15.75" customHeight="1">
      <c r="A1138" s="2" t="s">
        <v>1138</v>
      </c>
      <c r="B1138" s="2" t="str">
        <f>IFERROR(__xludf.DUMMYFUNCTION("GOOGLETRANSLATE(A1138, ""en"",""mt"")"),"Xi jfisser il-Mużew tal-Art Fogg?")</f>
        <v>Xi jfisser il-Mużew tal-Art Fogg?</v>
      </c>
    </row>
    <row r="1139" ht="15.75" customHeight="1">
      <c r="A1139" s="2" t="s">
        <v>1139</v>
      </c>
      <c r="B1139" s="2" t="str">
        <f>IFERROR(__xludf.DUMMYFUNCTION("GOOGLETRANSLATE(A1139, ""en"",""mt"")"),"Iżlamisti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1140" ht="15.75" customHeight="1">
      <c r="A1140" s="2" t="s">
        <v>1140</v>
      </c>
      <c r="B1140" s="2" t="str">
        <f>IFERROR(__xludf.DUMMYFUNCTION("GOOGLETRANSLATE(A1140, ""en"",""mt"")"),"L-industrija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141" ht="15.75" customHeight="1">
      <c r="A1141" s="2" t="s">
        <v>1141</v>
      </c>
      <c r="B1141" s="2" t="str">
        <f>IFERROR(__xludf.DUMMYFUNCTION("GOOGLETRANSLATE(A1141, ""en"",""mt"")"),"iddur bilanċ")</f>
        <v>iddur bilanċ</v>
      </c>
    </row>
    <row r="1142" ht="15.75" customHeight="1">
      <c r="A1142" s="2" t="s">
        <v>1142</v>
      </c>
      <c r="B1142" s="2" t="str">
        <f>IFERROR(__xludf.DUMMYFUNCTION("GOOGLETRANSLATE(A1142, ""en"",""mt"")"),"Tim ta 'disinn formali jista' jkun immuntat biex jagħmel xiex?")</f>
        <v>Tim ta 'disinn formali jista' jkun immuntat biex jagħmel xiex?</v>
      </c>
    </row>
    <row r="1143" ht="15.75" customHeight="1">
      <c r="A1143" s="2" t="s">
        <v>1143</v>
      </c>
      <c r="B1143" s="2" t="str">
        <f>IFERROR(__xludf.DUMMYFUNCTION("GOOGLETRANSLATE(A1143, ""en"",""mt"")"),"Esperimenti fiżiċi tal-pressjoni")</f>
        <v>Esperimenti fiżiċi tal-pressjoni</v>
      </c>
    </row>
    <row r="1144" ht="15.75" customHeight="1">
      <c r="A1144" s="2" t="s">
        <v>1144</v>
      </c>
      <c r="B1144" s="2" t="str">
        <f>IFERROR(__xludf.DUMMYFUNCTION("GOOGLETRANSLATE(A1144, ""en"",""mt"")"),"ħin u memorja")</f>
        <v>ħin u memorja</v>
      </c>
    </row>
    <row r="1145" ht="15.75" customHeight="1">
      <c r="A1145" s="2" t="s">
        <v>1145</v>
      </c>
      <c r="B1145" s="2" t="str">
        <f>IFERROR(__xludf.DUMMYFUNCTION("GOOGLETRANSLATE(A1145, ""en"",""mt"")"),"Sebgħa")</f>
        <v>Sebgħa</v>
      </c>
    </row>
    <row r="1146" ht="15.75" customHeight="1">
      <c r="A1146" s="2" t="s">
        <v>1146</v>
      </c>
      <c r="B1146" s="2" t="str">
        <f>IFERROR(__xludf.DUMMYFUNCTION("GOOGLETRANSLATE(A1146, ""en"",""mt"")"),"Emissjonijiet ta 'gass serra")</f>
        <v>Emissjonijiet ta 'gass serra</v>
      </c>
    </row>
    <row r="1147" ht="15.75" customHeight="1">
      <c r="A1147" s="2" t="s">
        <v>1147</v>
      </c>
      <c r="B1147" s="2" t="str">
        <f>IFERROR(__xludf.DUMMYFUNCTION("GOOGLETRANSLATE(A1147, ""en"",""mt"")"),"Minħabba li baqa 'ħaj minn bosta gwerer, kunflitti u invażjonijiet matul l-istorja twila tiegħu")</f>
        <v>Minħabba li baqa 'ħaj minn bosta gwerer, kunflitti u invażjonijiet matul l-istorja twila tiegħu</v>
      </c>
    </row>
    <row r="1148" ht="15.75" customHeight="1">
      <c r="A1148" s="2" t="s">
        <v>1148</v>
      </c>
      <c r="B1148" s="2" t="str">
        <f>IFERROR(__xludf.DUMMYFUNCTION("GOOGLETRANSLATE(A1148, ""en"",""mt"")"),"L-arkitettura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1149" ht="15.75" customHeight="1">
      <c r="A1149" s="2" t="s">
        <v>1149</v>
      </c>
      <c r="B1149" s="2" t="str">
        <f>IFERROR(__xludf.DUMMYFUNCTION("GOOGLETRANSLATE(A1149, ""en"",""mt"")"),"biex tipproteġi l-art tar-re fil-wied ta 'Ohio mill-Ingliżi")</f>
        <v>biex tipproteġi l-art tar-re fil-wied ta 'Ohio mill-Ingliżi</v>
      </c>
    </row>
    <row r="1150" ht="15.75" customHeight="1">
      <c r="A1150" s="2" t="s">
        <v>1150</v>
      </c>
      <c r="B1150" s="2" t="str">
        <f>IFERROR(__xludf.DUMMYFUNCTION("GOOGLETRANSLATE(A1150, ""en"",""mt"")"),"L-ebda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1151" ht="15.75" customHeight="1">
      <c r="A1151" s="2" t="s">
        <v>1151</v>
      </c>
      <c r="B1151" s="2" t="str">
        <f>IFERROR(__xludf.DUMMYFUNCTION("GOOGLETRANSLATE(A1151, ""en"",""mt"")"),"Fruntiera tal-Istati Uniti tal-Messiku")</f>
        <v>Fruntiera tal-Istati Uniti tal-Messiku</v>
      </c>
    </row>
    <row r="1152" ht="15.75" customHeight="1">
      <c r="A1152" s="2" t="s">
        <v>1152</v>
      </c>
      <c r="B1152" s="2" t="str">
        <f>IFERROR(__xludf.DUMMYFUNCTION("GOOGLETRANSLATE(A1152, ""en"",""mt"")"),"struttura estiża")</f>
        <v>struttura estiża</v>
      </c>
    </row>
    <row r="1153" ht="15.75" customHeight="1">
      <c r="A1153" s="2" t="s">
        <v>1153</v>
      </c>
      <c r="B1153" s="2" t="str">
        <f>IFERROR(__xludf.DUMMYFUNCTION("GOOGLETRANSLATE(A1153, ""en"",""mt"")"),"Sal-aħħar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1154" ht="15.75" customHeight="1">
      <c r="A1154" s="2" t="s">
        <v>1154</v>
      </c>
      <c r="B1154" s="2" t="str">
        <f>IFERROR(__xludf.DUMMYFUNCTION("GOOGLETRANSLATE(A1154, ""en"",""mt"")"),"Harvard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1155" ht="15.75" customHeight="1">
      <c r="A1155" s="2" t="s">
        <v>1155</v>
      </c>
      <c r="B1155" s="2" t="str">
        <f>IFERROR(__xludf.DUMMYFUNCTION("GOOGLETRANSLATE(A1155, ""en"",""mt"")"),"X'inhuma żewġ eżempji ta 'kejl huma marbuta fl-algoritmi biex jistabbilixxu klassijiet ta' kumplessità?")</f>
        <v>X'inhuma żewġ eżempji ta 'kejl huma marbuta fl-algoritmi biex jistabbilixxu klassijiet ta' kumplessità?</v>
      </c>
    </row>
    <row r="1156" ht="15.75" customHeight="1">
      <c r="A1156" s="2" t="s">
        <v>1156</v>
      </c>
      <c r="B1156" s="2" t="str">
        <f>IFERROR(__xludf.DUMMYFUNCTION("GOOGLETRANSLATE(A1156, ""en"",""mt"")"),"Revoluzzjoni industrijali")</f>
        <v>Revoluzzjoni industrijali</v>
      </c>
    </row>
    <row r="1157" ht="15.75" customHeight="1">
      <c r="A1157" s="2" t="s">
        <v>1157</v>
      </c>
      <c r="B1157" s="2" t="str">
        <f>IFERROR(__xludf.DUMMYFUNCTION("GOOGLETRANSLATE(A1157, ""en"",""mt"")"),"Dak li hu inkluż ma 'kull tikketta tal-pakkett")</f>
        <v>Dak li hu inkluż ma 'kull tikketta tal-pakkett</v>
      </c>
    </row>
    <row r="1158" ht="15.75" customHeight="1">
      <c r="A1158" s="2" t="s">
        <v>1158</v>
      </c>
      <c r="B1158" s="2" t="str">
        <f>IFERROR(__xludf.DUMMYFUNCTION("GOOGLETRANSLATE(A1158, ""en"",""mt"")"),"Liema uċuħ ġew introdotti jew popolarizzati fil-wan?")</f>
        <v>Liema uċuħ ġew introdotti jew popolarizzati fil-wan?</v>
      </c>
    </row>
    <row r="1159" ht="15.75" customHeight="1">
      <c r="A1159" s="2" t="s">
        <v>1159</v>
      </c>
      <c r="B1159" s="2" t="str">
        <f>IFERROR(__xludf.DUMMYFUNCTION("GOOGLETRANSLATE(A1159, ""en"",""mt"")"),"Ma 'xiex tmur l-inugwaljanza għolja?")</f>
        <v>Ma 'xiex tmur l-inugwaljanza għolja?</v>
      </c>
    </row>
    <row r="1160" ht="15.75" customHeight="1">
      <c r="A1160" s="2" t="s">
        <v>1160</v>
      </c>
      <c r="B1160" s="2" t="str">
        <f>IFERROR(__xludf.DUMMYFUNCTION("GOOGLETRANSLATE(A1160, ""en"",""mt"")"),"Kemm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1161" ht="15.75" customHeight="1">
      <c r="A1161" s="2" t="s">
        <v>1161</v>
      </c>
      <c r="B1161" s="2" t="str">
        <f>IFERROR(__xludf.DUMMYFUNCTION("GOOGLETRANSLATE(A1161, ""en"",""mt"")"),"Kieku kellek tieħu ferrovija lejn il-punent jew in-nofsinhar barra mill-belt ta 'Fresno, liema ferrovija tieħu?")</f>
        <v>Kieku kellek tieħu ferrovija lejn il-punent jew in-nofsinhar barra mill-belt ta 'Fresno, liema ferrovija tieħu?</v>
      </c>
    </row>
    <row r="1162" ht="15.75" customHeight="1">
      <c r="A1162" s="2" t="s">
        <v>1162</v>
      </c>
      <c r="B1162" s="2" t="str">
        <f>IFERROR(__xludf.DUMMYFUNCTION("GOOGLETRANSLATE(A1162, ""en"",""mt"")"),"Kemm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1163" ht="15.75" customHeight="1">
      <c r="A1163" s="2" t="s">
        <v>1163</v>
      </c>
      <c r="B1163" s="2" t="str">
        <f>IFERROR(__xludf.DUMMYFUNCTION("GOOGLETRANSLATE(A1163, ""en"",""mt"")"),"pixxini kbar ta 'kumpens")</f>
        <v>pixxini kbar ta 'kumpens</v>
      </c>
    </row>
    <row r="1164" ht="15.75" customHeight="1">
      <c r="A1164" s="2" t="s">
        <v>1164</v>
      </c>
      <c r="B1164" s="2" t="str">
        <f>IFERROR(__xludf.DUMMYFUNCTION("GOOGLETRANSLATE(A1164, ""en"",""mt"")"),"Irkupra s-sħana moħbija tal-vaporizzazzjoni")</f>
        <v>Irkupra s-sħana moħbija tal-vaporizzazzjoni</v>
      </c>
    </row>
    <row r="1165" ht="15.75" customHeight="1">
      <c r="A1165" s="2" t="s">
        <v>1165</v>
      </c>
      <c r="B1165" s="2" t="str">
        <f>IFERROR(__xludf.DUMMYFUNCTION("GOOGLETRANSLATE(A1165, ""en"",""mt"")"),"Packet_switching")</f>
        <v>Packet_switching</v>
      </c>
    </row>
    <row r="1166" ht="15.75" customHeight="1">
      <c r="A1166" s="2" t="s">
        <v>1166</v>
      </c>
      <c r="B1166" s="2" t="str">
        <f>IFERROR(__xludf.DUMMYFUNCTION("GOOGLETRANSLATE(A1166, ""en"",""mt"")"),"X'qed tieħu l-partit fuq l-istorja Musulmana?")</f>
        <v>X'qed tieħu l-partit fuq l-istorja Musulmana?</v>
      </c>
    </row>
    <row r="1167" ht="15.75" customHeight="1">
      <c r="A1167" s="2" t="s">
        <v>1167</v>
      </c>
      <c r="B1167" s="2" t="str">
        <f>IFERROR(__xludf.DUMMYFUNCTION("GOOGLETRANSLATE(A1167, ""en"",""mt"")"),"Battleships Dreadnought")</f>
        <v>Battleships Dreadnought</v>
      </c>
    </row>
    <row r="1168" ht="15.75" customHeight="1">
      <c r="A1168" s="2" t="s">
        <v>1168</v>
      </c>
      <c r="B1168" s="2" t="str">
        <f>IFERROR(__xludf.DUMMYFUNCTION("GOOGLETRANSLATE(A1168, ""en"",""mt"")"),"Dan ippermetta n-netwerks taż-żona lokali jiġu stabbiliti ad hoc mingħajr il-ħtieġa għal router ċentralizzat jew server")</f>
        <v>Dan ippermetta n-netwerks taż-żona lokali jiġu stabbiliti ad hoc mingħajr il-ħtieġa għal router ċentralizzat jew server</v>
      </c>
    </row>
    <row r="1169" ht="15.75" customHeight="1">
      <c r="A1169" s="2" t="s">
        <v>1169</v>
      </c>
      <c r="B1169" s="2" t="str">
        <f>IFERROR(__xludf.DUMMYFUNCTION("GOOGLETRANSLATE(A1169, ""en"",""mt"")"),"korp ta 'trattati u leġislazzjoni")</f>
        <v>korp ta 'trattati u leġislazzjoni</v>
      </c>
    </row>
    <row r="1170" ht="15.75" customHeight="1">
      <c r="A1170" s="2" t="s">
        <v>1170</v>
      </c>
      <c r="B1170" s="2" t="str">
        <f>IFERROR(__xludf.DUMMYFUNCTION("GOOGLETRANSLATE(A1170, ""en"",""mt"")"),"X’kienu saru talbiet lill-Ingliżi?")</f>
        <v>X’kienu saru talbiet lill-Ingliżi?</v>
      </c>
    </row>
    <row r="1171" ht="15.75" customHeight="1">
      <c r="A1171" s="2" t="s">
        <v>1171</v>
      </c>
      <c r="B1171" s="2" t="str">
        <f>IFERROR(__xludf.DUMMYFUNCTION("GOOGLETRANSLATE(A1171, ""en"",""mt"")"),"Kathmandu")</f>
        <v>Kathmandu</v>
      </c>
    </row>
    <row r="1172" ht="15.75" customHeight="1">
      <c r="A1172" s="2" t="s">
        <v>1172</v>
      </c>
      <c r="B1172" s="2" t="str">
        <f>IFERROR(__xludf.DUMMYFUNCTION("GOOGLETRANSLATE(A1172, ""en"",""mt"")"),"Fejn kienet id-dar temporanja tal-Parlament waqt li kien qed jinbena l-bini permanenti?")</f>
        <v>Fejn kienet id-dar temporanja tal-Parlament waqt li kien qed jinbena l-bini permanenti?</v>
      </c>
    </row>
    <row r="1173" ht="15.75" customHeight="1">
      <c r="A1173" s="2" t="s">
        <v>1173</v>
      </c>
      <c r="B1173" s="2" t="str">
        <f>IFERROR(__xludf.DUMMYFUNCTION("GOOGLETRANSLATE(A1173, ""en"",""mt"")"),"Fil-bidu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1174" ht="15.75" customHeight="1">
      <c r="A1174" s="2" t="s">
        <v>1174</v>
      </c>
      <c r="B1174" s="2" t="str">
        <f>IFERROR(__xludf.DUMMYFUNCTION("GOOGLETRANSLATE(A1174, ""en"",""mt"")"),"Il-pakketti jistgħu jitwasslu skont skema ta 'aċċess multipli")</f>
        <v>Il-pakketti jistgħu jitwasslu skont skema ta 'aċċess multipli</v>
      </c>
    </row>
    <row r="1175" ht="15.75" customHeight="1">
      <c r="A1175" s="2" t="s">
        <v>1175</v>
      </c>
      <c r="B1175" s="2" t="str">
        <f>IFERROR(__xludf.DUMMYFUNCTION("GOOGLETRANSLATE(A1175, ""en"",""mt"")"),"X'qed issostitwixxa ħaddiema b'ħiliet aktar baxxi fl-Istati Uniti?")</f>
        <v>X'qed issostitwixxa ħaddiema b'ħiliet aktar baxxi fl-Istati Uniti?</v>
      </c>
    </row>
    <row r="1176" ht="15.75" customHeight="1">
      <c r="A1176" s="2" t="s">
        <v>1176</v>
      </c>
      <c r="B1176" s="2" t="str">
        <f>IFERROR(__xludf.DUMMYFUNCTION("GOOGLETRANSLATE(A1176, ""en"",""mt"")"),"bagħat numru żgħir ta 'kolonizzaturi lill-kolonji tiegħu,")</f>
        <v>bagħat numru żgħir ta 'kolonizzaturi lill-kolonji tiegħu,</v>
      </c>
    </row>
    <row r="1177" ht="15.75" customHeight="1">
      <c r="A1177" s="2" t="s">
        <v>1177</v>
      </c>
      <c r="B1177" s="2" t="str">
        <f>IFERROR(__xludf.DUMMYFUNCTION("GOOGLETRANSLATE(A1177, ""en"",""mt"")"),"1970")</f>
        <v>1970</v>
      </c>
    </row>
    <row r="1178" ht="15.75" customHeight="1">
      <c r="A1178" s="2" t="s">
        <v>1178</v>
      </c>
      <c r="B1178" s="2" t="str">
        <f>IFERROR(__xludf.DUMMYFUNCTION("GOOGLETRANSLATE(A1178, ""en"",""mt"")"),"Biex iddur bilanċ")</f>
        <v>Biex iddur bilanċ</v>
      </c>
    </row>
    <row r="1179" ht="15.75" customHeight="1">
      <c r="A1179" s="2" t="s">
        <v>1179</v>
      </c>
      <c r="B1179" s="2" t="str">
        <f>IFERROR(__xludf.DUMMYFUNCTION("GOOGLETRANSLATE(A1179, ""en"",""mt"")"),"Iddikjara l-liġi marzjali u bagħtet lill-milizja tal-istat biex iżżomm l-ordni")</f>
        <v>Iddikjara l-liġi marzjali u bagħtet lill-milizja tal-istat biex iżżomm l-ordni</v>
      </c>
    </row>
    <row r="1180" ht="15.75" customHeight="1">
      <c r="A1180" s="2" t="s">
        <v>1180</v>
      </c>
      <c r="B1180" s="2" t="str">
        <f>IFERROR(__xludf.DUMMYFUNCTION("GOOGLETRANSLATE(A1180, ""en"",""mt"")"),"Interazzjonijiet potenzjali tal-mediċina, reazzjonijiet avversi għall-mediċina, u tevalwa l-allerġiji tal-mediċina tal-pazjent")</f>
        <v>Interazzjonijiet potenzjali tal-mediċina, reazzjonijiet avversi għall-mediċina, u tevalwa l-allerġiji tal-mediċina tal-pazjent</v>
      </c>
    </row>
    <row r="1181" ht="15.75" customHeight="1">
      <c r="A1181" s="2" t="s">
        <v>1181</v>
      </c>
      <c r="B1181" s="2" t="str">
        <f>IFERROR(__xludf.DUMMYFUNCTION("GOOGLETRANSLATE(A1181, ""en"",""mt"")"),"11–13 seklu")</f>
        <v>11–13 seklu</v>
      </c>
    </row>
    <row r="1182" ht="15.75" customHeight="1">
      <c r="A1182" s="2" t="s">
        <v>1182</v>
      </c>
      <c r="B1182" s="2" t="str">
        <f>IFERROR(__xludf.DUMMYFUNCTION("GOOGLETRANSLATE(A1182, ""en"",""mt"")"),"Jekk Q = 9 u A = 3,6 jew 9, kemm primes ikunu fil-progressjoni?")</f>
        <v>Jekk Q = 9 u A = 3,6 jew 9, kemm primes ikunu fil-progressjoni?</v>
      </c>
    </row>
    <row r="1183" ht="15.75" customHeight="1">
      <c r="A1183" s="2" t="s">
        <v>1183</v>
      </c>
      <c r="B1183" s="2" t="str">
        <f>IFERROR(__xludf.DUMMYFUNCTION("GOOGLETRANSLATE(A1183, ""en"",""mt"")"),"X'tip ta 'numri huma dejjem multipli ta' 2?")</f>
        <v>X'tip ta 'numri huma dejjem multipli ta' 2?</v>
      </c>
    </row>
    <row r="1184" ht="15.75" customHeight="1">
      <c r="A1184" s="2" t="s">
        <v>1184</v>
      </c>
      <c r="B1184" s="2" t="str">
        <f>IFERROR(__xludf.DUMMYFUNCTION("GOOGLETRANSLATE(A1184, ""en"",""mt"")"),"X'tip ta 'spazju f'Varsavja huma l-Ġnien Botaniku u l-Ġnien tal-Librerija tal-Università?")</f>
        <v>X'tip ta 'spazju f'Varsavja huma l-Ġnien Botaniku u l-Ġnien tal-Librerija tal-Università?</v>
      </c>
    </row>
    <row r="1185" ht="15.75" customHeight="1">
      <c r="A1185" s="2" t="s">
        <v>1185</v>
      </c>
      <c r="B1185" s="2" t="str">
        <f>IFERROR(__xludf.DUMMYFUNCTION("GOOGLETRANSLATE(A1185, ""en"",""mt"")"),"Videoguard UK")</f>
        <v>Videoguard UK</v>
      </c>
    </row>
    <row r="1186" ht="15.75" customHeight="1">
      <c r="A1186" s="2" t="s">
        <v>1186</v>
      </c>
      <c r="B1186" s="2" t="str">
        <f>IFERROR(__xludf.DUMMYFUNCTION("GOOGLETRANSLATE(A1186, ""en"",""mt"")"),"Min kien ir-rivali ewlieni ta 'Louis XIV?")</f>
        <v>Min kien ir-rivali ewlieni ta 'Louis XIV?</v>
      </c>
    </row>
    <row r="1187" ht="15.75" customHeight="1">
      <c r="A1187" s="2" t="s">
        <v>1187</v>
      </c>
      <c r="B1187" s="2" t="str">
        <f>IFERROR(__xludf.DUMMYFUNCTION("GOOGLETRANSLATE(A1187, ""en"",""mt"")"),"37 ° 9 '58.23 """)</f>
        <v>37 ° 9 '58.23 "</v>
      </c>
    </row>
    <row r="1188" ht="15.75" customHeight="1">
      <c r="A1188" s="2" t="s">
        <v>1188</v>
      </c>
      <c r="B1188" s="2" t="str">
        <f>IFERROR(__xludf.DUMMYFUNCTION("GOOGLETRANSLATE(A1188, ""en"",""mt"")"),"Kompjuter imqassam")</f>
        <v>Kompjuter imqassam</v>
      </c>
    </row>
    <row r="1189" ht="15.75" customHeight="1">
      <c r="A1189" s="2" t="s">
        <v>1189</v>
      </c>
      <c r="B1189" s="2" t="str">
        <f>IFERROR(__xludf.DUMMYFUNCTION("GOOGLETRANSLATE(A1189, ""en"",""mt"")"),"ir-repulsjoni ta 'piżijiet simili taħt l-influwenza tal-forza elettromanjetika")</f>
        <v>ir-repulsjoni ta 'piżijiet simili taħt l-influwenza tal-forza elettromanjetika</v>
      </c>
    </row>
    <row r="1190" ht="15.75" customHeight="1">
      <c r="A1190" s="2" t="s">
        <v>1190</v>
      </c>
      <c r="B1190" s="2" t="str">
        <f>IFERROR(__xludf.DUMMYFUNCTION("GOOGLETRANSLATE(A1190, ""en"",""mt"")"),"Kif huma spazjati l-pettnijiet?")</f>
        <v>Kif huma spazjati l-pettnijiet?</v>
      </c>
    </row>
    <row r="1191" ht="15.75" customHeight="1">
      <c r="A1191" s="2" t="s">
        <v>1191</v>
      </c>
      <c r="B1191" s="2" t="str">
        <f>IFERROR(__xludf.DUMMYFUNCTION("GOOGLETRANSLATE(A1191, ""en"",""mt"")"),"Skejjel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1192" ht="15.75" customHeight="1">
      <c r="A1192" s="2" t="s">
        <v>1192</v>
      </c>
      <c r="B1192" s="2" t="str">
        <f>IFERROR(__xludf.DUMMYFUNCTION("GOOGLETRANSLATE(A1192, ""en"",""mt"")"),"Battalji f'Lagos u Quiberon Bay")</f>
        <v>Battalji f'Lagos u Quiberon Bay</v>
      </c>
    </row>
    <row r="1193" ht="15.75" customHeight="1">
      <c r="A1193" s="2" t="s">
        <v>1193</v>
      </c>
      <c r="B1193" s="2" t="str">
        <f>IFERROR(__xludf.DUMMYFUNCTION("GOOGLETRANSLATE(A1193, ""en"",""mt"")"),"NP-Hard")</f>
        <v>NP-Hard</v>
      </c>
    </row>
    <row r="1194" ht="15.75" customHeight="1">
      <c r="A1194" s="2" t="s">
        <v>1194</v>
      </c>
      <c r="B1194" s="2" t="str">
        <f>IFERROR(__xludf.DUMMYFUNCTION("GOOGLETRANSLATE(A1194, ""en"",""mt"")"),"Għat-tliet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1195" ht="15.75" customHeight="1">
      <c r="A1195" s="2" t="s">
        <v>1195</v>
      </c>
      <c r="B1195" s="2" t="str">
        <f>IFERROR(__xludf.DUMMYFUNCTION("GOOGLETRANSLATE(A1195, ""en"",""mt"")"),"AKS Test Primalità")</f>
        <v>AKS Test Primalità</v>
      </c>
    </row>
    <row r="1196" ht="15.75" customHeight="1">
      <c r="A1196" s="2" t="s">
        <v>1196</v>
      </c>
      <c r="B1196" s="2" t="str">
        <f>IFERROR(__xludf.DUMMYFUNCTION("GOOGLETRANSLATE(A1196, ""en"",""mt"")"),"Luteran u Riformat")</f>
        <v>Luteran u Riformat</v>
      </c>
    </row>
    <row r="1197" ht="15.75" customHeight="1">
      <c r="A1197" s="2" t="s">
        <v>1197</v>
      </c>
      <c r="B1197" s="2" t="str">
        <f>IFERROR(__xludf.DUMMYFUNCTION("GOOGLETRANSLATE(A1197, ""en"",""mt"")"),"kemm l-armata kif ukoll il-popolazzjoni")</f>
        <v>kemm l-armata kif ukoll il-popolazzjoni</v>
      </c>
    </row>
    <row r="1198" ht="15.75" customHeight="1">
      <c r="A1198" s="2" t="s">
        <v>1198</v>
      </c>
      <c r="B1198" s="2" t="str">
        <f>IFERROR(__xludf.DUMMYFUNCTION("GOOGLETRANSLATE(A1198, ""en"",""mt"")"),"Xi jfisser ir-rapport tas-Sommarju tal-WG I għal dawk li jfasslu l-politika jgħidu li l-attivitajiet tal-bniedem qed jagħmlu lill-gassijiet b'effett ta 'serra?")</f>
        <v>Xi jfisser ir-rapport tas-Sommarju tal-WG I għal dawk li jfasslu l-politika jgħidu li l-attivitajiet tal-bniedem qed jagħmlu lill-gassijiet b'effett ta 'serra?</v>
      </c>
    </row>
    <row r="1199" ht="15.75" customHeight="1">
      <c r="A1199" s="2" t="s">
        <v>1199</v>
      </c>
      <c r="B1199" s="2" t="str">
        <f>IFERROR(__xludf.DUMMYFUNCTION("GOOGLETRANSLATE(A1199, ""en"",""mt"")"),"huma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1200" ht="15.75" customHeight="1">
      <c r="A1200" s="2" t="s">
        <v>1200</v>
      </c>
      <c r="B1200" s="2" t="str">
        <f>IFERROR(__xludf.DUMMYFUNCTION("GOOGLETRANSLATE(A1200, ""en"",""mt"")"),"Ir-Rhine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201" ht="15.75" customHeight="1">
      <c r="A1201" s="2" t="s">
        <v>1201</v>
      </c>
      <c r="B1201" s="2" t="str">
        <f>IFERROR(__xludf.DUMMYFUNCTION("GOOGLETRANSLATE(A1201, ""en"",""mt"")"),"Inerzja")</f>
        <v>Inerzja</v>
      </c>
    </row>
    <row r="1202" ht="15.75" customHeight="1">
      <c r="A1202" s="2" t="s">
        <v>1202</v>
      </c>
      <c r="B1202" s="2" t="str">
        <f>IFERROR(__xludf.DUMMYFUNCTION("GOOGLETRANSLATE(A1202, ""en"",""mt"")"),"X'inhuma l-komponenti tat-terapija bil-mediċina?")</f>
        <v>X'inhuma l-komponenti tat-terapija bil-mediċina?</v>
      </c>
    </row>
    <row r="1203" ht="15.75" customHeight="1">
      <c r="A1203" s="2" t="s">
        <v>1203</v>
      </c>
      <c r="B1203" s="2" t="str">
        <f>IFERROR(__xludf.DUMMYFUNCTION("GOOGLETRANSLATE(A1203, ""en"",""mt"")"),"X'inhu l-isem ta 'algoritmu ieħor utli għall-ittestjar b'mod konvenjenti tal-primalità ta' numri kbar?")</f>
        <v>X'inhu l-isem ta 'algoritmu ieħor utli għall-ittestjar b'mod konvenjenti tal-primalità ta' numri kbar?</v>
      </c>
    </row>
    <row r="1204" ht="15.75" customHeight="1">
      <c r="A1204" s="2" t="s">
        <v>1204</v>
      </c>
      <c r="B1204" s="2" t="str">
        <f>IFERROR(__xludf.DUMMYFUNCTION("GOOGLETRANSLATE(A1204, ""en"",""mt"")"),"indaqs")</f>
        <v>indaqs</v>
      </c>
    </row>
    <row r="1205" ht="15.75" customHeight="1">
      <c r="A1205" s="2" t="s">
        <v>1205</v>
      </c>
      <c r="B1205" s="2" t="str">
        <f>IFERROR(__xludf.DUMMYFUNCTION("GOOGLETRANSLATE(A1205, ""en"",""mt"")"),"Qalba ta 'barra u qalba ta' ġewwa")</f>
        <v>Qalba ta 'barra u qalba ta' ġewwa</v>
      </c>
    </row>
    <row r="1206" ht="15.75" customHeight="1">
      <c r="A1206" s="2" t="s">
        <v>1206</v>
      </c>
      <c r="B1206" s="2" t="str">
        <f>IFERROR(__xludf.DUMMYFUNCTION("GOOGLETRANSLATE(A1206, ""en"",""mt"")"),"Liema status kiseb il-fratellanza fid-dinja Iżlamika?")</f>
        <v>Liema status kiseb il-fratellanza fid-dinja Iżlamika?</v>
      </c>
    </row>
    <row r="1207" ht="15.75" customHeight="1">
      <c r="A1207" s="2" t="s">
        <v>1207</v>
      </c>
      <c r="B1207" s="2" t="str">
        <f>IFERROR(__xludf.DUMMYFUNCTION("GOOGLETRANSLATE(A1207, ""en"",""mt"")"),"Liema teorema tista 'tiġi ssimplifikata mat-teorema ta' Lasker-Noether?")</f>
        <v>Liema teorema tista 'tiġi ssimplifikata mat-teorema ta' Lasker-Noether?</v>
      </c>
    </row>
    <row r="1208" ht="15.75" customHeight="1">
      <c r="A1208" s="2" t="s">
        <v>1208</v>
      </c>
      <c r="B1208" s="2" t="str">
        <f>IFERROR(__xludf.DUMMYFUNCTION("GOOGLETRANSLATE(A1208, ""en"",""mt"")"),"Uffiċċju taċ-Ċensiment tal-Istati Uniti")</f>
        <v>Uffiċċju taċ-Ċensiment tal-Istati Uniti</v>
      </c>
    </row>
    <row r="1209" ht="15.75" customHeight="1">
      <c r="A1209" s="2" t="s">
        <v>1209</v>
      </c>
      <c r="B1209" s="2" t="str">
        <f>IFERROR(__xludf.DUMMYFUNCTION("GOOGLETRANSLATE(A1209, ""en"",""mt"")"),"X'inhu l-uniku distrett fis-CBD li ma jkollux ""downtown"" f'isem tiegħu?")</f>
        <v>X'inhu l-uniku distrett fis-CBD li ma jkollux "downtown" f'isem tiegħu?</v>
      </c>
    </row>
    <row r="1210" ht="15.75" customHeight="1">
      <c r="A1210" s="2" t="s">
        <v>1210</v>
      </c>
      <c r="B1210" s="2" t="str">
        <f>IFERROR(__xludf.DUMMYFUNCTION("GOOGLETRANSLATE(A1210, ""en"",""mt"")"),"Poteri Imperjali")</f>
        <v>Poteri Imperjali</v>
      </c>
    </row>
    <row r="1211" ht="15.75" customHeight="1">
      <c r="A1211" s="2" t="s">
        <v>1211</v>
      </c>
      <c r="B1211" s="2" t="str">
        <f>IFERROR(__xludf.DUMMYFUNCTION("GOOGLETRANSLATE(A1211, ""en"",""mt"")"),"tagħti lil ħuha Polynices difna xierqa")</f>
        <v>tagħti lil ħuha Polynices difna xierqa</v>
      </c>
    </row>
    <row r="1212" ht="15.75" customHeight="1">
      <c r="A1212" s="2" t="s">
        <v>1212</v>
      </c>
      <c r="B1212" s="2" t="str">
        <f>IFERROR(__xludf.DUMMYFUNCTION("GOOGLETRANSLATE(A1212, ""en"",""mt"")"),"Bob Gallion")</f>
        <v>Bob Gallion</v>
      </c>
    </row>
    <row r="1213" ht="15.75" customHeight="1">
      <c r="A1213" s="2" t="s">
        <v>1213</v>
      </c>
      <c r="B1213" s="2" t="str">
        <f>IFERROR(__xludf.DUMMYFUNCTION("GOOGLETRANSLATE(A1213, ""en"",""mt"")"),"iżotermali")</f>
        <v>iżotermali</v>
      </c>
    </row>
    <row r="1214" ht="15.75" customHeight="1">
      <c r="A1214" s="2" t="s">
        <v>1214</v>
      </c>
      <c r="B1214" s="2" t="str">
        <f>IFERROR(__xludf.DUMMYFUNCTION("GOOGLETRANSLATE(A1214, ""en"",""mt"")"),"F’ħafna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1215" ht="15.75" customHeight="1">
      <c r="A1215" s="2" t="s">
        <v>1215</v>
      </c>
      <c r="B1215" s="2" t="str">
        <f>IFERROR(__xludf.DUMMYFUNCTION("GOOGLETRANSLATE(A1215, ""en"",""mt"")"),"Ħalli l-awtrija ta 'l-Istati Uniti ta' 'New World'")</f>
        <v>Ħalli l-awtrija ta 'l-Istati Uniti ta' 'New World'</v>
      </c>
    </row>
    <row r="1216" ht="15.75" customHeight="1">
      <c r="A1216" s="2" t="s">
        <v>1216</v>
      </c>
      <c r="B1216" s="2" t="str">
        <f>IFERROR(__xludf.DUMMYFUNCTION("GOOGLETRANSLATE(A1216, ""en"",""mt"")"),"ħafna poteri imperjali")</f>
        <v>ħafna poteri imperjali</v>
      </c>
    </row>
    <row r="1217" ht="15.75" customHeight="1">
      <c r="A1217" s="2" t="s">
        <v>1217</v>
      </c>
      <c r="B1217" s="2" t="str">
        <f>IFERROR(__xludf.DUMMYFUNCTION("GOOGLETRANSLATE(A1217, ""en"",""mt"")"),"Djar tal-istorja")</f>
        <v>Djar tal-istorja</v>
      </c>
    </row>
    <row r="1218" ht="15.75" customHeight="1">
      <c r="A1218" s="2" t="s">
        <v>1218</v>
      </c>
      <c r="B1218" s="2" t="str">
        <f>IFERROR(__xludf.DUMMYFUNCTION("GOOGLETRANSLATE(A1218, ""en"",""mt"")"),"rwol prinċipali")</f>
        <v>rwol prinċipali</v>
      </c>
    </row>
    <row r="1219" ht="15.75" customHeight="1">
      <c r="A1219" s="2" t="s">
        <v>1219</v>
      </c>
      <c r="B1219" s="2" t="str">
        <f>IFERROR(__xludf.DUMMYFUNCTION("GOOGLETRANSLATE(A1219, ""en"",""mt"")"),"Dixxiplini varji tal-ispiżerija")</f>
        <v>Dixxiplini varji tal-ispiżerija</v>
      </c>
    </row>
    <row r="1220" ht="15.75" customHeight="1">
      <c r="A1220" s="2" t="s">
        <v>1220</v>
      </c>
      <c r="B1220" s="2" t="str">
        <f>IFERROR(__xludf.DUMMYFUNCTION("GOOGLETRANSLATE(A1220, ""en"",""mt"")"),"Ir-Renu l-ewwel ifforma fruntiera bejn Gaul u x'iktar?")</f>
        <v>Ir-Renu l-ewwel ifforma fruntiera bejn Gaul u x'iktar?</v>
      </c>
    </row>
    <row r="1221" ht="15.75" customHeight="1">
      <c r="A1221" s="2" t="s">
        <v>1221</v>
      </c>
      <c r="B1221" s="2" t="str">
        <f>IFERROR(__xludf.DUMMYFUNCTION("GOOGLETRANSLATE(A1221, ""en"",""mt"")"),"Kif qabbel ir-rapport tal-IPCC tal-2001 mar-realtà għall-2001-2006?")</f>
        <v>Kif qabbel ir-rapport tal-IPCC tal-2001 mar-realtà għall-2001-2006?</v>
      </c>
    </row>
    <row r="1222" ht="15.75" customHeight="1">
      <c r="A1222" s="2" t="s">
        <v>1222</v>
      </c>
      <c r="B1222" s="2" t="str">
        <f>IFERROR(__xludf.DUMMYFUNCTION("GOOGLETRANSLATE(A1222, ""en"",""mt"")"),"Kurva Kuznets")</f>
        <v>Kurva Kuznets</v>
      </c>
    </row>
    <row r="1223" ht="15.75" customHeight="1">
      <c r="A1223" s="2" t="s">
        <v>1223</v>
      </c>
      <c r="B1223" s="2" t="str">
        <f>IFERROR(__xludf.DUMMYFUNCTION("GOOGLETRANSLATE(A1223, ""en"",""mt"")"),"it-tmiem innifsu")</f>
        <v>it-tmiem innifsu</v>
      </c>
    </row>
    <row r="1224" ht="15.75" customHeight="1">
      <c r="A1224" s="2" t="s">
        <v>1224</v>
      </c>
      <c r="B1224" s="2" t="str">
        <f>IFERROR(__xludf.DUMMYFUNCTION("GOOGLETRANSLATE(A1224, ""en"",""mt"")"),"Ersatzschulen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1225" ht="15.75" customHeight="1">
      <c r="A1225" s="2" t="s">
        <v>1225</v>
      </c>
      <c r="B1225" s="2" t="str">
        <f>IFERROR(__xludf.DUMMYFUNCTION("GOOGLETRANSLATE(A1225, ""en"",""mt"")"),"Liema ġnien kien formalment biss għar-royalties?")</f>
        <v>Liema ġnien kien formalment biss għar-royalties?</v>
      </c>
    </row>
    <row r="1226" ht="15.75" customHeight="1">
      <c r="A1226" s="2" t="s">
        <v>1226</v>
      </c>
      <c r="B1226" s="2" t="str">
        <f>IFERROR(__xludf.DUMMYFUNCTION("GOOGLETRANSLATE(A1226, ""en"",""mt"")"),"Liema denominazzjoni topera l-Kulleġġ ta 'San Ġużepp?")</f>
        <v>Liema denominazzjoni topera l-Kulleġġ ta 'San Ġużepp?</v>
      </c>
    </row>
    <row r="1227" ht="15.75" customHeight="1">
      <c r="A1227" s="2" t="s">
        <v>1227</v>
      </c>
      <c r="B1227" s="2" t="str">
        <f>IFERROR(__xludf.DUMMYFUNCTION("GOOGLETRANSLATE(A1227, ""en"",""mt"")"),"X'tip ta 'sistema ta' infezzjoni tinvolvi li tiddaħħal tubu vojt f'ċellula ospitanti?")</f>
        <v>X'tip ta 'sistema ta' infezzjoni tinvolvi li tiddaħħal tubu vojt f'ċellula ospitanti?</v>
      </c>
    </row>
    <row r="1228" ht="15.75" customHeight="1">
      <c r="A1228" s="2" t="s">
        <v>1228</v>
      </c>
      <c r="B1228" s="2" t="str">
        <f>IFERROR(__xludf.DUMMYFUNCTION("GOOGLETRANSLATE(A1228, ""en"",""mt"")"),"Xi klassijiet ta 'kumplessità")</f>
        <v>Xi klassijiet ta 'kumplessità</v>
      </c>
    </row>
    <row r="1229" ht="15.75" customHeight="1">
      <c r="A1229" s="2" t="s">
        <v>1229</v>
      </c>
      <c r="B1229" s="2" t="str">
        <f>IFERROR(__xludf.DUMMYFUNCTION("GOOGLETRANSLATE(A1229, ""en"",""mt"")"),"ftit hafna")</f>
        <v>ftit hafna</v>
      </c>
    </row>
    <row r="1230" ht="15.75" customHeight="1">
      <c r="A1230" s="2" t="s">
        <v>1230</v>
      </c>
      <c r="B1230" s="2" t="str">
        <f>IFERROR(__xludf.DUMMYFUNCTION("GOOGLETRANSLATE(A1230, ""en"",""mt"")"),"X’tolqot il-mekkanika ta ’Newton?")</f>
        <v>X’tolqot il-mekkanika ta ’Newton?</v>
      </c>
    </row>
    <row r="1231" ht="15.75" customHeight="1">
      <c r="A1231" s="2" t="s">
        <v>1231</v>
      </c>
      <c r="B1231" s="2" t="str">
        <f>IFERROR(__xludf.DUMMYFUNCTION("GOOGLETRANSLATE(A1231, ""en"",""mt"")"),"Liema belt fi stat ta ’New York ġiet solvuta minn Huguenots?")</f>
        <v>Liema belt fi stat ta ’New York ġiet solvuta minn Huguenots?</v>
      </c>
    </row>
    <row r="1232" ht="15.75" customHeight="1">
      <c r="A1232" s="2" t="s">
        <v>1232</v>
      </c>
      <c r="B1232" s="2" t="str">
        <f>IFERROR(__xludf.DUMMYFUNCTION("GOOGLETRANSLATE(A1232, ""en"",""mt"")"),"Parti ewlenija tas-sinsla tal-internet")</f>
        <v>Parti ewlenija tas-sinsla tal-internet</v>
      </c>
    </row>
    <row r="1233" ht="15.75" customHeight="1">
      <c r="A1233" s="2" t="s">
        <v>1233</v>
      </c>
      <c r="B1233" s="2" t="str">
        <f>IFERROR(__xludf.DUMMYFUNCTION("GOOGLETRANSLATE(A1233, ""en"",""mt"")"),"Tagħna")</f>
        <v>Tagħna</v>
      </c>
    </row>
    <row r="1234" ht="15.75" customHeight="1">
      <c r="A1234" s="2" t="s">
        <v>1234</v>
      </c>
      <c r="B1234" s="2" t="str">
        <f>IFERROR(__xludf.DUMMYFUNCTION("GOOGLETRANSLATE(A1234, ""en"",""mt"")"),"Li esperjenzaw l-età tad-deheb AA fl-1100 u l-1200s")</f>
        <v>Li esperjenzaw l-età tad-deheb AA fl-1100 u l-1200s</v>
      </c>
    </row>
    <row r="1235" ht="15.75" customHeight="1">
      <c r="A1235" s="2" t="s">
        <v>1235</v>
      </c>
      <c r="B1235" s="2" t="str">
        <f>IFERROR(__xludf.DUMMYFUNCTION("GOOGLETRANSLATE(A1235, ""en"",""mt"")"),"Il-fergħa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1236" ht="15.75" customHeight="1">
      <c r="A1236" s="2" t="s">
        <v>1236</v>
      </c>
      <c r="B1236" s="2" t="str">
        <f>IFERROR(__xludf.DUMMYFUNCTION("GOOGLETRANSLATE(A1236, ""en"",""mt"")"),"tagħmilha diffiċli ħafna għall-predaturi li jevolvu li jistgħu jispeċjalizzaw bħala predaturi")</f>
        <v>tagħmilha diffiċli ħafna għall-predaturi li jevolvu li jistgħu jispeċjalizzaw bħala predaturi</v>
      </c>
    </row>
    <row r="1237" ht="15.75" customHeight="1">
      <c r="A1237" s="2" t="s">
        <v>1237</v>
      </c>
      <c r="B1237" s="2" t="str">
        <f>IFERROR(__xludf.DUMMYFUNCTION("GOOGLETRANSLATE(A1237, ""en"",""mt"")"),"żieda fl-għargħar u sedimentazzjoni")</f>
        <v>żieda fl-għargħar u sedimentazzjoni</v>
      </c>
    </row>
    <row r="1238" ht="15.75" customHeight="1">
      <c r="A1238" s="2" t="s">
        <v>1238</v>
      </c>
      <c r="B1238" s="2" t="str">
        <f>IFERROR(__xludf.DUMMYFUNCTION("GOOGLETRANSLATE(A1238, ""en"",""mt"")"),"Liema klabb rebaħ 118 tournaments u 15-il kampjonat nazzjonali?")</f>
        <v>Liema klabb rebaħ 118 tournaments u 15-il kampjonat nazzjonali?</v>
      </c>
    </row>
    <row r="1239" ht="15.75" customHeight="1">
      <c r="A1239" s="2" t="s">
        <v>1239</v>
      </c>
      <c r="B1239" s="2" t="str">
        <f>IFERROR(__xludf.DUMMYFUNCTION("GOOGLETRANSLATE(A1239, ""en"",""mt"")"),"1973_oil_crisis")</f>
        <v>1973_oil_crisis</v>
      </c>
    </row>
    <row r="1240" ht="15.75" customHeight="1">
      <c r="A1240" s="2" t="s">
        <v>1240</v>
      </c>
      <c r="B1240" s="2" t="str">
        <f>IFERROR(__xludf.DUMMYFUNCTION("GOOGLETRANSLATE(A1240, ""en"",""mt"")"),"X'inhu l-arranġament ta 'bilqiegħda tal-kamra tad-dibattitu?")</f>
        <v>X'inhu l-arranġament ta 'bilqiegħda tal-kamra tad-dibattitu?</v>
      </c>
    </row>
    <row r="1241" ht="15.75" customHeight="1">
      <c r="A1241" s="2" t="s">
        <v>1241</v>
      </c>
      <c r="B1241" s="2" t="str">
        <f>IFERROR(__xludf.DUMMYFUNCTION("GOOGLETRANSLATE(A1241, ""en"",""mt"")"),"Spiżjar tal-Kura Ambulatorja Ċertifikata tal-Bord")</f>
        <v>Spiżjar tal-Kura Ambulatorja Ċertifikata tal-Bord</v>
      </c>
    </row>
    <row r="1242" ht="15.75" customHeight="1">
      <c r="A1242" s="2" t="s">
        <v>1242</v>
      </c>
      <c r="B1242" s="2" t="str">
        <f>IFERROR(__xludf.DUMMYFUNCTION("GOOGLETRANSLATE(A1242, ""en"",""mt"")"),"Bankier ta 'l-Ipoteki")</f>
        <v>Bankier ta 'l-Ipoteki</v>
      </c>
    </row>
    <row r="1243" ht="15.75" customHeight="1">
      <c r="A1243" s="2" t="s">
        <v>1243</v>
      </c>
      <c r="B1243" s="2" t="str">
        <f>IFERROR(__xludf.DUMMYFUNCTION("GOOGLETRANSLATE(A1243, ""en"",""mt"")"),"Il-kontijiet tat-TV Sky tat-Talbiet")</f>
        <v>Il-kontijiet tat-TV Sky tat-Talbiet</v>
      </c>
    </row>
    <row r="1244" ht="15.75" customHeight="1">
      <c r="A1244" s="2" t="s">
        <v>1244</v>
      </c>
      <c r="B1244" s="2" t="str">
        <f>IFERROR(__xludf.DUMMYFUNCTION("GOOGLETRANSLATE(A1244, ""en"",""mt"")"),"Liema bliet oħra tal-Ewropa tat-Tramuntana kellhom kongregazzjonijiet Huguenot?")</f>
        <v>Liema bliet oħra tal-Ewropa tat-Tramuntana kellhom kongregazzjonijiet Huguenot?</v>
      </c>
    </row>
    <row r="1245" ht="15.75" customHeight="1">
      <c r="A1245" s="2" t="s">
        <v>1245</v>
      </c>
      <c r="B1245" s="2" t="str">
        <f>IFERROR(__xludf.DUMMYFUNCTION("GOOGLETRANSLATE(A1245, ""en"",""mt"")"),"X'inhuma wħud mill-argumenti tax-xjenzati?")</f>
        <v>X'inhuma wħud mill-argumenti tax-xjenzati?</v>
      </c>
    </row>
    <row r="1246" ht="15.75" customHeight="1">
      <c r="A1246" s="2" t="s">
        <v>1246</v>
      </c>
      <c r="B1246" s="2" t="str">
        <f>IFERROR(__xludf.DUMMYFUNCTION("GOOGLETRANSLATE(A1246, ""en"",""mt"")"),"Harvard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247" ht="15.75" customHeight="1">
      <c r="A1247" s="2" t="s">
        <v>1247</v>
      </c>
      <c r="B1247" s="2" t="str">
        <f>IFERROR(__xludf.DUMMYFUNCTION("GOOGLETRANSLATE(A1247, ""en"",""mt"")"),"Il-lawreakers kuxjenzjużi għandhom jiġu kkastigati")</f>
        <v>Il-lawreakers kuxjenzjużi għandhom jiġu kkastigati</v>
      </c>
    </row>
    <row r="1248" ht="15.75" customHeight="1">
      <c r="A1248" s="2" t="s">
        <v>1248</v>
      </c>
      <c r="B1248" s="2" t="str">
        <f>IFERROR(__xludf.DUMMYFUNCTION("GOOGLETRANSLATE(A1248, ""en"",""mt"")"),"Il-foresta tropikali tnaqqset għal refugia żgħira u iżolata separata minn foresta miftuħa u ħaxix")</f>
        <v>Il-foresta tropikali tnaqqset għal refugia żgħira u iżolata separata minn foresta miftuħa u ħaxix</v>
      </c>
    </row>
    <row r="1249" ht="15.75" customHeight="1">
      <c r="A1249" s="2" t="s">
        <v>1249</v>
      </c>
      <c r="B1249" s="2" t="str">
        <f>IFERROR(__xludf.DUMMYFUNCTION("GOOGLETRANSLATE(A1249, ""en"",""mt"")"),"Metodu Slash and Burn")</f>
        <v>Metodu Slash and Burn</v>
      </c>
    </row>
    <row r="1250" ht="15.75" customHeight="1">
      <c r="A1250" s="2" t="s">
        <v>1250</v>
      </c>
      <c r="B1250" s="2" t="str">
        <f>IFERROR(__xludf.DUMMYFUNCTION("GOOGLETRANSLATE(A1250, ""en"",""mt"")"),"Liema kunċett ġie żviluppat minn Baran waqt ir-riċerka fuq Rand")</f>
        <v>Liema kunċett ġie żviluppat minn Baran waqt ir-riċerka fuq Rand</v>
      </c>
    </row>
    <row r="1251" ht="15.75" customHeight="1">
      <c r="A1251" s="2" t="s">
        <v>1251</v>
      </c>
      <c r="B1251" s="2" t="str">
        <f>IFERROR(__xludf.DUMMYFUNCTION("GOOGLETRANSLATE(A1251, ""en"",""mt"")"),"maħsub li żvantaġġja l-applikanti tal-minoranza bi dħul baxx u mhux rappreżentati")</f>
        <v>maħsub li żvantaġġja l-applikanti tal-minoranza bi dħul baxx u mhux rappreżentati</v>
      </c>
    </row>
    <row r="1252" ht="15.75" customHeight="1">
      <c r="A1252" s="2" t="s">
        <v>1252</v>
      </c>
      <c r="B1252" s="2" t="str">
        <f>IFERROR(__xludf.DUMMYFUNCTION("GOOGLETRANSLATE(A1252, ""en"",""mt"")"),"Liema studjużi legali prestiġjużi huma membri tal-fakultà f'Harvard?")</f>
        <v>Liema studjużi legali prestiġjużi huma membri tal-fakultà f'Harvard?</v>
      </c>
    </row>
    <row r="1253" ht="15.75" customHeight="1">
      <c r="A1253" s="2" t="s">
        <v>1253</v>
      </c>
      <c r="B1253" s="2" t="str">
        <f>IFERROR(__xludf.DUMMYFUNCTION("GOOGLETRANSLATE(A1253, ""en"",""mt"")"),"Meta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1254" ht="15.75" customHeight="1">
      <c r="A1254" s="2" t="s">
        <v>1254</v>
      </c>
      <c r="B1254" s="2" t="str">
        <f>IFERROR(__xludf.DUMMYFUNCTION("GOOGLETRANSLATE(A1254, ""en"",""mt"")"),"Public Pad Service Telepad")</f>
        <v>Public Pad Service Telepad</v>
      </c>
    </row>
    <row r="1255" ht="15.75" customHeight="1">
      <c r="A1255" s="2" t="s">
        <v>1255</v>
      </c>
      <c r="B1255" s="2" t="str">
        <f>IFERROR(__xludf.DUMMYFUNCTION("GOOGLETRANSLATE(A1255, ""en"",""mt"")"),"It-tradizzjoni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256" ht="15.75" customHeight="1">
      <c r="A1256" s="2" t="s">
        <v>1256</v>
      </c>
      <c r="B1256" s="2" t="str">
        <f>IFERROR(__xludf.DUMMYFUNCTION("GOOGLETRANSLATE(A1256, ""en"",""mt"")"),"vaċċinazzjoni")</f>
        <v>vaċċinazzjoni</v>
      </c>
    </row>
    <row r="1257" ht="15.75" customHeight="1">
      <c r="A1257" s="2" t="s">
        <v>1257</v>
      </c>
      <c r="B1257" s="2" t="str">
        <f>IFERROR(__xludf.DUMMYFUNCTION("GOOGLETRANSLATE(A1257, ""en"",""mt"")"),"X'kien Warner Sinback")</f>
        <v>X'kien Warner Sinback</v>
      </c>
    </row>
    <row r="1258" ht="15.75" customHeight="1">
      <c r="A1258" s="2" t="s">
        <v>1258</v>
      </c>
      <c r="B1258" s="2" t="str">
        <f>IFERROR(__xludf.DUMMYFUNCTION("GOOGLETRANSLATE(A1258, ""en"",""mt"")"),"T li tirrendi ċerti liġijiet ineffettivi, biex tikkawża r-revoka tagħhom, jew li tagħmel pressjoni biex tikseb ix-xewqat politiċi ta 'wieħed fuq xi kwistjoni oħra")</f>
        <v>T li tirrendi ċerti liġijiet ineffettivi, biex tikkawża r-revoka tagħhom, jew li tagħmel pressjoni biex tikseb ix-xewqat politiċi ta 'wieħed fuq xi kwistjoni oħra</v>
      </c>
    </row>
    <row r="1259" ht="15.75" customHeight="1">
      <c r="A1259" s="2" t="s">
        <v>1259</v>
      </c>
      <c r="B1259" s="2" t="str">
        <f>IFERROR(__xludf.DUMMYFUNCTION("GOOGLETRANSLATE(A1259, ""en"",""mt"")"),"ir-rip")</f>
        <v>ir-rip</v>
      </c>
    </row>
    <row r="1260" ht="15.75" customHeight="1">
      <c r="A1260" s="2" t="s">
        <v>1260</v>
      </c>
      <c r="B1260" s="2" t="str">
        <f>IFERROR(__xludf.DUMMYFUNCTION("GOOGLETRANSLATE(A1260, ""en"",""mt"")"),"il-qalba ta 'barra u l-qalba ta' ġewwa")</f>
        <v>il-qalba ta 'barra u l-qalba ta' ġewwa</v>
      </c>
    </row>
    <row r="1261" ht="15.75" customHeight="1">
      <c r="A1261" s="2" t="s">
        <v>1261</v>
      </c>
      <c r="B1261" s="2" t="str">
        <f>IFERROR(__xludf.DUMMYFUNCTION("GOOGLETRANSLATE(A1261, ""en"",""mt"")"),"It-tabib għandu interess finanzjarju fih innifsu fid- ""dijanjosi"" kemm jista 'jkun kundizzjonijiet")</f>
        <v>It-tabib għandu interess finanzjarju fih innifsu fid- "dijanjosi" kemm jista 'jkun kundizzjonijiet</v>
      </c>
    </row>
    <row r="1262" ht="15.75" customHeight="1">
      <c r="A1262" s="2" t="s">
        <v>1262</v>
      </c>
      <c r="B1262" s="2" t="str">
        <f>IFERROR(__xludf.DUMMYFUNCTION("GOOGLETRANSLATE(A1262, ""en"",""mt"")"),"tillimita d-domanda aggregata")</f>
        <v>tillimita d-domanda aggregata</v>
      </c>
    </row>
    <row r="1263" ht="15.75" customHeight="1">
      <c r="A1263" s="2" t="s">
        <v>1263</v>
      </c>
      <c r="B1263" s="2" t="str">
        <f>IFERROR(__xludf.DUMMYFUNCTION("GOOGLETRANSLATE(A1263, ""en"",""mt"")"),"Lega ta ’Augsburg")</f>
        <v>Lega ta ’Augsburg</v>
      </c>
    </row>
    <row r="1264" ht="15.75" customHeight="1">
      <c r="A1264" s="2" t="s">
        <v>1264</v>
      </c>
      <c r="B1264" s="2" t="str">
        <f>IFERROR(__xludf.DUMMYFUNCTION("GOOGLETRANSLATE(A1264, ""en"",""mt"")"),"Kejl tad-domanda bijokimika tal-ilma bijokimiku")</f>
        <v>Kejl tad-domanda bijokimika tal-ilma bijokimiku</v>
      </c>
    </row>
    <row r="1265" ht="15.75" customHeight="1">
      <c r="A1265" s="2" t="s">
        <v>1265</v>
      </c>
      <c r="B1265" s="2" t="str">
        <f>IFERROR(__xludf.DUMMYFUNCTION("GOOGLETRANSLATE(A1265, ""en"",""mt"")"),"Il-kriżi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1266" ht="15.75" customHeight="1">
      <c r="A1266" s="2" t="s">
        <v>1266</v>
      </c>
      <c r="B1266" s="2" t="str">
        <f>IFERROR(__xludf.DUMMYFUNCTION("GOOGLETRANSLATE(A1266, ""en"",""mt"")"),"X'se jkunu jistgħu jbassru l-Maidens billi jżommu l-programmi tagħhom fil-Vistula")</f>
        <v>X'se jkunu jistgħu jbassru l-Maidens billi jżommu l-programmi tagħhom fil-Vistula</v>
      </c>
    </row>
    <row r="1267" ht="15.75" customHeight="1">
      <c r="A1267" s="2" t="s">
        <v>1267</v>
      </c>
      <c r="B1267" s="2" t="str">
        <f>IFERROR(__xludf.DUMMYFUNCTION("GOOGLETRANSLATE(A1267, ""en"",""mt"")"),"Minbarra l-Konfucjaniżmu, il-Buddiżmu, u l-Iżlam, liema reliġjonijiet ġew ittollerati matul il-wan?")</f>
        <v>Minbarra l-Konfucjaniżmu, il-Buddiżmu, u l-Iżlam, liema reliġjonijiet ġew ittollerati matul il-wan?</v>
      </c>
    </row>
    <row r="1268" ht="15.75" customHeight="1">
      <c r="A1268" s="2" t="s">
        <v>1268</v>
      </c>
      <c r="B1268" s="2" t="str">
        <f>IFERROR(__xludf.DUMMYFUNCTION("GOOGLETRANSLATE(A1268, ""en"",""mt"")"),"Minn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1269" ht="15.75" customHeight="1">
      <c r="A1269" s="2" t="s">
        <v>1269</v>
      </c>
      <c r="B1269" s="2" t="str">
        <f>IFERROR(__xludf.DUMMYFUNCTION("GOOGLETRANSLATE(A1269, ""en"",""mt"")"),"Fejn ivvjaġġaw in-nassaba tal-pil Franċiżi?")</f>
        <v>Fejn ivvjaġġaw in-nassaba tal-pil Franċiżi?</v>
      </c>
    </row>
    <row r="1270" ht="15.75" customHeight="1">
      <c r="A1270" s="2" t="s">
        <v>1270</v>
      </c>
      <c r="B1270" s="2" t="str">
        <f>IFERROR(__xludf.DUMMYFUNCTION("GOOGLETRANSLATE(A1270, ""en"",""mt"")"),"Battalja ta 'Marzu ta' Fort Bull")</f>
        <v>Battalja ta 'Marzu ta' Fort Bull</v>
      </c>
    </row>
    <row r="1271" ht="15.75" customHeight="1">
      <c r="A1271" s="2" t="s">
        <v>1271</v>
      </c>
      <c r="B1271" s="2" t="str">
        <f>IFERROR(__xludf.DUMMYFUNCTION("GOOGLETRANSLATE(A1271, ""en"",""mt"")"),"Liema titlu nominali kellhom l-imperaturi Yuan?")</f>
        <v>Liema titlu nominali kellhom l-imperaturi Yuan?</v>
      </c>
    </row>
    <row r="1272" ht="15.75" customHeight="1">
      <c r="A1272" s="2" t="s">
        <v>1272</v>
      </c>
      <c r="B1272" s="2" t="str">
        <f>IFERROR(__xludf.DUMMYFUNCTION("GOOGLETRANSLATE(A1272, ""en"",""mt"")"),"L-ewwel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1273" ht="15.75" customHeight="1">
      <c r="A1273" s="2" t="s">
        <v>1273</v>
      </c>
      <c r="B1273" s="2" t="str">
        <f>IFERROR(__xludf.DUMMYFUNCTION("GOOGLETRANSLATE(A1273, ""en"",""mt"")"),"Telnet inbiegħ lil")</f>
        <v>Telnet inbiegħ lil</v>
      </c>
    </row>
    <row r="1274" ht="15.75" customHeight="1">
      <c r="A1274" s="2" t="s">
        <v>1274</v>
      </c>
      <c r="B1274" s="2" t="str">
        <f>IFERROR(__xludf.DUMMYFUNCTION("GOOGLETRANSLATE(A1274, ""en"",""mt"")"),"L-aħjar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1275" ht="15.75" customHeight="1">
      <c r="A1275" s="2" t="s">
        <v>1275</v>
      </c>
      <c r="B1275" s="2" t="str">
        <f>IFERROR(__xludf.DUMMYFUNCTION("GOOGLETRANSLATE(A1275, ""en"",""mt"")"),"Il-kolonisti Ingliżi ma jkunux siguri sakemm il-Franċiżi kienu preżenti")</f>
        <v>Il-kolonisti Ingliżi ma jkunux siguri sakemm il-Franċiżi kienu preżenti</v>
      </c>
    </row>
    <row r="1276" ht="15.75" customHeight="1">
      <c r="A1276" s="2" t="s">
        <v>1276</v>
      </c>
      <c r="B1276" s="2" t="str">
        <f>IFERROR(__xludf.DUMMYFUNCTION("GOOGLETRANSLATE(A1276, ""en"",""mt"")"),"Skoċċiż, Galliku, jew kwalunkwe lingwa oħra bil-ftehim tal-uffiċjal li jippresiedi")</f>
        <v>Skoċċiż, Galliku, jew kwalunkwe lingwa oħra bil-ftehim tal-uffiċjal li jippresiedi</v>
      </c>
    </row>
    <row r="1277" ht="15.75" customHeight="1">
      <c r="A1277" s="2" t="s">
        <v>1277</v>
      </c>
      <c r="B1277" s="2" t="str">
        <f>IFERROR(__xludf.DUMMYFUNCTION("GOOGLETRANSLATE(A1277, ""en"",""mt"")"),"Il-Lega Musulmana kollha tal-Indja")</f>
        <v>Il-Lega Musulmana kollha tal-Indja</v>
      </c>
    </row>
    <row r="1278" ht="15.75" customHeight="1">
      <c r="A1278" s="2" t="s">
        <v>1278</v>
      </c>
      <c r="B1278" s="2" t="str">
        <f>IFERROR(__xludf.DUMMYFUNCTION("GOOGLETRANSLATE(A1278, ""en"",""mt"")"),"Kemm flussi ewlenin huma ramifikati mill-Nederrijn?")</f>
        <v>Kemm flussi ewlenin huma ramifikati mill-Nederrijn?</v>
      </c>
    </row>
    <row r="1279" ht="15.75" customHeight="1">
      <c r="A1279" s="2" t="s">
        <v>1279</v>
      </c>
      <c r="B1279" s="2" t="str">
        <f>IFERROR(__xludf.DUMMYFUNCTION("GOOGLETRANSLATE(A1279, ""en"",""mt"")"),"Il-kunċett distribwit blokka ta 'messaġġi ta' swiċċjar")</f>
        <v>Il-kunċett distribwit blokka ta 'messaġġi ta' swiċċjar</v>
      </c>
    </row>
    <row r="1280" ht="15.75" customHeight="1">
      <c r="A1280" s="2" t="s">
        <v>1280</v>
      </c>
      <c r="B1280" s="2" t="str">
        <f>IFERROR(__xludf.DUMMYFUNCTION("GOOGLETRANSLATE(A1280, ""en"",""mt"")"),"L-4 Bejgħ u Ċentri tas-Servizz huma meqjusa bħala")</f>
        <v>L-4 Bejgħ u Ċentri tas-Servizz huma meqjusa bħala</v>
      </c>
    </row>
    <row r="1281" ht="15.75" customHeight="1">
      <c r="A1281" s="2" t="s">
        <v>1281</v>
      </c>
      <c r="B1281" s="2" t="str">
        <f>IFERROR(__xludf.DUMMYFUNCTION("GOOGLETRANSLATE(A1281, ""en"",""mt"")"),"ukoll zkuk")</f>
        <v>ukoll zkuk</v>
      </c>
    </row>
    <row r="1282" ht="15.75" customHeight="1">
      <c r="A1282" s="2" t="s">
        <v>1282</v>
      </c>
      <c r="B1282" s="2" t="str">
        <f>IFERROR(__xludf.DUMMYFUNCTION("GOOGLETRANSLATE(A1282, ""en"",""mt"")"),"ippermetta l-agrikoltura u s-silvikultura")</f>
        <v>ippermetta l-agrikoltura u s-silvikultura</v>
      </c>
    </row>
    <row r="1283" ht="15.75" customHeight="1">
      <c r="A1283" s="2" t="s">
        <v>1283</v>
      </c>
      <c r="B1283" s="2" t="str">
        <f>IFERROR(__xludf.DUMMYFUNCTION("GOOGLETRANSLATE(A1283, ""en"",""mt"")"),"Skond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1284" ht="15.75" customHeight="1">
      <c r="A1284" s="2" t="s">
        <v>1284</v>
      </c>
      <c r="B1284" s="2" t="str">
        <f>IFERROR(__xludf.DUMMYFUNCTION("GOOGLETRANSLATE(A1284, ""en"",""mt"")"),"Ir-reġjun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1285" ht="15.75" customHeight="1">
      <c r="A1285" s="2" t="s">
        <v>1285</v>
      </c>
      <c r="B1285" s="2" t="str">
        <f>IFERROR(__xludf.DUMMYFUNCTION("GOOGLETRANSLATE(A1285, ""en"",""mt"")"),"Jaqa '")</f>
        <v>Jaqa '</v>
      </c>
    </row>
    <row r="1286" ht="15.75" customHeight="1">
      <c r="A1286" s="2" t="s">
        <v>1286</v>
      </c>
      <c r="B1286" s="2" t="str">
        <f>IFERROR(__xludf.DUMMYFUNCTION("GOOGLETRANSLATE(A1286, ""en"",""mt"")"),"Kotba antiki bir-riċetta u drogi antiki")</f>
        <v>Kotba antiki bir-riċetta u drogi antiki</v>
      </c>
    </row>
    <row r="1287" ht="15.75" customHeight="1">
      <c r="A1287" s="2" t="s">
        <v>1287</v>
      </c>
      <c r="B1287" s="2" t="str">
        <f>IFERROR(__xludf.DUMMYFUNCTION("GOOGLETRANSLATE(A1287, ""en"",""mt"")"),"It-teorema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1288" ht="15.75" customHeight="1">
      <c r="A1288" s="2" t="s">
        <v>1288</v>
      </c>
      <c r="B1288" s="2" t="str">
        <f>IFERROR(__xludf.DUMMYFUNCTION("GOOGLETRANSLATE(A1288, ""en"",""mt"")"),"TCP / IP")</f>
        <v>TCP / IP</v>
      </c>
    </row>
    <row r="1289" ht="15.75" customHeight="1">
      <c r="A1289" s="2" t="s">
        <v>1289</v>
      </c>
      <c r="B1289" s="2" t="str">
        <f>IFERROR(__xludf.DUMMYFUNCTION("GOOGLETRANSLATE(A1289, ""en"",""mt"")"),"Biex tnaqqas l-ispejjeż u timmassimizza l-profitti")</f>
        <v>Biex tnaqqas l-ispejjeż u timmassimizza l-profitti</v>
      </c>
    </row>
    <row r="1290" ht="15.75" customHeight="1">
      <c r="A1290" s="2" t="s">
        <v>1290</v>
      </c>
      <c r="B1290" s="2" t="str">
        <f>IFERROR(__xludf.DUMMYFUNCTION("GOOGLETRANSLATE(A1290, ""en"",""mt"")"),"X'se jkollu impatt dirett ta 'inugwaljanza f'sistema li tuża taxxa progressiva?")</f>
        <v>X'se jkollu impatt dirett ta 'inugwaljanza f'sistema li tuża taxxa progressiva?</v>
      </c>
    </row>
    <row r="1291" ht="15.75" customHeight="1">
      <c r="A1291" s="2" t="s">
        <v>1291</v>
      </c>
      <c r="B1291" s="2" t="str">
        <f>IFERROR(__xludf.DUMMYFUNCTION("GOOGLETRANSLATE(A1291, ""en"",""mt"")"),"pajjiżi ifqar")</f>
        <v>pajjiżi ifqar</v>
      </c>
    </row>
    <row r="1292" ht="15.75" customHeight="1">
      <c r="A1292" s="2" t="s">
        <v>1292</v>
      </c>
      <c r="B1292" s="2" t="str">
        <f>IFERROR(__xludf.DUMMYFUNCTION("GOOGLETRANSLATE(A1292, ""en"",""mt"")"),"Liema organizzazzjoni bassret li l-forza tal-Amazon tista 'tibqa' ħajja ta 'aktar minn tliet snin ta' nixfa")</f>
        <v>Liema organizzazzjoni bassret li l-forza tal-Amazon tista 'tibqa' ħajja ta 'aktar minn tliet snin ta' nixfa</v>
      </c>
    </row>
    <row r="1293" ht="15.75" customHeight="1">
      <c r="A1293" s="2" t="s">
        <v>1293</v>
      </c>
      <c r="B1293" s="2" t="str">
        <f>IFERROR(__xludf.DUMMYFUNCTION("GOOGLETRANSLATE(A1293, ""en"",""mt"")"),"L-espansjoni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1294" ht="15.75" customHeight="1">
      <c r="A1294" s="2" t="s">
        <v>1294</v>
      </c>
      <c r="B1294" s="2" t="str">
        <f>IFERROR(__xludf.DUMMYFUNCTION("GOOGLETRANSLATE(A1294, ""en"",""mt"")"),"X'inhu ffurmat meta fagożoma tgħaqqad ma 'lisosoma?")</f>
        <v>X'inhu ffurmat meta fagożoma tgħaqqad ma 'lisosoma?</v>
      </c>
    </row>
    <row r="1295" ht="15.75" customHeight="1">
      <c r="A1295" s="2" t="s">
        <v>1295</v>
      </c>
      <c r="B1295" s="2" t="str">
        <f>IFERROR(__xludf.DUMMYFUNCTION("GOOGLETRANSLATE(A1295, ""en"",""mt"")"),"jekk hux se jagħmel iktar ħsara milli ġid.")</f>
        <v>jekk hux se jagħmel iktar ħsara milli ġid.</v>
      </c>
    </row>
    <row r="1296" ht="15.75" customHeight="1">
      <c r="A1296" s="2" t="s">
        <v>1296</v>
      </c>
      <c r="B1296" s="2" t="str">
        <f>IFERROR(__xludf.DUMMYFUNCTION("GOOGLETRANSLATE(A1296, ""en"",""mt"")"),"Fresno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Jonqos Lulju huwa l-iktar xahar sħun, b'medja ta '83 .0 ° F (28.3 ° C); Normalment, hemm 32 jum ta '100 ° F (37.8 ° C) + għoljin u 106 ijiem ta' 90 ° F ("&amp;"32.2 ° C) + għoljin, u f'Lulju u Awwissu, hemm biss tlieta jew erbat ijiem fejn jilħqu 90 ° F (32.2 ° C). Is-Summers jipprovdu xemx konsiderevoli, b'Lulju jilħaq il-livell ta '97 fil-mija tas-sigħat totali possibbli tax-xemx; Bil-maqlub, Jannar huwa l-inq"&amp;"as b'46 fil-mija biss tal-ħin tax-xemx minħabba ċ-ċpar oħxon. Madankollu, is-sena medja ta '81% tax-xemx possibbli, għal total ta '3550 siegħa. Il-preċipitazzjoni medja annwali hija ta 'madwar 11.5 pulzier (292.1 mm), li, bid-definizzjoni, tikklassifika ż"&amp;"-żona bħala semidesert. Il-biċċa l-kbira tal-ġrajjiet tad-direzzjoni tal-warda tar-riħ joħorġu mill-majjistral, hekk kif irjieħ huma mmexxija 'l isfel tul l-assi tal-Wied Ċentrali ta' Kalifornja; F'Diċembru, Jannar u Frar hemm preżenza akbar ta 'direzzjon"&amp;"ijiet tar-riħ tax-xlokk fl-istatistiċi tar-riħ. Il-meteoroloġija Fresno ġiet magħżula fi studju nazzjonali tal-Aġenzija għall-Protezzjoni Ambjentali tal-Istati Uniti għall-analiżi tat-temperatura tal-ekwilibriju għall-użu ta 'dejta meteoroloġika ta' għaxa"&amp;"r snin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Jonqos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1297" ht="15.75" customHeight="1">
      <c r="A1297" s="2" t="s">
        <v>1297</v>
      </c>
      <c r="B1297" s="2" t="str">
        <f>IFERROR(__xludf.DUMMYFUNCTION("GOOGLETRANSLATE(A1297, ""en"",""mt"")"),"Il-liġijiet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1298" ht="15.75" customHeight="1">
      <c r="A1298" s="2" t="s">
        <v>1298</v>
      </c>
      <c r="B1298" s="2" t="str">
        <f>IFERROR(__xludf.DUMMYFUNCTION("GOOGLETRANSLATE(A1298, ""en"",""mt"")"),"Bħala mezz biex tgħin l-iżvilupp edukattiv u ekonomiku tal-istat")</f>
        <v>Bħala mezz biex tgħin l-iżvilupp edukattiv u ekonomiku tal-istat</v>
      </c>
    </row>
    <row r="1299" ht="15.75" customHeight="1">
      <c r="A1299" s="2" t="s">
        <v>1299</v>
      </c>
      <c r="B1299" s="2" t="str">
        <f>IFERROR(__xludf.DUMMYFUNCTION("GOOGLETRANSLATE(A1299, ""en"",""mt"")"),"Khan kbir")</f>
        <v>Khan kbir</v>
      </c>
    </row>
    <row r="1300" ht="15.75" customHeight="1">
      <c r="A1300" s="2" t="s">
        <v>1300</v>
      </c>
      <c r="B1300" s="2" t="str">
        <f>IFERROR(__xludf.DUMMYFUNCTION("GOOGLETRANSLATE(A1300, ""en"",""mt"")"),"Wahhabi / salafi jihadist extremist militant group")</f>
        <v>Wahhabi / salafi jihadist extremist militant group</v>
      </c>
    </row>
    <row r="1301" ht="15.75" customHeight="1">
      <c r="A1301" s="2" t="s">
        <v>1301</v>
      </c>
      <c r="B1301" s="2" t="str">
        <f>IFERROR(__xludf.DUMMYFUNCTION("GOOGLETRANSLATE(A1301, ""en"",""mt"")"),"Ċaħda tal-kapaċità")</f>
        <v>Ċaħda tal-kapaċità</v>
      </c>
    </row>
    <row r="1302" ht="15.75" customHeight="1">
      <c r="A1302" s="2" t="s">
        <v>1302</v>
      </c>
      <c r="B1302" s="2" t="str">
        <f>IFERROR(__xludf.DUMMYFUNCTION("GOOGLETRANSLATE(A1302, ""en"",""mt"")"),"L-adozzjoni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1303" ht="15.75" customHeight="1">
      <c r="A1303" s="2" t="s">
        <v>1303</v>
      </c>
      <c r="B1303" s="2" t="str">
        <f>IFERROR(__xludf.DUMMYFUNCTION("GOOGLETRANSLATE(A1303, ""en"",""mt"")"),"Xi tfisser 'Pax Mongolica'?")</f>
        <v>Xi tfisser 'Pax Mongolica'?</v>
      </c>
    </row>
    <row r="1304" ht="15.75" customHeight="1">
      <c r="A1304" s="2" t="s">
        <v>1304</v>
      </c>
      <c r="B1304" s="2" t="str">
        <f>IFERROR(__xludf.DUMMYFUNCTION("GOOGLETRANSLATE(A1304, ""en"",""mt"")"),"ippeżat invers għad-daqs tal-istat membru")</f>
        <v>ippeżat invers għad-daqs tal-istat membru</v>
      </c>
    </row>
    <row r="1305" ht="15.75" customHeight="1">
      <c r="A1305" s="2" t="s">
        <v>1305</v>
      </c>
      <c r="B1305" s="2" t="str">
        <f>IFERROR(__xludf.DUMMYFUNCTION("GOOGLETRANSLATE(A1305, ""en"",""mt"")"),"1950s")</f>
        <v>1950s</v>
      </c>
    </row>
    <row r="1306" ht="15.75" customHeight="1">
      <c r="A1306" s="2" t="s">
        <v>1306</v>
      </c>
      <c r="B1306" s="2" t="str">
        <f>IFERROR(__xludf.DUMMYFUNCTION("GOOGLETRANSLATE(A1306, ""en"",""mt"")"),"Netwerk ta 'dejta bbażat fuq dan in-netwerk tal-vuċi tat-telefown kien iddisinjat biex jgħaqqad l-erba' Ċentri ta 'Bejgħ u Servizz tal-Kompjuter ta' GE")</f>
        <v>Netwerk ta 'dejta bbażat fuq dan in-netwerk tal-vuċi tat-telefown kien iddisinjat biex jgħaqqad l-erba' Ċentri ta 'Bejgħ u Servizz tal-Kompjuter ta' GE</v>
      </c>
    </row>
    <row r="1307" ht="15.75" customHeight="1">
      <c r="A1307" s="2" t="s">
        <v>1307</v>
      </c>
      <c r="B1307" s="2" t="str">
        <f>IFERROR(__xludf.DUMMYFUNCTION("GOOGLETRANSLATE(A1307, ""en"",""mt"")"),"L-Assoċjazzjoni tal-Karozzi tal-Istat ta ’Kalifornja")</f>
        <v>L-Assoċjazzjoni tal-Karozzi tal-Istat ta ’Kalifornja</v>
      </c>
    </row>
    <row r="1308" ht="15.75" customHeight="1">
      <c r="A1308" s="2" t="s">
        <v>1308</v>
      </c>
      <c r="B1308" s="2" t="str">
        <f>IFERROR(__xludf.DUMMYFUNCTION("GOOGLETRANSLATE(A1308, ""en"",""mt"")"),"It-tobba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1309" ht="15.75" customHeight="1">
      <c r="A1309" s="2" t="s">
        <v>1309</v>
      </c>
      <c r="B1309" s="2" t="str">
        <f>IFERROR(__xludf.DUMMYFUNCTION("GOOGLETRANSLATE(A1309, ""en"",""mt"")"),"Ma 'liema innovazzjoni teknoloġika u awtomazzjoni ssostitwiet impjiegi b'ħiliet baxxi?")</f>
        <v>Ma 'liema innovazzjoni teknoloġika u awtomazzjoni ssostitwiet impjiegi b'ħiliet baxxi?</v>
      </c>
    </row>
    <row r="1310" ht="15.75" customHeight="1">
      <c r="A1310" s="2" t="s">
        <v>1310</v>
      </c>
      <c r="B1310" s="2" t="str">
        <f>IFERROR(__xludf.DUMMYFUNCTION("GOOGLETRANSLATE(A1310, ""en"",""mt"")"),"Kif huwa kkaratterizzat il-bidla tal-pakketti")</f>
        <v>Kif huwa kkaratterizzat il-bidla tal-pakketti</v>
      </c>
    </row>
    <row r="1311" ht="15.75" customHeight="1">
      <c r="A1311" s="2" t="s">
        <v>1311</v>
      </c>
      <c r="B1311" s="2" t="str">
        <f>IFERROR(__xludf.DUMMYFUNCTION("GOOGLETRANSLATE(A1311, ""en"",""mt"")"),"L-Università ta ’Aberdeen")</f>
        <v>L-Università ta ’Aberdeen</v>
      </c>
    </row>
    <row r="1312" ht="15.75" customHeight="1">
      <c r="A1312" s="2" t="s">
        <v>1312</v>
      </c>
      <c r="B1312" s="2" t="str">
        <f>IFERROR(__xludf.DUMMYFUNCTION("GOOGLETRANSLATE(A1312, ""en"",""mt"")"),"korp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1313" ht="15.75" customHeight="1">
      <c r="A1313" s="2" t="s">
        <v>1313</v>
      </c>
      <c r="B1313" s="2" t="str">
        <f>IFERROR(__xludf.DUMMYFUNCTION("GOOGLETRANSLATE(A1313, ""en"",""mt"")"),"Dak li jagħmel il-metodu tad-diviżjoni tal-prova aktar effiċjenti?")</f>
        <v>Dak li jagħmel il-metodu tad-diviżjoni tal-prova aktar effiċjenti?</v>
      </c>
    </row>
    <row r="1314" ht="15.75" customHeight="1">
      <c r="A1314" s="2" t="s">
        <v>1314</v>
      </c>
      <c r="B1314" s="2" t="str">
        <f>IFERROR(__xludf.DUMMYFUNCTION("GOOGLETRANSLATE(A1314, ""en"",""mt"")"),"Ir-re attwali ta 'Thebes, li qed jipprova jwaqqafha milli tagħti lil ħuha Polynices dfin xieraq")</f>
        <v>Ir-re attwali ta 'Thebes, li qed jipprova jwaqqafha milli tagħti lil ħuha Polynices dfin xieraq</v>
      </c>
    </row>
    <row r="1315" ht="15.75" customHeight="1">
      <c r="A1315" s="2" t="s">
        <v>1315</v>
      </c>
      <c r="B1315" s="2" t="str">
        <f>IFERROR(__xludf.DUMMYFUNCTION("GOOGLETRANSLATE(A1315, ""en"",""mt"")"),"Kwalità ta 'istituzzjonijiet ta' pajjiż")</f>
        <v>Kwalità ta 'istituzzjonijiet ta' pajjiż</v>
      </c>
    </row>
    <row r="1316" ht="15.75" customHeight="1">
      <c r="A1316" s="2" t="s">
        <v>1316</v>
      </c>
      <c r="B1316" s="2" t="str">
        <f>IFERROR(__xludf.DUMMYFUNCTION("GOOGLETRANSLATE(A1316, ""en"",""mt"")"),"Informatika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1317" ht="15.75" customHeight="1">
      <c r="A1317" s="2" t="s">
        <v>1317</v>
      </c>
      <c r="B1317" s="2" t="str">
        <f>IFERROR(__xludf.DUMMYFUNCTION("GOOGLETRANSLATE(A1317, ""en"",""mt"")"),"Harvard_Università")</f>
        <v>Harvard_Università</v>
      </c>
    </row>
    <row r="1318" ht="15.75" customHeight="1">
      <c r="A1318" s="2" t="s">
        <v>1318</v>
      </c>
      <c r="B1318" s="2" t="str">
        <f>IFERROR(__xludf.DUMMYFUNCTION("GOOGLETRANSLATE(A1318, ""en"",""mt"")"),"X'kienet Ban Ki-moon is-Segretarju Ġenerali ta '?")</f>
        <v>X'kienet Ban Ki-moon is-Segretarju Ġenerali ta '?</v>
      </c>
    </row>
    <row r="1319" ht="15.75" customHeight="1">
      <c r="A1319" s="2" t="s">
        <v>1319</v>
      </c>
      <c r="B1319" s="2" t="str">
        <f>IFERROR(__xludf.DUMMYFUNCTION("GOOGLETRANSLATE(A1319, ""en"",""mt"")"),"mitluba mill-gvernijiet")</f>
        <v>mitluba mill-gvernijiet</v>
      </c>
    </row>
    <row r="1320" ht="15.75" customHeight="1">
      <c r="A1320" s="2" t="s">
        <v>1320</v>
      </c>
      <c r="B1320" s="2" t="str">
        <f>IFERROR(__xludf.DUMMYFUNCTION("GOOGLETRANSLATE(A1320, ""en"",""mt"")"),"Semmi żejjed li ġie miżjud mal-produzzjoni tal-kumpatti.")</f>
        <v>Semmi żejjed li ġie miżjud mal-produzzjoni tal-kumpatti.</v>
      </c>
    </row>
    <row r="1321" ht="15.75" customHeight="1">
      <c r="A1321" s="2" t="s">
        <v>1321</v>
      </c>
      <c r="B1321" s="2" t="str">
        <f>IFERROR(__xludf.DUMMYFUNCTION("GOOGLETRANSLATE(A1321, ""en"",""mt"")"),"fażi ta 'setup f'kull nodu involut qabel ma jiġi trasferit kwalunkwe pakkett biex jistabbilixxi l-parametri tal-komunikazzjoni")</f>
        <v>fażi ta 'setup f'kull nodu involut qabel ma jiġi trasferit kwalunkwe pakkett biex jistabbilixxi l-parametri tal-komunikazzjoni</v>
      </c>
    </row>
    <row r="1322" ht="15.75" customHeight="1">
      <c r="A1322" s="2" t="s">
        <v>1322</v>
      </c>
      <c r="B1322" s="2" t="str">
        <f>IFERROR(__xludf.DUMMYFUNCTION("GOOGLETRANSLATE(A1322, ""en"",""mt"")"),"F'liema forma huma l-iktar mediċini fl-isptar?")</f>
        <v>F'liema forma huma l-iktar mediċini fl-isptar?</v>
      </c>
    </row>
    <row r="1323" ht="15.75" customHeight="1">
      <c r="A1323" s="2" t="s">
        <v>1323</v>
      </c>
      <c r="B1323" s="2" t="str">
        <f>IFERROR(__xludf.DUMMYFUNCTION("GOOGLETRANSLATE(A1323, ""en"",""mt"")"),"NP-Complete Knapsack")</f>
        <v>NP-Complete Knapsack</v>
      </c>
    </row>
    <row r="1324" ht="15.75" customHeight="1">
      <c r="A1324" s="2" t="s">
        <v>1324</v>
      </c>
      <c r="B1324" s="2" t="str">
        <f>IFERROR(__xludf.DUMMYFUNCTION("GOOGLETRANSLATE(A1324, ""en"",""mt"")"),"Kienu ċ-ċentri ta 'profitt")</f>
        <v>Kienu ċ-ċentri ta 'profitt</v>
      </c>
    </row>
    <row r="1325" ht="15.75" customHeight="1">
      <c r="A1325" s="2" t="s">
        <v>1325</v>
      </c>
      <c r="B1325" s="2" t="str">
        <f>IFERROR(__xludf.DUMMYFUNCTION("GOOGLETRANSLATE(A1325, ""en"",""mt"")"),"X'tip ta 'ekonomija bdiet tikber fit-Tramuntana ta' California fis-snin 2000?")</f>
        <v>X'tip ta 'ekonomija bdiet tikber fit-Tramuntana ta' California fis-snin 2000?</v>
      </c>
    </row>
    <row r="1326" ht="15.75" customHeight="1">
      <c r="A1326" s="2" t="s">
        <v>1326</v>
      </c>
      <c r="B1326" s="2" t="str">
        <f>IFERROR(__xludf.DUMMYFUNCTION("GOOGLETRANSLATE(A1326, ""en"",""mt"")"),"il-kummentarji dwar il-klassika tal-bidliet")</f>
        <v>il-kummentarji dwar il-klassika tal-bidliet</v>
      </c>
    </row>
    <row r="1327" ht="15.75" customHeight="1">
      <c r="A1327" s="2" t="s">
        <v>1327</v>
      </c>
      <c r="B1327" s="2" t="str">
        <f>IFERROR(__xludf.DUMMYFUNCTION("GOOGLETRANSLATE(A1327, ""en"",""mt"")"),"X'tip ta 'nies jattendu l-laqgħat tal-IPCC?")</f>
        <v>X'tip ta 'nies jattendu l-laqgħat tal-IPCC?</v>
      </c>
    </row>
    <row r="1328" ht="15.75" customHeight="1">
      <c r="A1328" s="2" t="s">
        <v>1328</v>
      </c>
      <c r="B1328" s="2" t="str">
        <f>IFERROR(__xludf.DUMMYFUNCTION("GOOGLETRANSLATE(A1328, ""en"",""mt"")"),"jirrendu ċerti liġijiet ineffettivi, biex jikkawżaw ir-revoka tagħhom")</f>
        <v>jirrendu ċerti liġijiet ineffettivi, biex jikkawżaw ir-revoka tagħhom</v>
      </c>
    </row>
    <row r="1329" ht="15.75" customHeight="1">
      <c r="A1329" s="2" t="s">
        <v>1329</v>
      </c>
      <c r="B1329" s="2" t="str">
        <f>IFERROR(__xludf.DUMMYFUNCTION("GOOGLETRANSLATE(A1329, ""en"",""mt"")"),"Il-klima aktar mxarrba setgħet ippermettiet li l-foresta tropikali tinfirex madwar il-kontinent.")</f>
        <v>Il-klima aktar mxarrba setgħet ippermettiet li l-foresta tropikali tinfirex madwar il-kontinent.</v>
      </c>
    </row>
    <row r="1330" ht="15.75" customHeight="1">
      <c r="A1330" s="2" t="s">
        <v>1330</v>
      </c>
      <c r="B1330" s="2" t="str">
        <f>IFERROR(__xludf.DUMMYFUNCTION("GOOGLETRANSLATE(A1330, ""en"",""mt"")"),"Jibqgħu d-dar biex itaffu r-rata għolja ta 'qgħad fost irġiel żgħażagħ Alġerini")</f>
        <v>Jibqgħu d-dar biex itaffu r-rata għolja ta 'qgħad fost irġiel żgħażagħ Alġerini</v>
      </c>
    </row>
    <row r="1331" ht="15.75" customHeight="1">
      <c r="A1331" s="2" t="s">
        <v>1331</v>
      </c>
      <c r="B1331" s="2" t="str">
        <f>IFERROR(__xludf.DUMMYFUNCTION("GOOGLETRANSLATE(A1331, ""en"",""mt"")"),"Iffoka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1332" ht="15.75" customHeight="1">
      <c r="A1332" s="2" t="s">
        <v>1332</v>
      </c>
      <c r="B1332" s="2" t="str">
        <f>IFERROR(__xludf.DUMMYFUNCTION("GOOGLETRANSLATE(A1332, ""en"",""mt"")"),"fqir")</f>
        <v>fqir</v>
      </c>
    </row>
    <row r="1333" ht="15.75" customHeight="1">
      <c r="A1333" s="2" t="s">
        <v>1333</v>
      </c>
      <c r="B1333" s="2" t="str">
        <f>IFERROR(__xludf.DUMMYFUNCTION("GOOGLETRANSLATE(A1333, ""en"",""mt"")"),"il-forza tal-gravità")</f>
        <v>il-forza tal-gravità</v>
      </c>
    </row>
    <row r="1334" ht="15.75" customHeight="1">
      <c r="A1334" s="2" t="s">
        <v>1334</v>
      </c>
      <c r="B1334" s="2" t="str">
        <f>IFERROR(__xludf.DUMMYFUNCTION("GOOGLETRANSLATE(A1334, ""en"",""mt"")"),"Liema kunflitti naqset il-mitigazzjoni tal-ożonu?")</f>
        <v>Liema kunflitti naqset il-mitigazzjoni tal-ożonu?</v>
      </c>
    </row>
    <row r="1335" ht="15.75" customHeight="1">
      <c r="A1335" s="2" t="s">
        <v>1335</v>
      </c>
      <c r="B1335" s="2" t="str">
        <f>IFERROR(__xludf.DUMMYFUNCTION("GOOGLETRANSLATE(A1335, ""en"",""mt"")"),"SCOTTISH_PARLIAMENT")</f>
        <v>SCOTTISH_PARLIAMENT</v>
      </c>
    </row>
    <row r="1336" ht="15.75" customHeight="1">
      <c r="A1336" s="2" t="s">
        <v>1336</v>
      </c>
      <c r="B1336" s="2" t="str">
        <f>IFERROR(__xludf.DUMMYFUNCTION("GOOGLETRANSLATE(A1336, ""en"",""mt"")"),"Normalment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1337" ht="15.75" customHeight="1">
      <c r="A1337" s="2" t="s">
        <v>1337</v>
      </c>
      <c r="B1337" s="2" t="str">
        <f>IFERROR(__xludf.DUMMYFUNCTION("GOOGLETRANSLATE(A1337, ""en"",""mt"")"),"Mikroorganiżmi")</f>
        <v>Mikroorganiżmi</v>
      </c>
    </row>
    <row r="1338" ht="15.75" customHeight="1">
      <c r="A1338" s="2" t="s">
        <v>1338</v>
      </c>
      <c r="B1338" s="2" t="str">
        <f>IFERROR(__xludf.DUMMYFUNCTION("GOOGLETRANSLATE(A1338, ""en"",""mt"")"),"Għaliex xi ħadd m'għandux jikkommetti reat meta jkun qed jipprotesta?")</f>
        <v>Għaliex xi ħadd m'għandux jikkommetti reat meta jkun qed jipprotesta?</v>
      </c>
    </row>
    <row r="1339" ht="15.75" customHeight="1">
      <c r="A1339" s="2" t="s">
        <v>1339</v>
      </c>
      <c r="B1339" s="2" t="str">
        <f>IFERROR(__xludf.DUMMYFUNCTION("GOOGLETRANSLATE(A1339, ""en"",""mt"")"),"Qlib ta 'blokka ta' messaġġi adattivi distribwiti")</f>
        <v>Qlib ta 'blokka ta' messaġġi adattivi distribwiti</v>
      </c>
    </row>
    <row r="1340" ht="15.75" customHeight="1">
      <c r="A1340" s="2" t="s">
        <v>1340</v>
      </c>
      <c r="B1340" s="2" t="str">
        <f>IFERROR(__xludf.DUMMYFUNCTION("GOOGLETRANSLATE(A1340, ""en"",""mt"")"),"tagħti tfittxija ta 'kunsens")</f>
        <v>tagħti tfittxija ta 'kunsens</v>
      </c>
    </row>
    <row r="1341" ht="15.75" customHeight="1">
      <c r="A1341" s="2" t="s">
        <v>1341</v>
      </c>
      <c r="B1341" s="2" t="str">
        <f>IFERROR(__xludf.DUMMYFUNCTION("GOOGLETRANSLATE(A1341, ""en"",""mt"")"),"Kieku ġie arrestat, x'jiġri mill-fuljetti li ngħataw minn Carter Wentworth fil-qorti")</f>
        <v>Kieku ġie arrestat, x'jiġri mill-fuljetti li ngħataw minn Carter Wentworth fil-qorti</v>
      </c>
    </row>
    <row r="1342" ht="15.75" customHeight="1">
      <c r="A1342" s="2" t="s">
        <v>1342</v>
      </c>
      <c r="B1342" s="2" t="str">
        <f>IFERROR(__xludf.DUMMYFUNCTION("GOOGLETRANSLATE(A1342, ""en"",""mt"")"),"Liema kulturi kienu parti mill-amministrazzjoni ta 'Kublai?")</f>
        <v>Liema kulturi kienu parti mill-amministrazzjoni ta 'Kublai?</v>
      </c>
    </row>
    <row r="1343" ht="15.75" customHeight="1">
      <c r="A1343" s="2" t="s">
        <v>1343</v>
      </c>
      <c r="B1343" s="2" t="str">
        <f>IFERROR(__xludf.DUMMYFUNCTION("GOOGLETRANSLATE(A1343, ""en"",""mt"")"),"Ipotesi ta 'Hugues")</f>
        <v>Ipotesi ta 'Hugues</v>
      </c>
    </row>
    <row r="1344" ht="15.75" customHeight="1">
      <c r="A1344" s="2" t="s">
        <v>1344</v>
      </c>
      <c r="B1344" s="2" t="str">
        <f>IFERROR(__xludf.DUMMYFUNCTION("GOOGLETRANSLATE(A1344, ""en"",""mt"")"),"Sekwenzi tal-Fossili")</f>
        <v>Sekwenzi tal-Fossili</v>
      </c>
    </row>
    <row r="1345" ht="15.75" customHeight="1">
      <c r="A1345" s="2" t="s">
        <v>1345</v>
      </c>
      <c r="B1345" s="2" t="str">
        <f>IFERROR(__xludf.DUMMYFUNCTION("GOOGLETRANSLATE(A1345, ""en"",""mt"")"),"Konservazzjoni bbażata fil-Komunità")</f>
        <v>Konservazzjoni bbażata fil-Komunità</v>
      </c>
    </row>
    <row r="1346" ht="15.75" customHeight="1">
      <c r="A1346" s="2" t="s">
        <v>1346</v>
      </c>
      <c r="B1346" s="2" t="str">
        <f>IFERROR(__xludf.DUMMYFUNCTION("GOOGLETRANSLATE(A1346, ""en"",""mt"")"),"""Huwa ż-żejt tal-Iskozja""")</f>
        <v>"Huwa ż-żejt tal-Iskozja"</v>
      </c>
    </row>
    <row r="1347" ht="15.75" customHeight="1">
      <c r="A1347" s="2" t="s">
        <v>1347</v>
      </c>
      <c r="B1347" s="2" t="str">
        <f>IFERROR(__xludf.DUMMYFUNCTION("GOOGLETRANSLATE(A1347, ""en"",""mt"")"),"ID tal-Konnessjoni")</f>
        <v>ID tal-Konnessjoni</v>
      </c>
    </row>
    <row r="1348" ht="15.75" customHeight="1">
      <c r="A1348" s="2" t="s">
        <v>1348</v>
      </c>
      <c r="B1348" s="2" t="str">
        <f>IFERROR(__xludf.DUMMYFUNCTION("GOOGLETRANSLATE(A1348, ""en"",""mt"")"),"It-tielet l-iktar abbundanti")</f>
        <v>It-tielet l-iktar abbundanti</v>
      </c>
    </row>
    <row r="1349" ht="15.75" customHeight="1">
      <c r="A1349" s="2" t="s">
        <v>1349</v>
      </c>
      <c r="B1349" s="2" t="str">
        <f>IFERROR(__xludf.DUMMYFUNCTION("GOOGLETRANSLATE(A1349, ""en"",""mt"")"),"Liema direzzjoni jgħumu Ctenophore?")</f>
        <v>Liema direzzjoni jgħumu Ctenophore?</v>
      </c>
    </row>
    <row r="1350" ht="15.75" customHeight="1">
      <c r="A1350" s="2" t="s">
        <v>1350</v>
      </c>
      <c r="B1350" s="2" t="str">
        <f>IFERROR(__xludf.DUMMYFUNCTION("GOOGLETRANSLATE(A1350, ""en"",""mt"")"),"X'jagħmlu dawk fil-qasam biex jiżguraw riżultat pożittiv?")</f>
        <v>X'jagħmlu dawk fil-qasam biex jiżguraw riżultat pożittiv?</v>
      </c>
    </row>
    <row r="1351" ht="15.75" customHeight="1">
      <c r="A1351" s="2" t="s">
        <v>1351</v>
      </c>
      <c r="B1351" s="2" t="str">
        <f>IFERROR(__xludf.DUMMYFUNCTION("GOOGLETRANSLATE(A1351, ""en"",""mt"")"),"Problema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1352" ht="15.75" customHeight="1">
      <c r="A1352" s="2" t="s">
        <v>1352</v>
      </c>
      <c r="B1352" s="2" t="str">
        <f>IFERROR(__xludf.DUMMYFUNCTION("GOOGLETRANSLATE(A1352, ""en"",""mt"")"),"Manifatturi u negozjanti Ċiniżi privati ​​tan-Nofsinhar")</f>
        <v>Manifatturi u negozjanti Ċiniżi privati ​​tan-Nofsinhar</v>
      </c>
    </row>
    <row r="1353" ht="15.75" customHeight="1">
      <c r="A1353" s="2" t="s">
        <v>1353</v>
      </c>
      <c r="B1353" s="2" t="str">
        <f>IFERROR(__xludf.DUMMYFUNCTION("GOOGLETRANSLATE(A1353, ""en"",""mt"")"),"Il-fallimenti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1354" ht="15.75" customHeight="1">
      <c r="A1354" s="2" t="s">
        <v>1354</v>
      </c>
      <c r="B1354" s="2" t="str">
        <f>IFERROR(__xludf.DUMMYFUNCTION("GOOGLETRANSLATE(A1354, ""en"",""mt"")"),"Sistema ta 'qsim ta' ħin, ibbażata fuq ix-xogħol ta 'Kemney f'Dartmouth - li uża kompjuter b'self minn GE - jista' jkun ta 'profitt")</f>
        <v>Sistema ta 'qsim ta' ħin, ibbażata fuq ix-xogħol ta 'Kemney f'Dartmouth - li uża kompjuter b'self minn GE - jista' jkun ta 'profitt</v>
      </c>
    </row>
    <row r="1355" ht="15.75" customHeight="1">
      <c r="A1355" s="2" t="s">
        <v>1355</v>
      </c>
      <c r="B1355" s="2" t="str">
        <f>IFERROR(__xludf.DUMMYFUNCTION("GOOGLETRANSLATE(A1355, ""en"",""mt"")"),"Tappoġġja attivament u tadotta kultura Ċiniża mainstream")</f>
        <v>Tappoġġja attivament u tadotta kultura Ċiniża mainstream</v>
      </c>
    </row>
    <row r="1356" ht="15.75" customHeight="1">
      <c r="A1356" s="2" t="s">
        <v>1356</v>
      </c>
      <c r="B1356" s="2" t="str">
        <f>IFERROR(__xludf.DUMMYFUNCTION("GOOGLETRANSLATE(A1356, ""en"",""mt"")"),"miżmuma jegħleb sekulari jew li kienu introduċew jew ippromwovu ideat u prattiki tal-Punent / barranin fis-soċjetajiet Iżlamiċi")</f>
        <v>miżmuma jegħleb sekulari jew li kienu introduċew jew ippromwovu ideat u prattiki tal-Punent / barranin fis-soċjetajiet Iżlamiċi</v>
      </c>
    </row>
    <row r="1357" ht="15.75" customHeight="1">
      <c r="A1357" s="2" t="s">
        <v>1357</v>
      </c>
      <c r="B1357" s="2" t="str">
        <f>IFERROR(__xludf.DUMMYFUNCTION("GOOGLETRANSLATE(A1357, ""en"",""mt"")"),"X'tip ta 'grupp huwa l-Istat Iżlamiku?")</f>
        <v>X'tip ta 'grupp huwa l-Istat Iżlamiku?</v>
      </c>
    </row>
    <row r="1358" ht="15.75" customHeight="1">
      <c r="A1358" s="2" t="s">
        <v>1358</v>
      </c>
      <c r="B1358" s="2" t="str">
        <f>IFERROR(__xludf.DUMMYFUNCTION("GOOGLETRANSLATE(A1358, ""en"",""mt"")"),"Reyners vs il-Belġju")</f>
        <v>Reyners vs il-Belġju</v>
      </c>
    </row>
    <row r="1359" ht="15.75" customHeight="1">
      <c r="A1359" s="2" t="s">
        <v>1359</v>
      </c>
      <c r="B1359" s="2" t="str">
        <f>IFERROR(__xludf.DUMMYFUNCTION("GOOGLETRANSLATE(A1359, ""en"",""mt"")"),"Mudelli molekulari marbuta mal-patoġeni jew PAMPs")</f>
        <v>Mudelli molekulari marbuta mal-patoġeni jew PAMPs</v>
      </c>
    </row>
    <row r="1360" ht="15.75" customHeight="1">
      <c r="A1360" s="2" t="s">
        <v>1360</v>
      </c>
      <c r="B1360" s="2" t="str">
        <f>IFERROR(__xludf.DUMMYFUNCTION("GOOGLETRANSLATE(A1360, ""en"",""mt"")"),"0.5–1.4 m")</f>
        <v>0.5–1.4 m</v>
      </c>
    </row>
    <row r="1361" ht="15.75" customHeight="1">
      <c r="A1361" s="2" t="s">
        <v>1361</v>
      </c>
      <c r="B1361" s="2" t="str">
        <f>IFERROR(__xludf.DUMMYFUNCTION("GOOGLETRANSLATE(A1361, ""en"",""mt"")"),"Flora commensali")</f>
        <v>Flora commensali</v>
      </c>
    </row>
    <row r="1362" ht="15.75" customHeight="1">
      <c r="A1362" s="2" t="s">
        <v>1362</v>
      </c>
      <c r="B1362" s="2" t="str">
        <f>IFERROR(__xludf.DUMMYFUNCTION("GOOGLETRANSLATE(A1362, ""en"",""mt"")"),"mill-inqas 90%")</f>
        <v>mill-inqas 90%</v>
      </c>
    </row>
    <row r="1363" ht="15.75" customHeight="1">
      <c r="A1363" s="2" t="s">
        <v>1363</v>
      </c>
      <c r="B1363" s="2" t="str">
        <f>IFERROR(__xludf.DUMMYFUNCTION("GOOGLETRANSLATE(A1363, ""en"",""mt"")"),"Presbiterjan")</f>
        <v>Presbiterjan</v>
      </c>
    </row>
    <row r="1364" ht="15.75" customHeight="1">
      <c r="A1364" s="2" t="s">
        <v>1364</v>
      </c>
      <c r="B1364" s="2" t="str">
        <f>IFERROR(__xludf.DUMMYFUNCTION("GOOGLETRANSLATE(A1364, ""en"",""mt"")"),"In-Norveġja")</f>
        <v>In-Norveġja</v>
      </c>
    </row>
    <row r="1365" ht="15.75" customHeight="1">
      <c r="A1365" s="2" t="s">
        <v>1365</v>
      </c>
      <c r="B1365" s="2" t="str">
        <f>IFERROR(__xludf.DUMMYFUNCTION("GOOGLETRANSLATE(A1365, ""en"",""mt"")"),"Il- ""Grafika tal-Hockey Stick""")</f>
        <v>Il- "Grafika tal-Hockey Stick"</v>
      </c>
    </row>
    <row r="1366" ht="15.75" customHeight="1">
      <c r="A1366" s="2" t="s">
        <v>1366</v>
      </c>
      <c r="B1366" s="2" t="str">
        <f>IFERROR(__xludf.DUMMYFUNCTION("GOOGLETRANSLATE(A1366, ""en"",""mt"")"),"Iż-żieda fit-temperatura kienet qrib it-tarf ta 'fuq tal-firxa mogħtija")</f>
        <v>Iż-żieda fit-temperatura kienet qrib it-tarf ta 'fuq tal-firxa mogħtija</v>
      </c>
    </row>
    <row r="1367" ht="15.75" customHeight="1">
      <c r="A1367" s="2" t="s">
        <v>1367</v>
      </c>
      <c r="B1367" s="2" t="str">
        <f>IFERROR(__xludf.DUMMYFUNCTION("GOOGLETRANSLATE(A1367, ""en"",""mt"")"),"F'liema rwol fl-ekonomija l-università kellha sehem ewlieni?")</f>
        <v>F'liema rwol fl-ekonomija l-università kellha sehem ewlieni?</v>
      </c>
    </row>
    <row r="1368" ht="15.75" customHeight="1">
      <c r="A1368" s="2" t="s">
        <v>1368</v>
      </c>
      <c r="B1368" s="2" t="str">
        <f>IFERROR(__xludf.DUMMYFUNCTION("GOOGLETRANSLATE(A1368, ""en"",""mt"")"),"Proporzjon baxx ta 'materja organika għal melħ u ilma")</f>
        <v>Proporzjon baxx ta 'materja organika għal melħ u ilma</v>
      </c>
    </row>
    <row r="1369" ht="15.75" customHeight="1">
      <c r="A1369" s="2" t="s">
        <v>1369</v>
      </c>
      <c r="B1369" s="2" t="str">
        <f>IFERROR(__xludf.DUMMYFUNCTION("GOOGLETRANSLATE(A1369, ""en"",""mt"")"),"Liema ritwali segwew Kublai biex jgħinu l-immaġni tiegħu?")</f>
        <v>Liema ritwali segwew Kublai biex jgħinu l-immaġni tiegħu?</v>
      </c>
    </row>
    <row r="1370" ht="15.75" customHeight="1">
      <c r="A1370" s="2" t="s">
        <v>1370</v>
      </c>
      <c r="B1370" s="2" t="str">
        <f>IFERROR(__xludf.DUMMYFUNCTION("GOOGLETRANSLATE(A1370, ""en"",""mt"")"),"Fejn kienet il-popolazzjoni Huguenot ta 'Franza fil-biċċa l-kbira ċċentrata?")</f>
        <v>Fejn kienet il-popolazzjoni Huguenot ta 'Franza fil-biċċa l-kbira ċċentrata?</v>
      </c>
    </row>
    <row r="1371" ht="15.75" customHeight="1">
      <c r="A1371" s="2" t="s">
        <v>1371</v>
      </c>
      <c r="B1371" s="2" t="str">
        <f>IFERROR(__xludf.DUMMYFUNCTION("GOOGLETRANSLATE(A1371, ""en"",""mt"")"),"Taħriġ speċjali biex jiżgura li s-sorsi tat-tqabbid jiġu mminimizzati")</f>
        <v>Taħriġ speċjali biex jiżgura li s-sorsi tat-tqabbid jiġu mminimizzati</v>
      </c>
    </row>
    <row r="1372" ht="15.75" customHeight="1">
      <c r="A1372" s="2" t="s">
        <v>1372</v>
      </c>
      <c r="B1372" s="2" t="str">
        <f>IFERROR(__xludf.DUMMYFUNCTION("GOOGLETRANSLATE(A1372, ""en"",""mt"")"),"X'kien il-Mall pedonali msejjaħ?")</f>
        <v>X'kien il-Mall pedonali msejjaħ?</v>
      </c>
    </row>
    <row r="1373" ht="15.75" customHeight="1">
      <c r="A1373" s="2" t="s">
        <v>1373</v>
      </c>
      <c r="B1373" s="2" t="str">
        <f>IFERROR(__xludf.DUMMYFUNCTION("GOOGLETRANSLATE(A1373, ""en"",""mt"")"),"Storikament,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1374" ht="15.75" customHeight="1">
      <c r="A1374" s="2" t="s">
        <v>1374</v>
      </c>
      <c r="B1374" s="2" t="str">
        <f>IFERROR(__xludf.DUMMYFUNCTION("GOOGLETRANSLATE(A1374, ""en"",""mt"")"),"konsum tal-fjuwil, produzzjoni industrijali u l-bqija")</f>
        <v>konsum tal-fjuwil, produzzjoni industrijali u l-bqija</v>
      </c>
    </row>
    <row r="1375" ht="15.75" customHeight="1">
      <c r="A1375" s="2" t="s">
        <v>1375</v>
      </c>
      <c r="B1375" s="2" t="str">
        <f>IFERROR(__xludf.DUMMYFUNCTION("GOOGLETRANSLATE(A1375, ""en"",""mt"")"),"Numru ta 'bibien f'ċirkwit")</f>
        <v>Numru ta 'bibien f'ċirkwit</v>
      </c>
    </row>
    <row r="1376" ht="15.75" customHeight="1">
      <c r="A1376" s="2" t="s">
        <v>1376</v>
      </c>
      <c r="B1376" s="2" t="str">
        <f>IFERROR(__xludf.DUMMYFUNCTION("GOOGLETRANSLATE(A1376, ""en"",""mt"")"),"OneDrive għan-Negozju")</f>
        <v>OneDrive għan-Negozju</v>
      </c>
    </row>
    <row r="1377" ht="15.75" customHeight="1">
      <c r="A1377" s="2" t="s">
        <v>1377</v>
      </c>
      <c r="B1377" s="2" t="str">
        <f>IFERROR(__xludf.DUMMYFUNCTION("GOOGLETRANSLATE(A1377, ""en"",""mt"")"),"Amazon_rainforest")</f>
        <v>Amazon_rainforest</v>
      </c>
    </row>
    <row r="1378" ht="15.75" customHeight="1">
      <c r="A1378" s="2" t="s">
        <v>1378</v>
      </c>
      <c r="B1378" s="2" t="str">
        <f>IFERROR(__xludf.DUMMYFUNCTION("GOOGLETRANSLATE(A1378, ""en"",""mt"")"),"magħluqin l-iskejjel Huguenot u eskludewhom minn professjonijiet favoriti")</f>
        <v>magħluqin l-iskejjel Huguenot u eskludewhom minn professjonijiet favoriti</v>
      </c>
    </row>
    <row r="1379" ht="15.75" customHeight="1">
      <c r="A1379" s="2" t="s">
        <v>1379</v>
      </c>
      <c r="B1379" s="2" t="str">
        <f>IFERROR(__xludf.DUMMYFUNCTION("GOOGLETRANSLATE(A1379, ""en"",""mt"")"),"Użu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1380" ht="15.75" customHeight="1">
      <c r="A1380" s="2" t="s">
        <v>1380</v>
      </c>
      <c r="B1380" s="2" t="str">
        <f>IFERROR(__xludf.DUMMYFUNCTION("GOOGLETRANSLATE(A1380, ""en"",""mt"")"),"X'jista 'jagħmel Hermaphrodite simultanju?")</f>
        <v>X'jista 'jagħmel Hermaphrodite simultanju?</v>
      </c>
    </row>
    <row r="1381" ht="15.75" customHeight="1">
      <c r="A1381" s="2" t="s">
        <v>1381</v>
      </c>
      <c r="B1381" s="2" t="str">
        <f>IFERROR(__xludf.DUMMYFUNCTION("GOOGLETRANSLATE(A1381, ""en"",""mt"")"),"B'liema korp għandu jirreġistra tekniku tal-ispiżerija?")</f>
        <v>B'liema korp għandu jirreġistra tekniku tal-ispiżerija?</v>
      </c>
    </row>
    <row r="1382" ht="15.75" customHeight="1">
      <c r="A1382" s="2" t="s">
        <v>1382</v>
      </c>
      <c r="B1382" s="2" t="str">
        <f>IFERROR(__xludf.DUMMYFUNCTION("GOOGLETRANSLATE(A1382, ""en"",""mt"")"),"Mekkaniżmi ta 'tqassim mill-ġdid bħal programmi ta' benesseri soċjali")</f>
        <v>Mekkaniżmi ta 'tqassim mill-ġdid bħal programmi ta' benesseri soċjali</v>
      </c>
    </row>
    <row r="1383" ht="15.75" customHeight="1">
      <c r="A1383" s="2" t="s">
        <v>1383</v>
      </c>
      <c r="B1383" s="2" t="str">
        <f>IFERROR(__xludf.DUMMYFUNCTION("GOOGLETRANSLATE(A1383, ""en"",""mt"")"),"Kontej oranġjo")</f>
        <v>Kontej oranġjo</v>
      </c>
    </row>
    <row r="1384" ht="15.75" customHeight="1">
      <c r="A1384" s="2" t="s">
        <v>1384</v>
      </c>
      <c r="B1384" s="2" t="str">
        <f>IFERROR(__xludf.DUMMYFUNCTION("GOOGLETRANSLATE(A1384, ""en"",""mt"")"),"Pereżempju,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1385" ht="15.75" customHeight="1">
      <c r="A1385" s="2" t="s">
        <v>1385</v>
      </c>
      <c r="B1385" s="2" t="str">
        <f>IFERROR(__xludf.DUMMYFUNCTION("GOOGLETRANSLATE(A1385, ""en"",""mt"")"),"Il-President Mahmoud Ahmadinejad")</f>
        <v>Il-President Mahmoud Ahmadinejad</v>
      </c>
    </row>
    <row r="1386" ht="15.75" customHeight="1">
      <c r="A1386" s="2" t="s">
        <v>1386</v>
      </c>
      <c r="B1386" s="2" t="str">
        <f>IFERROR(__xludf.DUMMYFUNCTION("GOOGLETRANSLATE(A1386, ""en"",""mt"")"),"Liema ktieb iddiskuta t-teorija dwar popolazzjonijiet baxxi fil-foresta tropikali tal-Amażonja?")</f>
        <v>Liema ktieb iddiskuta t-teorija dwar popolazzjonijiet baxxi fil-foresta tropikali tal-Amażonja?</v>
      </c>
    </row>
    <row r="1387" ht="15.75" customHeight="1">
      <c r="A1387" s="2" t="s">
        <v>1387</v>
      </c>
      <c r="B1387" s="2" t="str">
        <f>IFERROR(__xludf.DUMMYFUNCTION("GOOGLETRANSLATE(A1387, ""en"",""mt"")"),"Xi jaħseb li jagħmel id-9 +3 ta 'cilia?")</f>
        <v>Xi jaħseb li jagħmel id-9 +3 ta 'cilia?</v>
      </c>
    </row>
    <row r="1388" ht="15.75" customHeight="1">
      <c r="A1388" s="2" t="s">
        <v>1388</v>
      </c>
      <c r="B1388" s="2" t="str">
        <f>IFERROR(__xludf.DUMMYFUNCTION("GOOGLETRANSLATE(A1388, ""en"",""mt"")"),"Austpac kien netwerk pubbliku Awstraljan X.25 imħaddem minn Telstra")</f>
        <v>Austpac kien netwerk pubbliku Awstraljan X.25 imħaddem minn Telstra</v>
      </c>
    </row>
    <row r="1389" ht="15.75" customHeight="1">
      <c r="A1389" s="2" t="s">
        <v>1389</v>
      </c>
      <c r="B1389" s="2" t="str">
        <f>IFERROR(__xludf.DUMMYFUNCTION("GOOGLETRANSLATE(A1389, ""en"",""mt"")"),"Ippreserva t-tolleranza tas-soċjetà għad-diżubbidjenza ċivili")</f>
        <v>Ippreserva t-tolleranza tas-soċjetà għad-diżubbidjenza ċivili</v>
      </c>
    </row>
    <row r="1390" ht="15.75" customHeight="1">
      <c r="A1390" s="2" t="s">
        <v>1390</v>
      </c>
      <c r="B1390" s="2" t="str">
        <f>IFERROR(__xludf.DUMMYFUNCTION("GOOGLETRANSLATE(A1390, ""en"",""mt"")"),"Steven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1391" ht="15.75" customHeight="1">
      <c r="A1391" s="2" t="s">
        <v>1391</v>
      </c>
      <c r="B1391" s="2" t="str">
        <f>IFERROR(__xludf.DUMMYFUNCTION("GOOGLETRANSLATE(A1391, ""en"",""mt"")"),"Pjan ta 'tliet snin")</f>
        <v>Pjan ta 'tliet snin</v>
      </c>
    </row>
    <row r="1392" ht="15.75" customHeight="1">
      <c r="A1392" s="2" t="s">
        <v>1392</v>
      </c>
      <c r="B1392" s="2" t="str">
        <f>IFERROR(__xludf.DUMMYFUNCTION("GOOGLETRANSLATE(A1392, ""en"",""mt"")"),"il-kontribut kulturali tiegħu")</f>
        <v>il-kontribut kulturali tiegħu</v>
      </c>
    </row>
    <row r="1393" ht="15.75" customHeight="1">
      <c r="A1393" s="2" t="s">
        <v>1393</v>
      </c>
      <c r="B1393" s="2" t="str">
        <f>IFERROR(__xludf.DUMMYFUNCTION("GOOGLETRANSLATE(A1393, ""en"",""mt"")"),"Deċiżjoni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1394" ht="15.75" customHeight="1">
      <c r="A1394" s="2" t="s">
        <v>1394</v>
      </c>
      <c r="B1394" s="2" t="str">
        <f>IFERROR(__xludf.DUMMYFUNCTION("GOOGLETRANSLATE(A1394, ""en"",""mt"")"),"Meta Barton u Whitfield jitolbu rekords ta 'riċerka dwar il-klima?")</f>
        <v>Meta Barton u Whitfield jitolbu rekords ta 'riċerka dwar il-klima?</v>
      </c>
    </row>
    <row r="1395" ht="15.75" customHeight="1">
      <c r="A1395" s="2" t="s">
        <v>1395</v>
      </c>
      <c r="B1395" s="2" t="str">
        <f>IFERROR(__xludf.DUMMYFUNCTION("GOOGLETRANSLATE(A1395, ""en"",""mt"")"),"seba 'xhur")</f>
        <v>seba 'xhur</v>
      </c>
    </row>
    <row r="1396" ht="15.75" customHeight="1">
      <c r="A1396" s="2" t="s">
        <v>1396</v>
      </c>
      <c r="B1396" s="2" t="str">
        <f>IFERROR(__xludf.DUMMYFUNCTION("GOOGLETRANSLATE(A1396, ""en"",""mt"")"),"Il-fluss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1397" ht="15.75" customHeight="1">
      <c r="A1397" s="2" t="s">
        <v>1397</v>
      </c>
      <c r="B1397" s="2" t="str">
        <f>IFERROR(__xludf.DUMMYFUNCTION("GOOGLETRANSLATE(A1397, ""en"",""mt"")"),"Liġi Olandiża qalet li nies biss stabbiliti fl-Olanda jistgħu jagħtu pariri legali")</f>
        <v>Liġi Olandiża qalet li nies biss stabbiliti fl-Olanda jistgħu jagħtu pariri legali</v>
      </c>
    </row>
    <row r="1398" ht="15.75" customHeight="1">
      <c r="A1398" s="2" t="s">
        <v>1398</v>
      </c>
      <c r="B1398" s="2" t="str">
        <f>IFERROR(__xludf.DUMMYFUNCTION("GOOGLETRANSLATE(A1398, ""en"",""mt"")"),"X'għandu jiġi evitat meta tkellem lill-awtoritajiet?")</f>
        <v>X'għandu jiġi evitat meta tkellem lill-awtoritajiet?</v>
      </c>
    </row>
    <row r="1399" ht="15.75" customHeight="1">
      <c r="A1399" s="2" t="s">
        <v>1399</v>
      </c>
      <c r="B1399" s="2" t="str">
        <f>IFERROR(__xludf.DUMMYFUNCTION("GOOGLETRANSLATE(A1399, ""en"",""mt"")"),"Bejn il-Franċiżi u l-Ingliżi, liema gruppi kkontrollaw art?")</f>
        <v>Bejn il-Franċiżi u l-Ingliżi, liema gruppi kkontrollaw art?</v>
      </c>
    </row>
    <row r="1400" ht="15.75" customHeight="1">
      <c r="A1400" s="2" t="s">
        <v>1400</v>
      </c>
      <c r="B1400" s="2" t="str">
        <f>IFERROR(__xludf.DUMMYFUNCTION("GOOGLETRANSLATE(A1400, ""en"",""mt"")"),"il-marbut fuq il-kumplessità tat-tnaqqis")</f>
        <v>il-marbut fuq il-kumplessità tat-tnaqqis</v>
      </c>
    </row>
    <row r="1401" ht="15.75" customHeight="1">
      <c r="A1401" s="2" t="s">
        <v>1401</v>
      </c>
      <c r="B1401" s="2" t="str">
        <f>IFERROR(__xludf.DUMMYFUNCTION("GOOGLETRANSLATE(A1401, ""en"",""mt"")"),"Is-sieq tal-arblu")</f>
        <v>Is-sieq tal-arblu</v>
      </c>
    </row>
    <row r="1402" ht="15.75" customHeight="1">
      <c r="A1402" s="2" t="s">
        <v>1402</v>
      </c>
      <c r="B1402" s="2" t="str">
        <f>IFERROR(__xludf.DUMMYFUNCTION("GOOGLETRANSLATE(A1402, ""en"",""mt"")"),"F'liema żona ta 'din il-kolonja Ingliża kienu l-għotjiet ta' l-art Huguenot?")</f>
        <v>F'liema żona ta 'din il-kolonja Ingliża kienu l-għotjiet ta' l-art Huguenot?</v>
      </c>
    </row>
    <row r="1403" ht="15.75" customHeight="1">
      <c r="A1403" s="2" t="s">
        <v>1403</v>
      </c>
      <c r="B1403" s="2" t="str">
        <f>IFERROR(__xludf.DUMMYFUNCTION("GOOGLETRANSLATE(A1403, ""en"",""mt"")"),"Is-Sindku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1404" ht="15.75" customHeight="1">
      <c r="A1404" s="2" t="s">
        <v>1404</v>
      </c>
      <c r="B1404" s="2" t="str">
        <f>IFERROR(__xludf.DUMMYFUNCTION("GOOGLETRANSLATE(A1404, ""en"",""mt"")"),"X'inhu l-Kastell Irjali l-iktar eżempju interessanti ta '?")</f>
        <v>X'inhu l-Kastell Irjali l-iktar eżempju interessanti ta '?</v>
      </c>
    </row>
    <row r="1405" ht="15.75" customHeight="1">
      <c r="A1405" s="2" t="s">
        <v>1405</v>
      </c>
      <c r="B1405" s="2" t="str">
        <f>IFERROR(__xludf.DUMMYFUNCTION("GOOGLETRANSLATE(A1405, ""en"",""mt"")"),"Domanda bijokimika ta 'ossiġnu")</f>
        <v>Domanda bijokimika ta 'ossiġnu</v>
      </c>
    </row>
    <row r="1406" ht="15.75" customHeight="1">
      <c r="A1406" s="2" t="s">
        <v>1406</v>
      </c>
      <c r="B1406" s="2" t="str">
        <f>IFERROR(__xludf.DUMMYFUNCTION("GOOGLETRANSLATE(A1406, ""en"",""mt"")"),"ARPA IPTO Direttur Larry Roberts")</f>
        <v>ARPA IPTO Direttur Larry Roberts</v>
      </c>
    </row>
    <row r="1407" ht="15.75" customHeight="1">
      <c r="A1407" s="2" t="s">
        <v>1407</v>
      </c>
      <c r="B1407" s="2" t="str">
        <f>IFERROR(__xludf.DUMMYFUNCTION("GOOGLETRANSLATE(A1407, ""en"",""mt"")"),"Liema kwistjoni pesta l-letteratura dwar id-diżubbidjenza ċivili?")</f>
        <v>Liema kwistjoni pesta l-letteratura dwar id-diżubbidjenza ċivili?</v>
      </c>
    </row>
    <row r="1408" ht="15.75" customHeight="1">
      <c r="A1408" s="2" t="s">
        <v>1408</v>
      </c>
      <c r="B1408" s="2" t="str">
        <f>IFERROR(__xludf.DUMMYFUNCTION("GOOGLETRANSLATE(A1408, ""en"",""mt"")"),"Guanabara Qrar tal-Fidi")</f>
        <v>Guanabara Qrar tal-Fidi</v>
      </c>
    </row>
    <row r="1409" ht="15.75" customHeight="1">
      <c r="A1409" s="2" t="s">
        <v>1409</v>
      </c>
      <c r="B1409" s="2" t="str">
        <f>IFERROR(__xludf.DUMMYFUNCTION("GOOGLETRANSLATE(A1409, ""en"",""mt"")"),"Dak li hu maħsub li ġara lill-y. Pestis li kkawża l-mewt sewda?")</f>
        <v>Dak li hu maħsub li ġara lill-y. Pestis li kkawża l-mewt sewda?</v>
      </c>
    </row>
    <row r="1410" ht="15.75" customHeight="1">
      <c r="A1410" s="2" t="s">
        <v>1410</v>
      </c>
      <c r="B1410" s="2" t="str">
        <f>IFERROR(__xludf.DUMMYFUNCTION("GOOGLETRANSLATE(A1410, ""en"",""mt"")"),"Edipo")</f>
        <v>Edipo</v>
      </c>
    </row>
    <row r="1411" ht="15.75" customHeight="1">
      <c r="A1411" s="2" t="s">
        <v>1411</v>
      </c>
      <c r="B1411" s="2" t="str">
        <f>IFERROR(__xludf.DUMMYFUNCTION("GOOGLETRANSLATE(A1411, ""en"",""mt"")"),"Xi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1412" ht="15.75" customHeight="1">
      <c r="A1412" s="2" t="s">
        <v>1412</v>
      </c>
      <c r="B1412" s="2" t="str">
        <f>IFERROR(__xludf.DUMMYFUNCTION("GOOGLETRANSLATE(A1412, ""en"",""mt"")"),"Liema etniċità kienet Shi Tianze?")</f>
        <v>Liema etniċità kienet Shi Tianze?</v>
      </c>
    </row>
    <row r="1413" ht="15.75" customHeight="1">
      <c r="A1413" s="2" t="s">
        <v>1413</v>
      </c>
      <c r="B1413" s="2" t="str">
        <f>IFERROR(__xludf.DUMMYFUNCTION("GOOGLETRANSLATE(A1413, ""en"",""mt"")"),"IL-MILIONE")</f>
        <v>IL-MILIONE</v>
      </c>
    </row>
    <row r="1414" ht="15.75" customHeight="1">
      <c r="A1414" s="2" t="s">
        <v>1414</v>
      </c>
      <c r="B1414" s="2" t="str">
        <f>IFERROR(__xludf.DUMMYFUNCTION("GOOGLETRANSLATE(A1414, ""en"",""mt"")"),"X’kien uża l-wan biex jistampa l-flus tiegħu qabel il-pjanċi tal-bronż?")</f>
        <v>X’kien uża l-wan biex jistampa l-flus tiegħu qabel il-pjanċi tal-bronż?</v>
      </c>
    </row>
    <row r="1415" ht="15.75" customHeight="1">
      <c r="A1415" s="2" t="s">
        <v>1415</v>
      </c>
      <c r="B1415" s="2" t="str">
        <f>IFERROR(__xludf.DUMMYFUNCTION("GOOGLETRANSLATE(A1415, ""en"",""mt"")"),"Typhoon inauspicious")</f>
        <v>Typhoon inauspicious</v>
      </c>
    </row>
    <row r="1416" ht="15.75" customHeight="1">
      <c r="A1416" s="2" t="s">
        <v>1416</v>
      </c>
      <c r="B1416" s="2" t="str">
        <f>IFERROR(__xludf.DUMMYFUNCTION("GOOGLETRANSLATE(A1416, ""en"",""mt"")"),"1964 u 1968")</f>
        <v>1964 u 1968</v>
      </c>
    </row>
    <row r="1417" ht="15.75" customHeight="1">
      <c r="A1417" s="2" t="s">
        <v>1417</v>
      </c>
      <c r="B1417" s="2" t="str">
        <f>IFERROR(__xludf.DUMMYFUNCTION("GOOGLETRANSLATE(A1417, ""en"",""mt"")"),"Kemm ir-rapport tat-tielet valutazzjoni tal-IPCC qal li l-livelli tal-baħar se jogħlew mill-1990 sal-2100?")</f>
        <v>Kemm ir-rapport tat-tielet valutazzjoni tal-IPCC qal li l-livelli tal-baħar se jogħlew mill-1990 sal-2100?</v>
      </c>
    </row>
    <row r="1418" ht="15.75" customHeight="1">
      <c r="A1418" s="2" t="s">
        <v>1418</v>
      </c>
      <c r="B1418" s="2" t="str">
        <f>IFERROR(__xludf.DUMMYFUNCTION("GOOGLETRANSLATE(A1418, ""en"",""mt"")"),"Hemm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1419" ht="15.75" customHeight="1">
      <c r="A1419" s="2" t="s">
        <v>1419</v>
      </c>
      <c r="B1419" s="2" t="str">
        <f>IFERROR(__xludf.DUMMYFUNCTION("GOOGLETRANSLATE(A1419, ""en"",""mt"")"),"Il-Ħamis")</f>
        <v>Il-Ħamis</v>
      </c>
    </row>
    <row r="1420" ht="15.75" customHeight="1">
      <c r="A1420" s="2" t="s">
        <v>1420</v>
      </c>
      <c r="B1420" s="2" t="str">
        <f>IFERROR(__xludf.DUMMYFUNCTION("GOOGLETRANSLATE(A1420, ""en"",""mt"")"),"Għal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1421" ht="15.75" customHeight="1">
      <c r="A1421" s="2" t="s">
        <v>1421</v>
      </c>
      <c r="B1421" s="2" t="str">
        <f>IFERROR(__xludf.DUMMYFUNCTION("GOOGLETRANSLATE(A1421, ""en"",""mt"")"),"Meta persuna tkun ikkunsidrata li qed tiswi l-impass kostituzzjonali?")</f>
        <v>Meta persuna tkun ikkunsidrata li qed tiswi l-impass kostituzzjonali?</v>
      </c>
    </row>
    <row r="1422" ht="15.75" customHeight="1">
      <c r="A1422" s="2" t="s">
        <v>1422</v>
      </c>
      <c r="B1422" s="2" t="str">
        <f>IFERROR(__xludf.DUMMYFUNCTION("GOOGLETRANSLATE(A1422, ""en"",""mt"")"),"bagħat numru żgħir ta 'kolonizzaturi lill-kolonji tiegħu")</f>
        <v>bagħat numru żgħir ta 'kolonizzaturi lill-kolonji tiegħu</v>
      </c>
    </row>
    <row r="1423" ht="15.75" customHeight="1">
      <c r="A1423" s="2" t="s">
        <v>1423</v>
      </c>
      <c r="B1423" s="2" t="str">
        <f>IFERROR(__xludf.DUMMYFUNCTION("GOOGLETRANSLATE(A1423, ""en"",""mt"")"),"Fil-forma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1424" ht="15.75" customHeight="1">
      <c r="A1424" s="2" t="s">
        <v>1424</v>
      </c>
      <c r="B1424" s="2" t="str">
        <f>IFERROR(__xludf.DUMMYFUNCTION("GOOGLETRANSLATE(A1424, ""en"",""mt"")"),"Liema kwistjonijiet jistgħu jipprevjenu lin-nisa milli jaħdmu barra d-dar jew jirċievu edukazzjoni?")</f>
        <v>Liema kwistjonijiet jistgħu jipprevjenu lin-nisa milli jaħdmu barra d-dar jew jirċievu edukazzjoni?</v>
      </c>
    </row>
    <row r="1425" ht="15.75" customHeight="1">
      <c r="A1425" s="2" t="s">
        <v>1425</v>
      </c>
      <c r="B1425" s="2" t="str">
        <f>IFERROR(__xludf.DUMMYFUNCTION("GOOGLETRANSLATE(A1425, ""en"",""mt"")"),"Fuq blat, alka, jew uċuħ tal-ġisem ta 'invertebrati oħra")</f>
        <v>Fuq blat, alka, jew uċuħ tal-ġisem ta 'invertebrati oħra</v>
      </c>
    </row>
    <row r="1426" ht="15.75" customHeight="1">
      <c r="A1426" s="2" t="s">
        <v>1426</v>
      </c>
      <c r="B1426" s="2" t="str">
        <f>IFERROR(__xludf.DUMMYFUNCTION("GOOGLETRANSLATE(A1426, ""en"",""mt"")"),"Fl-1939,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1427" ht="15.75" customHeight="1">
      <c r="A1427" s="2" t="s">
        <v>1427</v>
      </c>
      <c r="B1427" s="2" t="str">
        <f>IFERROR(__xludf.DUMMYFUNCTION("GOOGLETRANSLATE(A1427, ""en"",""mt"")"),"Evidenza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1428" ht="15.75" customHeight="1">
      <c r="A1428" s="2" t="s">
        <v>1428</v>
      </c>
      <c r="B1428" s="2" t="str">
        <f>IFERROR(__xludf.DUMMYFUNCTION("GOOGLETRANSLATE(A1428, ""en"",""mt"")"),"X’wassal biex Newcastle jaqa ’mill-poter bħala konsulent militari?")</f>
        <v>X’wassal biex Newcastle jaqa ’mill-poter bħala konsulent militari?</v>
      </c>
    </row>
    <row r="1429" ht="15.75" customHeight="1">
      <c r="A1429" s="2" t="s">
        <v>1429</v>
      </c>
      <c r="B1429" s="2" t="str">
        <f>IFERROR(__xludf.DUMMYFUNCTION("GOOGLETRANSLATE(A1429, ""en"",""mt"")"),"Ċiniż tan-Nofsinhar")</f>
        <v>Ċiniż tan-Nofsinhar</v>
      </c>
    </row>
    <row r="1430" ht="15.75" customHeight="1">
      <c r="A1430" s="2" t="s">
        <v>1430</v>
      </c>
      <c r="B1430" s="2" t="str">
        <f>IFERROR(__xludf.DUMMYFUNCTION("GOOGLETRANSLATE(A1430, ""en"",""mt"")"),"Il-Bord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1431" ht="15.75" customHeight="1">
      <c r="A1431" s="2" t="s">
        <v>1431</v>
      </c>
      <c r="B1431" s="2" t="str">
        <f>IFERROR(__xludf.DUMMYFUNCTION("GOOGLETRANSLATE(A1431, ""en"",""mt"")"),"f'pari ta 'reazzjoni ta' azzjoni")</f>
        <v>f'pari ta 'reazzjoni ta' azzjoni</v>
      </c>
    </row>
    <row r="1432" ht="15.75" customHeight="1">
      <c r="A1432" s="2" t="s">
        <v>1432</v>
      </c>
      <c r="B1432" s="2" t="str">
        <f>IFERROR(__xludf.DUMMYFUNCTION("GOOGLETRANSLATE(A1432, ""en"",""mt"")"),"Reżistenza Akkwistata Sistemika (SAR)")</f>
        <v>Reżistenza Akkwistata Sistemika (SAR)</v>
      </c>
    </row>
    <row r="1433" ht="15.75" customHeight="1">
      <c r="A1433" s="2" t="s">
        <v>1433</v>
      </c>
      <c r="B1433" s="2" t="str">
        <f>IFERROR(__xludf.DUMMYFUNCTION("GOOGLETRANSLATE(A1433, ""en"",""mt"")"),"Fejn intwera l-indikatur tal-magna tal-istim Charles Porter?")</f>
        <v>Fejn intwera l-indikatur tal-magna tal-istim Charles Porter?</v>
      </c>
    </row>
    <row r="1434" ht="15.75" customHeight="1">
      <c r="A1434" s="2" t="s">
        <v>1434</v>
      </c>
      <c r="B1434" s="2" t="str">
        <f>IFERROR(__xludf.DUMMYFUNCTION("GOOGLETRANSLATE(A1434, ""en"",""mt"")"),"Ħafna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1435" ht="15.75" customHeight="1">
      <c r="A1435" s="2" t="s">
        <v>1435</v>
      </c>
      <c r="B1435" s="2" t="str">
        <f>IFERROR(__xludf.DUMMYFUNCTION("GOOGLETRANSLATE(A1435, ""en"",""mt"")"),"tħeġġeġ it-tkabbir")</f>
        <v>tħeġġeġ it-tkabbir</v>
      </c>
    </row>
    <row r="1436" ht="15.75" customHeight="1">
      <c r="A1436" s="2" t="s">
        <v>1436</v>
      </c>
      <c r="B1436" s="2" t="str">
        <f>IFERROR(__xludf.DUMMYFUNCTION("GOOGLETRANSLATE(A1436, ""en"",""mt"")"),"Fl-1979,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Sheikh Palestinjan Abdullah Yusuf Azzam. Filwaqt li l-effikaċja militari"&amp;"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Sheikh Palestinjan Abdullah Yusuf Azzam. Filwaqt li l-effikaċja militari ta 'dawn l- "Għarab Afgani" kienet marġinali, huwa stmat li 16,000 sa 35,000 voluntier Musulman ġew minn madwar id-dinja ġew biex jiġġieldu fl-Afganistan.</v>
      </c>
    </row>
    <row r="1437" ht="15.75" customHeight="1">
      <c r="A1437" s="2" t="s">
        <v>1437</v>
      </c>
      <c r="B1437" s="2" t="str">
        <f>IFERROR(__xludf.DUMMYFUNCTION("GOOGLETRANSLATE(A1437, ""en"",""mt"")"),"Is-servizz tan-netwerk tas-sinsla b'veloċità għolja ħafna")</f>
        <v>Is-servizz tan-netwerk tas-sinsla b'veloċità għolja ħafna</v>
      </c>
    </row>
    <row r="1438" ht="15.75" customHeight="1">
      <c r="A1438" s="2" t="s">
        <v>1438</v>
      </c>
      <c r="B1438" s="2" t="str">
        <f>IFERROR(__xludf.DUMMYFUNCTION("GOOGLETRANSLATE(A1438, ""en"",""mt"")"),"Battalja tar-Restigouche")</f>
        <v>Battalja tar-Restigouche</v>
      </c>
    </row>
    <row r="1439" ht="15.75" customHeight="1">
      <c r="A1439" s="2" t="s">
        <v>1439</v>
      </c>
      <c r="B1439" s="2" t="str">
        <f>IFERROR(__xludf.DUMMYFUNCTION("GOOGLETRANSLATE(A1439, ""en"",""mt"")"),"Tip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1440" ht="15.75" customHeight="1">
      <c r="A1440" s="2" t="s">
        <v>1440</v>
      </c>
      <c r="B1440" s="2" t="str">
        <f>IFERROR(__xludf.DUMMYFUNCTION("GOOGLETRANSLATE(A1440, ""en"",""mt"")"),"Is-sistema tal-librerija tal-Università ta ’Chicago għandha kemm-il libreriji b’kollox?")</f>
        <v>Is-sistema tal-librerija tal-Università ta ’Chicago għandha kemm-il libreriji b’kollox?</v>
      </c>
    </row>
    <row r="1441" ht="15.75" customHeight="1">
      <c r="A1441" s="2" t="s">
        <v>1441</v>
      </c>
      <c r="B1441" s="2" t="str">
        <f>IFERROR(__xludf.DUMMYFUNCTION("GOOGLETRANSLATE(A1441, ""en"",""mt"")"),"X'inhu l-Kanal f'Wesel?")</f>
        <v>X'inhu l-Kanal f'Wesel?</v>
      </c>
    </row>
    <row r="1442" ht="15.75" customHeight="1">
      <c r="A1442" s="2" t="s">
        <v>1442</v>
      </c>
      <c r="B1442" s="2" t="str">
        <f>IFERROR(__xludf.DUMMYFUNCTION("GOOGLETRANSLATE(A1442, ""en"",""mt"")"),"Wara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Jonqos Il-mossa ġiet segwita minn tnaqqis fil-persunal, żieda fil-prezzijiet tal-abbonament (inklużi 9% fil-pakkett tal-f"&amp;"amilja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Jonqos Il-mossa ġiet segwita minn tnaqqis fil-persunal, żieda fil-prezzijiet tal-abbonament (inklużi 9% fil-pakkett tal-familja ta 'Sky) u t-twaqqigħ tal-kanal 3D.</v>
      </c>
    </row>
    <row r="1443" ht="15.75" customHeight="1">
      <c r="A1443" s="2" t="s">
        <v>1443</v>
      </c>
      <c r="B1443" s="2" t="str">
        <f>IFERROR(__xludf.DUMMYFUNCTION("GOOGLETRANSLATE(A1443, ""en"",""mt"")"),"X'jiġri mal-pakkett fid-destinazzjoni")</f>
        <v>X'jiġri mal-pakkett fid-destinazzjoni</v>
      </c>
    </row>
    <row r="1444" ht="15.75" customHeight="1">
      <c r="A1444" s="2" t="s">
        <v>1444</v>
      </c>
      <c r="B1444" s="2" t="str">
        <f>IFERROR(__xludf.DUMMYFUNCTION("GOOGLETRANSLATE(A1444, ""en"",""mt"")"),"Il-libertà li jkomplu jaduraw fit-tradizzjoni Kattolika Rumana tagħhom, komplew is-sjieda tal-propjetà tagħhom,")</f>
        <v>Il-libertà li jkomplu jaduraw fit-tradizzjoni Kattolika Rumana tagħhom, komplew is-sjieda tal-propjetà tagħhom,</v>
      </c>
    </row>
    <row r="1445" ht="15.75" customHeight="1">
      <c r="A1445" s="2" t="s">
        <v>1445</v>
      </c>
      <c r="B1445" s="2" t="str">
        <f>IFERROR(__xludf.DUMMYFUNCTION("GOOGLETRANSLATE(A1445, ""en"",""mt"")"),"Skond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1446" ht="15.75" customHeight="1">
      <c r="A1446" s="2" t="s">
        <v>1446</v>
      </c>
      <c r="B1446" s="2" t="str">
        <f>IFERROR(__xludf.DUMMYFUNCTION("GOOGLETRANSLATE(A1446, ""en"",""mt"")"),"It-territorji indiġeni qed jinqerdu fil-biċċa l-kbira b'żewġ modi?")</f>
        <v>It-territorji indiġeni qed jinqerdu fil-biċċa l-kbira b'żewġ modi?</v>
      </c>
    </row>
    <row r="1447" ht="15.75" customHeight="1">
      <c r="A1447" s="2" t="s">
        <v>1447</v>
      </c>
      <c r="B1447" s="2" t="str">
        <f>IFERROR(__xludf.DUMMYFUNCTION("GOOGLETRANSLATE(A1447, ""en"",""mt"")"),"Dak li kien Isiah Bowman Nick Isem, kif magħruf mill-pubbliku.")</f>
        <v>Dak li kien Isiah Bowman Nick Isem, kif magħruf mill-pubbliku.</v>
      </c>
    </row>
    <row r="1448" ht="15.75" customHeight="1">
      <c r="A1448" s="2" t="s">
        <v>1448</v>
      </c>
      <c r="B1448" s="2" t="str">
        <f>IFERROR(__xludf.DUMMYFUNCTION("GOOGLETRANSLATE(A1448, ""en"",""mt"")"),"Min hu kkreditat bl-isem modern għal din is-sistema")</f>
        <v>Min hu kkreditat bl-isem modern għal din is-sistema</v>
      </c>
    </row>
    <row r="1449" ht="15.75" customHeight="1">
      <c r="A1449" s="2" t="s">
        <v>1449</v>
      </c>
      <c r="B1449" s="2" t="str">
        <f>IFERROR(__xludf.DUMMYFUNCTION("GOOGLETRANSLATE(A1449, ""en"",""mt"")"),"Woodblocks")</f>
        <v>Woodblocks</v>
      </c>
    </row>
    <row r="1450" ht="15.75" customHeight="1">
      <c r="A1450" s="2" t="s">
        <v>1450</v>
      </c>
      <c r="B1450" s="2" t="str">
        <f>IFERROR(__xludf.DUMMYFUNCTION("GOOGLETRANSLATE(A1450, ""en"",""mt"")"),"Liema għan għandhom ħafna minn dawn il-protesti?")</f>
        <v>Liema għan għandhom ħafna minn dawn il-protesti?</v>
      </c>
    </row>
    <row r="1451" ht="15.75" customHeight="1">
      <c r="A1451" s="2" t="s">
        <v>1451</v>
      </c>
      <c r="B1451" s="2" t="str">
        <f>IFERROR(__xludf.DUMMYFUNCTION("GOOGLETRANSLATE(A1451, ""en"",""mt"")"),"Liema artikolu TFEU jiddefinixxi l-proċedura leġiżlattiva ordinarja li tapplika għal maġġoranza ta 'atti ta' l-UE?")</f>
        <v>Liema artikolu TFEU jiddefinixxi l-proċedura leġiżlattiva ordinarja li tapplika għal maġġoranza ta 'atti ta' l-UE?</v>
      </c>
    </row>
    <row r="1452" ht="15.75" customHeight="1">
      <c r="A1452" s="2" t="s">
        <v>1452</v>
      </c>
      <c r="B1452" s="2" t="str">
        <f>IFERROR(__xludf.DUMMYFUNCTION("GOOGLETRANSLATE(A1452, ""en"",""mt"")"),"Klasti")</f>
        <v>Klasti</v>
      </c>
    </row>
    <row r="1453" ht="15.75" customHeight="1">
      <c r="A1453" s="2" t="s">
        <v>1453</v>
      </c>
      <c r="B1453" s="2" t="str">
        <f>IFERROR(__xludf.DUMMYFUNCTION("GOOGLETRANSLATE(A1453, ""en"",""mt"")"),"Teħid qawwi ta 'proprjetà")</f>
        <v>Teħid qawwi ta 'proprjetà</v>
      </c>
    </row>
    <row r="1454" ht="15.75" customHeight="1">
      <c r="A1454" s="2" t="s">
        <v>1454</v>
      </c>
      <c r="B1454" s="2" t="str">
        <f>IFERROR(__xludf.DUMMYFUNCTION("GOOGLETRANSLATE(A1454, ""en"",""mt"")"),"Demografikament,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455" ht="15.75" customHeight="1">
      <c r="A1455" s="2" t="s">
        <v>1455</v>
      </c>
      <c r="B1455" s="2" t="str">
        <f>IFERROR(__xludf.DUMMYFUNCTION("GOOGLETRANSLATE(A1455, ""en"",""mt"")"),"1951")</f>
        <v>1951</v>
      </c>
    </row>
    <row r="1456" ht="15.75" customHeight="1">
      <c r="A1456" s="2" t="s">
        <v>1456</v>
      </c>
      <c r="B1456" s="2" t="str">
        <f>IFERROR(__xludf.DUMMYFUNCTION("GOOGLETRANSLATE(A1456, ""en"",""mt"")"),"Xi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1457" ht="15.75" customHeight="1">
      <c r="A1457" s="2" t="s">
        <v>1457</v>
      </c>
      <c r="B1457" s="2" t="str">
        <f>IFERROR(__xludf.DUMMYFUNCTION("GOOGLETRANSLATE(A1457, ""en"",""mt"")"),"Min allegatament haunted il-bieb?")</f>
        <v>Min allegatament haunted il-bieb?</v>
      </c>
    </row>
    <row r="1458" ht="15.75" customHeight="1">
      <c r="A1458" s="2" t="s">
        <v>1458</v>
      </c>
      <c r="B1458" s="2" t="str">
        <f>IFERROR(__xludf.DUMMYFUNCTION("GOOGLETRANSLATE(A1458, ""en"",""mt"")"),"Kif jistgħu jiġu osservati l-effetti tal-gravità b'mod differenti skont Newton?")</f>
        <v>Kif jistgħu jiġu osservati l-effetti tal-gravità b'mod differenti skont Newton?</v>
      </c>
    </row>
    <row r="1459" ht="15.75" customHeight="1">
      <c r="A1459" s="2" t="s">
        <v>1459</v>
      </c>
      <c r="B1459" s="2" t="str">
        <f>IFERROR(__xludf.DUMMYFUNCTION("GOOGLETRANSLATE(A1459, ""en"",""mt"")"),"L-eżodu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1460" ht="15.75" customHeight="1">
      <c r="A1460" s="2" t="s">
        <v>1460</v>
      </c>
      <c r="B1460" s="2" t="str">
        <f>IFERROR(__xludf.DUMMYFUNCTION("GOOGLETRANSLATE(A1460, ""en"",""mt"")"),"regoli")</f>
        <v>regoli</v>
      </c>
    </row>
    <row r="1461" ht="15.75" customHeight="1">
      <c r="A1461" s="2" t="s">
        <v>1461</v>
      </c>
      <c r="B1461" s="2" t="str">
        <f>IFERROR(__xludf.DUMMYFUNCTION("GOOGLETRANSLATE(A1461, ""en"",""mt"")"),"Ediacaran Eoandromeda jista 'jitqies li jirrappreżenta x'inhu?")</f>
        <v>Ediacaran Eoandromeda jista 'jitqies li jirrappreżenta x'inhu?</v>
      </c>
    </row>
    <row r="1462" ht="15.75" customHeight="1">
      <c r="A1462" s="2" t="s">
        <v>1462</v>
      </c>
      <c r="B1462" s="2" t="str">
        <f>IFERROR(__xludf.DUMMYFUNCTION("GOOGLETRANSLATE(A1462, ""en"",""mt"")"),"Min kien ikun il-klassi l-iktar baxxa?")</f>
        <v>Min kien ikun il-klassi l-iktar baxxa?</v>
      </c>
    </row>
    <row r="1463" ht="15.75" customHeight="1">
      <c r="A1463" s="2" t="s">
        <v>1463</v>
      </c>
      <c r="B1463" s="2" t="str">
        <f>IFERROR(__xludf.DUMMYFUNCTION("GOOGLETRANSLATE(A1463, ""en"",""mt"")"),"Liema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1464" ht="15.75" customHeight="1">
      <c r="A1464" s="2" t="s">
        <v>1464</v>
      </c>
      <c r="B1464" s="2" t="str">
        <f>IFERROR(__xludf.DUMMYFUNCTION("GOOGLETRANSLATE(A1464, ""en"",""mt"")"),"Mis-sokits tas-snien fl-iskeletri tal-bniedem")</f>
        <v>Mis-sokits tas-snien fl-iskeletri tal-bniedem</v>
      </c>
    </row>
    <row r="1465" ht="15.75" customHeight="1">
      <c r="A1465" s="2" t="s">
        <v>1465</v>
      </c>
      <c r="B1465" s="2" t="str">
        <f>IFERROR(__xludf.DUMMYFUNCTION("GOOGLETRANSLATE(A1465, ""en"",""mt"")"),"Il-blat fil-Grand Canyon ilhom fis-seħħ minn meta?")</f>
        <v>Il-blat fil-Grand Canyon ilhom fis-seħħ minn meta?</v>
      </c>
    </row>
    <row r="1466" ht="15.75" customHeight="1">
      <c r="A1466" s="2" t="s">
        <v>1466</v>
      </c>
      <c r="B1466" s="2" t="str">
        <f>IFERROR(__xludf.DUMMYFUNCTION("GOOGLETRANSLATE(A1466, ""en"",""mt"")"),"Fis-sistema ta 'telefonati virtwali, in-netwerk jiggarantixxi konsenja sekwenzjata ta' data lill-host")</f>
        <v>Fis-sistema ta 'telefonati virtwali, in-netwerk jiggarantixxi konsenja sekwenzjata ta' data lill-host</v>
      </c>
    </row>
    <row r="1467" ht="15.75" customHeight="1">
      <c r="A1467" s="2" t="s">
        <v>1467</v>
      </c>
      <c r="B1467" s="2" t="str">
        <f>IFERROR(__xludf.DUMMYFUNCTION("GOOGLETRANSLATE(A1467, ""en"",""mt"")"),"X'kien it-titlu Ingliż tal-ktieb ta 'Polo?")</f>
        <v>X'kien it-titlu Ingliż tal-ktieb ta 'Polo?</v>
      </c>
    </row>
    <row r="1468" ht="15.75" customHeight="1">
      <c r="A1468" s="2" t="s">
        <v>1468</v>
      </c>
      <c r="B1468" s="2" t="str">
        <f>IFERROR(__xludf.DUMMYFUNCTION("GOOGLETRANSLATE(A1468, ""en"",""mt"")"),"superjuri")</f>
        <v>superjuri</v>
      </c>
    </row>
    <row r="1469" ht="15.75" customHeight="1">
      <c r="A1469" s="2" t="s">
        <v>1469</v>
      </c>
      <c r="B1469" s="2" t="str">
        <f>IFERROR(__xludf.DUMMYFUNCTION("GOOGLETRANSLATE(A1469, ""en"",""mt"")"),"Monatomic")</f>
        <v>Monatomic</v>
      </c>
    </row>
    <row r="1470" ht="15.75" customHeight="1">
      <c r="A1470" s="2" t="s">
        <v>1470</v>
      </c>
      <c r="B1470" s="2" t="str">
        <f>IFERROR(__xludf.DUMMYFUNCTION("GOOGLETRANSLATE(A1470, ""en"",""mt"")"),"Il-bram u l-anemoni tal-baħar jappartjenu għal liema grupp /")</f>
        <v>Il-bram u l-anemoni tal-baħar jappartjenu għal liema grupp /</v>
      </c>
    </row>
    <row r="1471" ht="15.75" customHeight="1">
      <c r="A1471" s="2" t="s">
        <v>1471</v>
      </c>
      <c r="B1471" s="2" t="str">
        <f>IFERROR(__xludf.DUMMYFUNCTION("GOOGLETRANSLATE(A1471, ""en"",""mt"")"),"It-teorema fundamentali tal-aritmetika")</f>
        <v>It-teorema fundamentali tal-aritmetika</v>
      </c>
    </row>
    <row r="1472" ht="15.75" customHeight="1">
      <c r="A1472" s="2" t="s">
        <v>1472</v>
      </c>
      <c r="B1472" s="2" t="str">
        <f>IFERROR(__xludf.DUMMYFUNCTION("GOOGLETRANSLATE(A1472, ""en"",""mt"")"),"Sofokli")</f>
        <v>Sofokli</v>
      </c>
    </row>
    <row r="1473" ht="15.75" customHeight="1">
      <c r="A1473" s="2" t="s">
        <v>1473</v>
      </c>
      <c r="B1473" s="2" t="str">
        <f>IFERROR(__xludf.DUMMYFUNCTION("GOOGLETRANSLATE(A1473, ""en"",""mt"")"),"Limitazzjonijiet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1474" ht="15.75" customHeight="1">
      <c r="A1474" s="2" t="s">
        <v>1474</v>
      </c>
      <c r="B1474" s="2" t="str">
        <f>IFERROR(__xludf.DUMMYFUNCTION("GOOGLETRANSLATE(A1474, ""en"",""mt"")"),"Liema reliġjon skoraġġixxa l-wan, biex tappoġġja l-Buddiżmu?")</f>
        <v>Liema reliġjon skoraġġixxa l-wan, biex tappoġġja l-Buddiżmu?</v>
      </c>
    </row>
    <row r="1475" ht="15.75" customHeight="1">
      <c r="A1475" s="2" t="s">
        <v>1475</v>
      </c>
      <c r="B1475" s="2" t="str">
        <f>IFERROR(__xludf.DUMMYFUNCTION("GOOGLETRANSLATE(A1475, ""en"",""mt"")"),"Il-gvern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1476" ht="15.75" customHeight="1">
      <c r="A1476" s="2" t="s">
        <v>1476</v>
      </c>
      <c r="B1476" s="2" t="str">
        <f>IFERROR(__xludf.DUMMYFUNCTION("GOOGLETRANSLATE(A1476, ""en"",""mt"")"),"It-teħid ta 'kampjuni tad-dejta huwa preġudikat' il bogħod miċ-ċentru tal-baċin tal-Amazon")</f>
        <v>It-teħid ta 'kampjuni tad-dejta huwa preġudikat' il bogħod miċ-ċentru tal-baċin tal-Amazon</v>
      </c>
    </row>
    <row r="1477" ht="15.75" customHeight="1">
      <c r="A1477" s="2" t="s">
        <v>1477</v>
      </c>
      <c r="B1477" s="2" t="str">
        <f>IFERROR(__xludf.DUMMYFUNCTION("GOOGLETRANSLATE(A1477, ""en"",""mt"")"),"Għal xiex kienu x.25 u relay tal-qafas użat")</f>
        <v>Għal xiex kienu x.25 u relay tal-qafas użat</v>
      </c>
    </row>
    <row r="1478" ht="15.75" customHeight="1">
      <c r="A1478" s="2" t="s">
        <v>1478</v>
      </c>
      <c r="B1478" s="2" t="str">
        <f>IFERROR(__xludf.DUMMYFUNCTION("GOOGLETRANSLATE(A1478, ""en"",""mt"")"),"Liema kundizzjoni x'għandu jkun sodisfatt sabiex 1 / p jiġi espress fil-bażi Q minflok il-bażi 10 u xorta jkollok perjodu ta 'p - 1?")</f>
        <v>Liema kundizzjoni x'għandu jkun sodisfatt sabiex 1 / p jiġi espress fil-bażi Q minflok il-bażi 10 u xorta jkollok perjodu ta 'p - 1?</v>
      </c>
    </row>
    <row r="1479" ht="15.75" customHeight="1">
      <c r="A1479" s="2" t="s">
        <v>1479</v>
      </c>
      <c r="B1479" s="2" t="str">
        <f>IFERROR(__xludf.DUMMYFUNCTION("GOOGLETRANSLATE(A1479, ""en"",""mt"")"),"Netwerk Internet2")</f>
        <v>Netwerk Internet2</v>
      </c>
    </row>
    <row r="1480" ht="15.75" customHeight="1">
      <c r="A1480" s="2" t="s">
        <v>1480</v>
      </c>
      <c r="B1480" s="2" t="str">
        <f>IFERROR(__xludf.DUMMYFUNCTION("GOOGLETRANSLATE(A1480, ""en"",""mt"")"),"Liema teoremi huma responsabbli biex jiddeterminaw mistoqsijiet dwar ir-rekwiżiti tal-ħin u l-ispazju?")</f>
        <v>Liema teoremi huma responsabbli biex jiddeterminaw mistoqsijiet dwar ir-rekwiżiti tal-ħin u l-ispazju?</v>
      </c>
    </row>
    <row r="1481" ht="15.75" customHeight="1">
      <c r="A1481" s="2" t="s">
        <v>1481</v>
      </c>
      <c r="B1481" s="2" t="str">
        <f>IFERROR(__xludf.DUMMYFUNCTION("GOOGLETRANSLATE(A1481, ""en"",""mt"")"),"żgħir")</f>
        <v>żgħir</v>
      </c>
    </row>
    <row r="1482" ht="15.75" customHeight="1">
      <c r="A1482" s="2" t="s">
        <v>1482</v>
      </c>
      <c r="B1482" s="2" t="str">
        <f>IFERROR(__xludf.DUMMYFUNCTION("GOOGLETRANSLATE(A1482, ""en"",""mt"")"),"X'għandhom jirrappreżentaw A u B fl-espressjoni sħiħa Gaussjana?")</f>
        <v>X'għandhom jirrappreżentaw A u B fl-espressjoni sħiħa Gaussjana?</v>
      </c>
    </row>
    <row r="1483" ht="15.75" customHeight="1">
      <c r="A1483" s="2" t="s">
        <v>1483</v>
      </c>
      <c r="B1483" s="2" t="str">
        <f>IFERROR(__xludf.DUMMYFUNCTION("GOOGLETRANSLATE(A1483, ""en"",""mt"")"),"Fejn jinsab id-Depot tal-Ferrovija ta 'Santa Fe?")</f>
        <v>Fejn jinsab id-Depot tal-Ferrovija ta 'Santa Fe?</v>
      </c>
    </row>
    <row r="1484" ht="15.75" customHeight="1">
      <c r="A1484" s="2" t="s">
        <v>1484</v>
      </c>
      <c r="B1484" s="2" t="str">
        <f>IFERROR(__xludf.DUMMYFUNCTION("GOOGLETRANSLATE(A1484, ""en"",""mt"")"),"Tferrix tal-baħar")</f>
        <v>Tferrix tal-baħar</v>
      </c>
    </row>
    <row r="1485" ht="15.75" customHeight="1">
      <c r="A1485" s="2" t="s">
        <v>1485</v>
      </c>
      <c r="B1485" s="2" t="str">
        <f>IFERROR(__xludf.DUMMYFUNCTION("GOOGLETRANSLATE(A1485, ""en"",""mt"")"),"X'tip ta 'magni tal-fwar ipproduċew l-iktar enerġija sal-bidu tas-seklu 20?")</f>
        <v>X'tip ta 'magni tal-fwar ipproduċew l-iktar enerġija sal-bidu tas-seklu 20?</v>
      </c>
    </row>
    <row r="1486" ht="15.75" customHeight="1">
      <c r="A1486" s="2" t="s">
        <v>1486</v>
      </c>
      <c r="B1486" s="2" t="str">
        <f>IFERROR(__xludf.DUMMYFUNCTION("GOOGLETRANSLATE(A1486, ""en"",""mt"")"),"Il-magni joperaw b'mod deterministiku")</f>
        <v>Il-magni joperaw b'mod deterministiku</v>
      </c>
    </row>
    <row r="1487" ht="15.75" customHeight="1">
      <c r="A1487" s="2" t="s">
        <v>1487</v>
      </c>
      <c r="B1487" s="2" t="str">
        <f>IFERROR(__xludf.DUMMYFUNCTION("GOOGLETRANSLATE(A1487, ""en"",""mt"")"),"ħruq ta 'materjali kombustibbli")</f>
        <v>ħruq ta 'materjali kombustibbli</v>
      </c>
    </row>
    <row r="1488" ht="15.75" customHeight="1">
      <c r="A1488" s="2" t="s">
        <v>1488</v>
      </c>
      <c r="B1488" s="2" t="str">
        <f>IFERROR(__xludf.DUMMYFUNCTION("GOOGLETRANSLATE(A1488, ""en"",""mt"")"),"1920s")</f>
        <v>1920s</v>
      </c>
    </row>
    <row r="1489" ht="15.75" customHeight="1">
      <c r="A1489" s="2" t="s">
        <v>1489</v>
      </c>
      <c r="B1489" s="2" t="str">
        <f>IFERROR(__xludf.DUMMYFUNCTION("GOOGLETRANSLATE(A1489, ""en"",""mt"")"),"Ma 'riċevitur għandu jkun mgħammar biex jara l-kontenut kriptat?")</f>
        <v>Ma 'riċevitur għandu jkun mgħammar biex jara l-kontenut kriptat?</v>
      </c>
    </row>
    <row r="1490" ht="15.75" customHeight="1">
      <c r="A1490" s="2" t="s">
        <v>1490</v>
      </c>
      <c r="B1490" s="2" t="str">
        <f>IFERROR(__xludf.DUMMYFUNCTION("GOOGLETRANSLATE(A1490, ""en"",""mt"")"),"F'Novembru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1491" ht="15.75" customHeight="1">
      <c r="A1491" s="2" t="s">
        <v>1491</v>
      </c>
      <c r="B1491" s="2" t="str">
        <f>IFERROR(__xludf.DUMMYFUNCTION("GOOGLETRANSLATE(A1491, ""en"",""mt"")"),"Al-Qaeda u t-Taliban")</f>
        <v>Al-Qaeda u t-Taliban</v>
      </c>
    </row>
    <row r="1492" ht="15.75" customHeight="1">
      <c r="A1492" s="2" t="s">
        <v>1492</v>
      </c>
      <c r="B1492" s="2" t="str">
        <f>IFERROR(__xludf.DUMMYFUNCTION("GOOGLETRANSLATE(A1492, ""en"",""mt"")"),"L-ormoni tas-sess femminili huma immunostimulaturi ta 'liema risponsi immuni?")</f>
        <v>L-ormoni tas-sess femminili huma immunostimulaturi ta 'liema risponsi immuni?</v>
      </c>
    </row>
    <row r="1493" ht="15.75" customHeight="1">
      <c r="A1493" s="2" t="s">
        <v>1493</v>
      </c>
      <c r="B1493" s="2" t="str">
        <f>IFERROR(__xludf.DUMMYFUNCTION("GOOGLETRANSLATE(A1493, ""en"",""mt"")"),"Jiddikjara ħati għal għadd wieħed ta 'delitt u ma jirċievi l-ebda ħin ta' ħabs")</f>
        <v>Jiddikjara ħati għal għadd wieħed ta 'delitt u ma jirċievi l-ebda ħin ta' ħabs</v>
      </c>
    </row>
    <row r="1494" ht="15.75" customHeight="1">
      <c r="A1494" s="2" t="s">
        <v>1494</v>
      </c>
      <c r="B1494" s="2" t="str">
        <f>IFERROR(__xludf.DUMMYFUNCTION("GOOGLETRANSLATE(A1494, ""en"",""mt"")"),"Messiaen jgħid li l-kompożizzjoni bin-numri ewlenin kienet ispirata minn xiex?")</f>
        <v>Messiaen jgħid li l-kompożizzjoni bin-numri ewlenin kienet ispirata minn xiex?</v>
      </c>
    </row>
    <row r="1495" ht="15.75" customHeight="1">
      <c r="A1495" s="2" t="s">
        <v>1495</v>
      </c>
      <c r="B1495" s="2" t="str">
        <f>IFERROR(__xludf.DUMMYFUNCTION("GOOGLETRANSLATE(A1495, ""en"",""mt"")"),"Kull ammont kbir minnu jdgħajjef il-liġi")</f>
        <v>Kull ammont kbir minnu jdgħajjef il-liġi</v>
      </c>
    </row>
    <row r="1496" ht="15.75" customHeight="1">
      <c r="A1496" s="2" t="s">
        <v>1496</v>
      </c>
      <c r="B1496" s="2" t="str">
        <f>IFERROR(__xludf.DUMMYFUNCTION("GOOGLETRANSLATE(A1496, ""en"",""mt"")"),"Il-pesta bubonika kienet mifruxa aktar malajr jew aktar bil-mod mill-pesta bubonika moderna?")</f>
        <v>Il-pesta bubonika kienet mifruxa aktar malajr jew aktar bil-mod mill-pesta bubonika moderna?</v>
      </c>
    </row>
    <row r="1497" ht="15.75" customHeight="1">
      <c r="A1497" s="2" t="s">
        <v>1497</v>
      </c>
      <c r="B1497" s="2" t="str">
        <f>IFERROR(__xludf.DUMMYFUNCTION("GOOGLETRANSLATE(A1497, ""en"",""mt"")"),"Proporzjonalment man-numru ta 'voti riċevuti fit-tieni vot tal-votazzjoni bl-użu tal-metodu D'Hondt")</f>
        <v>Proporzjonalment man-numru ta 'voti riċevuti fit-tieni vot tal-votazzjoni bl-użu tal-metodu D'Hondt</v>
      </c>
    </row>
    <row r="1498" ht="15.75" customHeight="1">
      <c r="A1498" s="2" t="s">
        <v>1498</v>
      </c>
      <c r="B1498" s="2" t="str">
        <f>IFERROR(__xludf.DUMMYFUNCTION("GOOGLETRANSLATE(A1498, ""en"",""mt"")"),"Biex tikkalkula l-aċċellerazzjoni angolari immedjata ta 'korp riġidu x'għandek tuża?")</f>
        <v>Biex tikkalkula l-aċċellerazzjoni angolari immedjata ta 'korp riġidu x'għandek tuża?</v>
      </c>
    </row>
    <row r="1499" ht="15.75" customHeight="1">
      <c r="A1499" s="2" t="s">
        <v>1499</v>
      </c>
      <c r="B1499" s="2" t="str">
        <f>IFERROR(__xludf.DUMMYFUNCTION("GOOGLETRANSLATE(A1499, ""en"",""mt"")"),"Għaqda ta ’Alla")</f>
        <v>Għaqda ta ’Alla</v>
      </c>
    </row>
    <row r="1500" ht="15.75" customHeight="1">
      <c r="A1500" s="2" t="s">
        <v>1500</v>
      </c>
      <c r="B1500" s="2" t="str">
        <f>IFERROR(__xludf.DUMMYFUNCTION("GOOGLETRANSLATE(A1500, ""en"",""mt"")"),"Fejn xi ħaddiema għamlu aktar minn $ 100,000?")</f>
        <v>Fejn xi ħaddiema għamlu aktar minn $ 100,000?</v>
      </c>
    </row>
    <row r="1501" ht="15.75" customHeight="1">
      <c r="A1501" s="2" t="s">
        <v>1501</v>
      </c>
      <c r="B1501" s="2" t="str">
        <f>IFERROR(__xludf.DUMMYFUNCTION("GOOGLETRANSLATE(A1501, ""en"",""mt"")"),"Artikolu 294 TFEU")</f>
        <v>Artikolu 294 TFEU</v>
      </c>
    </row>
    <row r="1502" ht="15.75" customHeight="1">
      <c r="A1502" s="2" t="s">
        <v>1502</v>
      </c>
      <c r="B1502" s="2" t="str">
        <f>IFERROR(__xludf.DUMMYFUNCTION("GOOGLETRANSLATE(A1502, ""en"",""mt"")"),"Taqbad il-lobi tagħhom")</f>
        <v>Taqbad il-lobi tagħhom</v>
      </c>
    </row>
    <row r="1503" ht="15.75" customHeight="1">
      <c r="A1503" s="2" t="s">
        <v>1503</v>
      </c>
      <c r="B1503" s="2" t="str">
        <f>IFERROR(__xludf.DUMMYFUNCTION("GOOGLETRANSLATE(A1503, ""en"",""mt"")"),"Fejn kien jokkupa r-Rhine waqt l-Oloken?")</f>
        <v>Fejn kien jokkupa r-Rhine waqt l-Oloken?</v>
      </c>
    </row>
    <row r="1504" ht="15.75" customHeight="1">
      <c r="A1504" s="2" t="s">
        <v>1504</v>
      </c>
      <c r="B1504" s="2" t="str">
        <f>IFERROR(__xludf.DUMMYFUNCTION("GOOGLETRANSLATE(A1504, ""en"",""mt"")"),"Min kien ir-Re Uighur ta 'Qocho kklassifikat hawn fuq?")</f>
        <v>Min kien ir-Re Uighur ta 'Qocho kklassifikat hawn fuq?</v>
      </c>
    </row>
    <row r="1505" ht="15.75" customHeight="1">
      <c r="A1505" s="2" t="s">
        <v>1505</v>
      </c>
      <c r="B1505" s="2" t="str">
        <f>IFERROR(__xludf.DUMMYFUNCTION("GOOGLETRANSLATE(A1505, ""en"",""mt"")"),"Perjodu Ediacaran")</f>
        <v>Perjodu Ediacaran</v>
      </c>
    </row>
    <row r="1506" ht="15.75" customHeight="1">
      <c r="A1506" s="2" t="s">
        <v>1506</v>
      </c>
      <c r="B1506" s="2" t="str">
        <f>IFERROR(__xludf.DUMMYFUNCTION("GOOGLETRANSLATE(A1506, ""en"",""mt"")"),"Kemm irġiel kienu fl-armata ta 'Robert?")</f>
        <v>Kemm irġiel kienu fl-armata ta 'Robert?</v>
      </c>
    </row>
    <row r="1507" ht="15.75" customHeight="1">
      <c r="A1507" s="2" t="s">
        <v>1507</v>
      </c>
      <c r="B1507" s="2" t="str">
        <f>IFERROR(__xludf.DUMMYFUNCTION("GOOGLETRANSLATE(A1507, ""en"",""mt"")"),"Liema organizzazzjoni hija parti minnha l-IPCC?")</f>
        <v>Liema organizzazzjoni hija parti minnha l-IPCC?</v>
      </c>
    </row>
    <row r="1508" ht="15.75" customHeight="1">
      <c r="A1508" s="2" t="s">
        <v>1508</v>
      </c>
      <c r="B1508" s="2" t="str">
        <f>IFERROR(__xludf.DUMMYFUNCTION("GOOGLETRANSLATE(A1508, ""en"",""mt"")"),"Monitoraġġ tal-laboratorju, konsulenza dwar l-aderenza, u tassisti pazjenti bi strateġiji ta 'kontar ta' spejjeż")</f>
        <v>Monitoraġġ tal-laboratorju, konsulenza dwar l-aderenza, u tassisti pazjenti bi strateġiji ta 'kontar ta' spejjeż</v>
      </c>
    </row>
    <row r="1509" ht="15.75" customHeight="1">
      <c r="A1509" s="2" t="s">
        <v>1509</v>
      </c>
      <c r="B1509" s="2" t="str">
        <f>IFERROR(__xludf.DUMMYFUNCTION("GOOGLETRANSLATE(A1509, ""en"",""mt"")"),"Studenti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1510" ht="15.75" customHeight="1">
      <c r="A1510" s="2" t="s">
        <v>1510</v>
      </c>
      <c r="B1510" s="2" t="str">
        <f>IFERROR(__xludf.DUMMYFUNCTION("GOOGLETRANSLATE(A1510, ""en"",""mt"")"),"Oriġini lingwistiċi mhux Franċiżi")</f>
        <v>Oriġini lingwistiċi mhux Franċiżi</v>
      </c>
    </row>
    <row r="1511" ht="15.75" customHeight="1">
      <c r="A1511" s="2" t="s">
        <v>1511</v>
      </c>
      <c r="B1511" s="2" t="str">
        <f>IFERROR(__xludf.DUMMYFUNCTION("GOOGLETRANSLATE(A1511, ""en"",""mt"")"),"Il-politiki ta 'kiri ta' kampus barra mill-kampus tal-università")</f>
        <v>Il-politiki ta 'kiri ta' kampus barra mill-kampus tal-università</v>
      </c>
    </row>
    <row r="1512" ht="15.75" customHeight="1">
      <c r="A1512" s="2" t="s">
        <v>1512</v>
      </c>
      <c r="B1512" s="2" t="str">
        <f>IFERROR(__xludf.DUMMYFUNCTION("GOOGLETRANSLATE(A1512, ""en"",""mt"")"),"Kif irreaġixxa Vaudreuil meta Johnson kien meqjus bħala theddida akbar?")</f>
        <v>Kif irreaġixxa Vaudreuil meta Johnson kien meqjus bħala theddida akbar?</v>
      </c>
    </row>
    <row r="1513" ht="15.75" customHeight="1">
      <c r="A1513" s="2" t="s">
        <v>1513</v>
      </c>
      <c r="B1513" s="2" t="str">
        <f>IFERROR(__xludf.DUMMYFUNCTION("GOOGLETRANSLATE(A1513, ""en"",""mt"")"),"Min kien Boleslaw II ta 'Masovia?")</f>
        <v>Min kien Boleslaw II ta 'Masovia?</v>
      </c>
    </row>
    <row r="1514" ht="15.75" customHeight="1">
      <c r="A1514" s="2" t="s">
        <v>1514</v>
      </c>
      <c r="B1514" s="2" t="str">
        <f>IFERROR(__xludf.DUMMYFUNCTION("GOOGLETRANSLATE(A1514, ""en"",""mt"")"),"Minbarra l-liġijiet tal-art, x'iktar ma kinux sodisfatti l-Californios?")</f>
        <v>Minbarra l-liġijiet tal-art, x'iktar ma kinux sodisfatti l-Californios?</v>
      </c>
    </row>
    <row r="1515" ht="15.75" customHeight="1">
      <c r="A1515" s="2" t="s">
        <v>1515</v>
      </c>
      <c r="B1515" s="2" t="str">
        <f>IFERROR(__xludf.DUMMYFUNCTION("GOOGLETRANSLATE(A1515, ""en"",""mt"")"),"L-università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1516" ht="15.75" customHeight="1">
      <c r="A1516" s="2" t="s">
        <v>1516</v>
      </c>
      <c r="B1516" s="2" t="str">
        <f>IFERROR(__xludf.DUMMYFUNCTION("GOOGLETRANSLATE(A1516, ""en"",""mt"")"),"X'tip ta 'teorija tan-numri tuża u tistudja l-ideali ewlenin?")</f>
        <v>X'tip ta 'teorija tan-numri tuża u tistudja l-ideali ewlenin?</v>
      </c>
    </row>
    <row r="1517" ht="15.75" customHeight="1">
      <c r="A1517" s="2" t="s">
        <v>1517</v>
      </c>
      <c r="B1517" s="2" t="str">
        <f>IFERROR(__xludf.DUMMYFUNCTION("GOOGLETRANSLATE(A1517, ""en"",""mt"")"),"X'kienu ż-żewġ forom ta 'determiniżmu ambjentali?")</f>
        <v>X'kienu ż-żewġ forom ta 'determiniżmu ambjentali?</v>
      </c>
    </row>
    <row r="1518" ht="15.75" customHeight="1">
      <c r="A1518" s="2" t="s">
        <v>1518</v>
      </c>
      <c r="B1518" s="2" t="str">
        <f>IFERROR(__xludf.DUMMYFUNCTION("GOOGLETRANSLATE(A1518, ""en"",""mt"")"),"qabdet il-sirena")</f>
        <v>qabdet il-sirena</v>
      </c>
    </row>
    <row r="1519" ht="15.75" customHeight="1">
      <c r="A1519" s="2" t="s">
        <v>1519</v>
      </c>
      <c r="B1519" s="2" t="str">
        <f>IFERROR(__xludf.DUMMYFUNCTION("GOOGLETRANSLATE(A1519, ""en"",""mt"")"),"Il-biċċa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1520" ht="15.75" customHeight="1">
      <c r="A1520" s="2" t="s">
        <v>1520</v>
      </c>
      <c r="B1520" s="2" t="str">
        <f>IFERROR(__xludf.DUMMYFUNCTION("GOOGLETRANSLATE(A1520, ""en"",""mt"")"),"Problema f'C hija iktar diffiċli minn x")</f>
        <v>Problema f'C hija iktar diffiċli minn x</v>
      </c>
    </row>
    <row r="1521" ht="15.75" customHeight="1">
      <c r="A1521" s="2" t="s">
        <v>1521</v>
      </c>
      <c r="B1521" s="2" t="str">
        <f>IFERROR(__xludf.DUMMYFUNCTION("GOOGLETRANSLATE(A1521, ""en"",""mt"")"),"X’għamel dan il-ftehim?")</f>
        <v>X’għamel dan il-ftehim?</v>
      </c>
    </row>
    <row r="1522" ht="15.75" customHeight="1">
      <c r="A1522" s="2" t="s">
        <v>1522</v>
      </c>
      <c r="B1522" s="2" t="str">
        <f>IFERROR(__xludf.DUMMYFUNCTION("GOOGLETRANSLATE(A1522, ""en"",""mt"")"),"X'kienet il-magna tal-fwar komponent importanti?")</f>
        <v>X'kienet il-magna tal-fwar komponent importanti?</v>
      </c>
    </row>
    <row r="1523" ht="15.75" customHeight="1">
      <c r="A1523" s="2" t="s">
        <v>1523</v>
      </c>
      <c r="B1523" s="2" t="str">
        <f>IFERROR(__xludf.DUMMYFUNCTION("GOOGLETRANSLATE(A1523, ""en"",""mt"")"),"Ir-Repubblika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1524" ht="15.75" customHeight="1">
      <c r="A1524" s="2" t="s">
        <v>1524</v>
      </c>
      <c r="B1524" s="2" t="str">
        <f>IFERROR(__xludf.DUMMYFUNCTION("GOOGLETRANSLATE(A1524, ""en"",""mt"")"),"Kien hemm żewġ tipi ta 'netwerks X.25. Uħud bħal Datapac u Transpac")</f>
        <v>Kien hemm żewġ tipi ta 'netwerks X.25. Uħud bħal Datapac u Transpac</v>
      </c>
    </row>
    <row r="1525" ht="15.75" customHeight="1">
      <c r="A1525" s="2" t="s">
        <v>1525</v>
      </c>
      <c r="B1525" s="2" t="str">
        <f>IFERROR(__xludf.DUMMYFUNCTION("GOOGLETRANSLATE(A1525, ""en"",""mt"")"),"X’għamlu l-VBNS")</f>
        <v>X’għamlu l-VBNS</v>
      </c>
    </row>
    <row r="1526" ht="15.75" customHeight="1">
      <c r="A1526" s="2" t="s">
        <v>1526</v>
      </c>
      <c r="B1526" s="2" t="str">
        <f>IFERROR(__xludf.DUMMYFUNCTION("GOOGLETRANSLATE(A1526, ""en"",""mt"")"),"Fit-3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1527" ht="15.75" customHeight="1">
      <c r="A1527" s="2" t="s">
        <v>1527</v>
      </c>
      <c r="B1527" s="2" t="str">
        <f>IFERROR(__xludf.DUMMYFUNCTION("GOOGLETRANSLATE(A1527, ""en"",""mt"")"),"Depopolazzjoni serja u bidla permanenti kemm fl-istrutturi ekonomiċi kif ukoll soċjali")</f>
        <v>Depopolazzjoni serja u bidla permanenti kemm fl-istrutturi ekonomiċi kif ukoll soċjali</v>
      </c>
    </row>
    <row r="1528" ht="15.75" customHeight="1">
      <c r="A1528" s="2" t="s">
        <v>1528</v>
      </c>
      <c r="B1528" s="2" t="str">
        <f>IFERROR(__xludf.DUMMYFUNCTION("GOOGLETRANSLATE(A1528, ""en"",""mt"")"),"X'jagħmel xi ħadd li jagħmel diżubbidjenti ċivily fil-qorti?")</f>
        <v>X'jagħmel xi ħadd li jagħmel diżubbidjenti ċivily fil-qorti?</v>
      </c>
    </row>
    <row r="1529" ht="15.75" customHeight="1">
      <c r="A1529" s="2" t="s">
        <v>1529</v>
      </c>
      <c r="B1529" s="2" t="str">
        <f>IFERROR(__xludf.DUMMYFUNCTION("GOOGLETRANSLATE(A1529, ""en"",""mt"")"),"Il-Kastell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1530" ht="15.75" customHeight="1">
      <c r="A1530" s="2" t="s">
        <v>1530</v>
      </c>
      <c r="B1530" s="2" t="str">
        <f>IFERROR(__xludf.DUMMYFUNCTION("GOOGLETRANSLATE(A1530, ""en"",""mt"")"),"Liema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row r="1531" ht="15.75" customHeight="1">
      <c r="A1531" s="2" t="s">
        <v>1531</v>
      </c>
      <c r="B1531" s="2" t="str">
        <f>IFERROR(__xludf.DUMMYFUNCTION("GOOGLETRANSLATE(A1531, ""en"",""mt"")"),"Il-kriżi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1532" ht="15.75" customHeight="1">
      <c r="A1532" s="2" t="s">
        <v>1532</v>
      </c>
      <c r="B1532" s="2" t="str">
        <f>IFERROR(__xludf.DUMMYFUNCTION("GOOGLETRANSLATE(A1532, ""en"",""mt"")"),"hemicycle")</f>
        <v>hemicycle</v>
      </c>
    </row>
    <row r="1533" ht="15.75" customHeight="1">
      <c r="A1533" s="2" t="s">
        <v>1533</v>
      </c>
      <c r="B1533" s="2" t="str">
        <f>IFERROR(__xludf.DUMMYFUNCTION("GOOGLETRANSLATE(A1533, ""en"",""mt"")"),"ippubblikat l-ewwel")</f>
        <v>ippubblikat l-ewwel</v>
      </c>
    </row>
    <row r="1534" ht="15.75" customHeight="1">
      <c r="A1534" s="2" t="s">
        <v>1534</v>
      </c>
      <c r="B1534" s="2" t="str">
        <f>IFERROR(__xludf.DUMMYFUNCTION("GOOGLETRANSLATE(A1534, ""en"",""mt"")"),"Netwerk ta 'Qlib tal-Pakketti Cyclades")</f>
        <v>Netwerk ta 'Qlib tal-Pakketti Cyclades</v>
      </c>
    </row>
    <row r="1535" ht="15.75" customHeight="1">
      <c r="A1535" s="2" t="s">
        <v>1535</v>
      </c>
      <c r="B1535" s="2" t="str">
        <f>IFERROR(__xludf.DUMMYFUNCTION("GOOGLETRANSLATE(A1535, ""en"",""mt"")"),"Mediċini li jgħaqqdu / iqassmu")</f>
        <v>Mediċini li jgħaqqdu / iqassmu</v>
      </c>
    </row>
    <row r="1536" ht="15.75" customHeight="1">
      <c r="A1536" s="2" t="s">
        <v>1536</v>
      </c>
      <c r="B1536" s="2" t="str">
        <f>IFERROR(__xludf.DUMMYFUNCTION("GOOGLETRANSLATE(A1536, ""en"",""mt"")"),"ħin u spazju")</f>
        <v>ħin u spazju</v>
      </c>
    </row>
    <row r="1537" ht="15.75" customHeight="1">
      <c r="A1537" s="2" t="s">
        <v>1537</v>
      </c>
      <c r="B1537" s="2" t="str">
        <f>IFERROR(__xludf.DUMMYFUNCTION("GOOGLETRANSLATE(A1537, ""en"",""mt"")"),"Lbiċ ta ’Franza")</f>
        <v>Lbiċ ta ’Franza</v>
      </c>
    </row>
    <row r="1538" ht="15.75" customHeight="1">
      <c r="A1538" s="2" t="s">
        <v>1538</v>
      </c>
      <c r="B1538" s="2" t="str">
        <f>IFERROR(__xludf.DUMMYFUNCTION("GOOGLETRANSLATE(A1538, ""en"",""mt"")"),"jispjegaw l-azzjonijiet tagħhom")</f>
        <v>jispjegaw l-azzjonijiet tagħhom</v>
      </c>
    </row>
    <row r="1539" ht="15.75" customHeight="1">
      <c r="A1539" s="2" t="s">
        <v>1539</v>
      </c>
      <c r="B1539" s="2" t="str">
        <f>IFERROR(__xludf.DUMMYFUNCTION("GOOGLETRANSLATE(A1539, ""en"",""mt"")"),"X’jagħmlu l-Bathocyroe u l-Ocyropsis biex jaħarbu l-periklu?")</f>
        <v>X’jagħmlu l-Bathocyroe u l-Ocyropsis biex jaħarbu l-periklu?</v>
      </c>
    </row>
    <row r="1540" ht="15.75" customHeight="1">
      <c r="A1540" s="2" t="s">
        <v>1540</v>
      </c>
      <c r="B1540" s="2" t="str">
        <f>IFERROR(__xludf.DUMMYFUNCTION("GOOGLETRANSLATE(A1540, ""en"",""mt"")"),"X'kien l-ewwel għal dan in-netwerk")</f>
        <v>X'kien l-ewwel għal dan in-netwerk</v>
      </c>
    </row>
    <row r="1541" ht="15.75" customHeight="1">
      <c r="A1541" s="2" t="s">
        <v>1541</v>
      </c>
      <c r="B1541" s="2" t="str">
        <f>IFERROR(__xludf.DUMMYFUNCTION("GOOGLETRANSLATE(A1541, ""en"",""mt"")"),"Immaniġġja d-dipartiment tal-ispiżerija u żoni speċjalizzati")</f>
        <v>Immaniġġja d-dipartiment tal-ispiżerija u żoni speċjalizzati</v>
      </c>
    </row>
    <row r="1542" ht="15.75" customHeight="1">
      <c r="A1542" s="2" t="s">
        <v>1542</v>
      </c>
      <c r="B1542" s="2" t="str">
        <f>IFERROR(__xludf.DUMMYFUNCTION("GOOGLETRANSLATE(A1542, ""en"",""mt"")"),"Liema belt ingħatat fil-fatt lill-Huguenots mal-wasla?")</f>
        <v>Liema belt ingħatat fil-fatt lill-Huguenots mal-wasla?</v>
      </c>
    </row>
    <row r="1543" ht="15.75" customHeight="1">
      <c r="A1543" s="2" t="s">
        <v>1543</v>
      </c>
      <c r="B1543" s="2" t="str">
        <f>IFERROR(__xludf.DUMMYFUNCTION("GOOGLETRANSLATE(A1543, ""en"",""mt"")"),"Kif inkella jistgħu l-petroloġisti jifhmu l-pressjonijiet li fihom jidhru fażijiet minerali differenti?")</f>
        <v>Kif inkella jistgħu l-petroloġisti jifhmu l-pressjonijiet li fihom jidhru fażijiet minerali differenti?</v>
      </c>
    </row>
    <row r="1544" ht="15.75" customHeight="1">
      <c r="A1544" s="2" t="s">
        <v>1544</v>
      </c>
      <c r="B1544" s="2" t="str">
        <f>IFERROR(__xludf.DUMMYFUNCTION("GOOGLETRANSLATE(A1544, ""en"",""mt"")"),"0.5–1.4 m [50–140 cm]")</f>
        <v>0.5–1.4 m [50–140 cm]</v>
      </c>
    </row>
    <row r="1545" ht="15.75" customHeight="1">
      <c r="A1545" s="2" t="s">
        <v>1545</v>
      </c>
      <c r="B1545" s="2" t="str">
        <f>IFERROR(__xludf.DUMMYFUNCTION("GOOGLETRANSLATE(A1545, ""en"",""mt"")"),"Sabiex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1546" ht="15.75" customHeight="1">
      <c r="A1546" s="2" t="s">
        <v>1546</v>
      </c>
      <c r="B1546" s="2" t="str">
        <f>IFERROR(__xludf.DUMMYFUNCTION("GOOGLETRANSLATE(A1546, ""en"",""mt"")"),"X'inhu l-iktar mod elementari biex tittestja l-primalità ta 'xi numru sħiħ?")</f>
        <v>X'inhu l-iktar mod elementari biex tittestja l-primalità ta 'xi numru sħiħ?</v>
      </c>
    </row>
    <row r="1547" ht="15.75" customHeight="1">
      <c r="A1547" s="2" t="s">
        <v>1547</v>
      </c>
      <c r="B1547" s="2" t="str">
        <f>IFERROR(__xludf.DUMMYFUNCTION("GOOGLETRANSLATE(A1547, ""en"",""mt"")"),"jikkawżaw il-ħażniet tal-ħut jiġġarrfu")</f>
        <v>jikkawżaw il-ħażniet tal-ħut jiġġarrfu</v>
      </c>
    </row>
    <row r="1548" ht="15.75" customHeight="1">
      <c r="A1548" s="2" t="s">
        <v>1548</v>
      </c>
      <c r="B1548" s="2" t="str">
        <f>IFERROR(__xludf.DUMMYFUNCTION("GOOGLETRANSLATE(A1548, ""en"",""mt"")"),"Iddgħajjef il-liġi billi tħeġġeġ diżubbidjenza ġenerali")</f>
        <v>Iddgħajjef il-liġi billi tħeġġeġ diżubbidjenza ġenerali</v>
      </c>
    </row>
    <row r="1549" ht="15.75" customHeight="1">
      <c r="A1549" s="2" t="s">
        <v>1549</v>
      </c>
      <c r="B1549" s="2" t="str">
        <f>IFERROR(__xludf.DUMMYFUNCTION("GOOGLETRANSLATE(A1549, ""en"",""mt"")"),"Liema storiċi tad-dinastiji ġew dokumentati uffiċjalment matul ir-renju ta 'Toghun?")</f>
        <v>Liema storiċi tad-dinastiji ġew dokumentati uffiċjalment matul ir-renju ta 'Toghun?</v>
      </c>
    </row>
    <row r="1550" ht="15.75" customHeight="1">
      <c r="A1550" s="2" t="s">
        <v>1550</v>
      </c>
      <c r="B1550" s="2" t="str">
        <f>IFERROR(__xludf.DUMMYFUNCTION("GOOGLETRANSLATE(A1550, ""en"",""mt"")"),"Testijiet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1551" ht="15.75" customHeight="1">
      <c r="A1551" s="2" t="s">
        <v>1551</v>
      </c>
      <c r="B1551" s="2" t="str">
        <f>IFERROR(__xludf.DUMMYFUNCTION("GOOGLETRANSLATE(A1551, ""en"",""mt"")"),"Xi jfisser l-ewwel mużew tal-posters fid-dinja waħda mill-ikbar kollezzjonijiet fid-dinja?")</f>
        <v>Xi jfisser l-ewwel mużew tal-posters fid-dinja waħda mill-ikbar kollezzjonijiet fid-dinja?</v>
      </c>
    </row>
    <row r="1552" ht="15.75" customHeight="1">
      <c r="A1552" s="2" t="s">
        <v>1552</v>
      </c>
      <c r="B1552" s="2" t="str">
        <f>IFERROR(__xludf.DUMMYFUNCTION("GOOGLETRANSLATE(A1552, ""en"",""mt"")"),"Deżert Mojave")</f>
        <v>Deżert Mojave</v>
      </c>
    </row>
    <row r="1553" ht="15.75" customHeight="1">
      <c r="A1553" s="2" t="s">
        <v>1553</v>
      </c>
      <c r="B1553" s="2" t="str">
        <f>IFERROR(__xludf.DUMMYFUNCTION("GOOGLETRANSLATE(A1553, ""en"",""mt"")"),"Trotsky ħaseb dak li ma kienx meħtieġ għal rivoluzzjoni Russa vera.")</f>
        <v>Trotsky ħaseb dak li ma kienx meħtieġ għal rivoluzzjoni Russa vera.</v>
      </c>
    </row>
    <row r="1554" ht="15.75" customHeight="1">
      <c r="A1554" s="2" t="s">
        <v>1554</v>
      </c>
      <c r="B1554" s="2" t="str">
        <f>IFERROR(__xludf.DUMMYFUNCTION("GOOGLETRANSLATE(A1554, ""en"",""mt"")"),"pubbliku")</f>
        <v>pubbliku</v>
      </c>
    </row>
    <row r="1555" ht="15.75" customHeight="1">
      <c r="A1555" s="2" t="s">
        <v>1555</v>
      </c>
      <c r="B1555" s="2" t="str">
        <f>IFERROR(__xludf.DUMMYFUNCTION("GOOGLETRANSLATE(A1555, ""en"",""mt"")"),"X'kienet it-taħlit bħala li qiegħed fl-industrija tal-kostruzzjoni tal-lokomottiva?")</f>
        <v>X'kienet it-taħlit bħala li qiegħed fl-industrija tal-kostruzzjoni tal-lokomottiva?</v>
      </c>
    </row>
    <row r="1556" ht="15.75" customHeight="1">
      <c r="A1556" s="2" t="s">
        <v>1556</v>
      </c>
      <c r="B1556" s="2" t="str">
        <f>IFERROR(__xludf.DUMMYFUNCTION("GOOGLETRANSLATE(A1556, ""en"",""mt"")"),"Il-baqar ingħataw ix-xmara hemmhekk.")</f>
        <v>Il-baqar ingħataw ix-xmara hemmhekk.</v>
      </c>
    </row>
    <row r="1557" ht="15.75" customHeight="1">
      <c r="A1557" s="2" t="s">
        <v>1557</v>
      </c>
      <c r="B1557" s="2" t="str">
        <f>IFERROR(__xludf.DUMMYFUNCTION("GOOGLETRANSLATE(A1557, ""en"",""mt"")"),"Liema unità titkejjel biex tiddetermina l-kumplessità taċ-ċirkwit?")</f>
        <v>Liema unità titkejjel biex tiddetermina l-kumplessità taċ-ċirkwit?</v>
      </c>
    </row>
    <row r="1558" ht="15.75" customHeight="1">
      <c r="A1558" s="2" t="s">
        <v>1558</v>
      </c>
      <c r="B1558" s="2" t="str">
        <f>IFERROR(__xludf.DUMMYFUNCTION("GOOGLETRANSLATE(A1558, ""en"",""mt"")"),"il-movimenti tan-natura")</f>
        <v>il-movimenti tan-natura</v>
      </c>
    </row>
    <row r="1559" ht="15.75" customHeight="1">
      <c r="A1559" s="2" t="s">
        <v>1559</v>
      </c>
      <c r="B1559" s="2" t="str">
        <f>IFERROR(__xludf.DUMMYFUNCTION("GOOGLETRANSLATE(A1559, ""en"",""mt"")"),"Rivoluzzjoni Dinjija.")</f>
        <v>Rivoluzzjoni Dinjija.</v>
      </c>
    </row>
    <row r="1560" ht="15.75" customHeight="1">
      <c r="A1560" s="2" t="s">
        <v>1560</v>
      </c>
      <c r="B1560" s="2" t="str">
        <f>IFERROR(__xludf.DUMMYFUNCTION("GOOGLETRANSLATE(A1560, ""en"",""mt"")"),"L-unitajiet tal-blat isiru eħxen u jitqassru meta jitpoġġew taħt dan it-tip ta 'kompressjoni.")</f>
        <v>L-unitajiet tal-blat isiru eħxen u jitqassru meta jitpoġġew taħt dan it-tip ta 'kompressjoni.</v>
      </c>
    </row>
    <row r="1561" ht="15.75" customHeight="1">
      <c r="A1561" s="2" t="s">
        <v>1561</v>
      </c>
      <c r="B1561" s="2" t="str">
        <f>IFERROR(__xludf.DUMMYFUNCTION("GOOGLETRANSLATE(A1561, ""en"",""mt"")"),"L-ewwel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1562" ht="15.75" customHeight="1">
      <c r="A1562" s="2" t="s">
        <v>1562</v>
      </c>
      <c r="B1562" s="2" t="str">
        <f>IFERROR(__xludf.DUMMYFUNCTION("GOOGLETRANSLATE(A1562, ""en"",""mt"")"),"Ir-razez tal-ogħla ""effiċjenza soċjali""")</f>
        <v>Ir-razez tal-ogħla "effiċjenza soċjali"</v>
      </c>
    </row>
    <row r="1563" ht="15.75" customHeight="1">
      <c r="A1563" s="2" t="s">
        <v>1563</v>
      </c>
      <c r="B1563" s="2" t="str">
        <f>IFERROR(__xludf.DUMMYFUNCTION("GOOGLETRANSLATE(A1563, ""en"",""mt"")"),"Orjentaliżmu u tropiċità")</f>
        <v>Orjentaliżmu u tropiċità</v>
      </c>
    </row>
    <row r="1564" ht="15.75" customHeight="1">
      <c r="A1564" s="2" t="s">
        <v>1564</v>
      </c>
      <c r="B1564" s="2" t="str">
        <f>IFERROR(__xludf.DUMMYFUNCTION("GOOGLETRANSLATE(A1564, ""en"",""mt"")"),"Huma tilfu l-flus")</f>
        <v>Huma tilfu l-flus</v>
      </c>
    </row>
    <row r="1565" ht="15.75" customHeight="1">
      <c r="A1565" s="2" t="s">
        <v>1565</v>
      </c>
      <c r="B1565" s="2" t="str">
        <f>IFERROR(__xludf.DUMMYFUNCTION("GOOGLETRANSLATE(A1565, ""en"",""mt"")"),"Telf ta 'fertilità tal-ħamrija u invażjoni tal-ħaxix ħażin")</f>
        <v>Telf ta 'fertilità tal-ħamrija u invażjoni tal-ħaxix ħażin</v>
      </c>
    </row>
    <row r="1566" ht="15.75" customHeight="1">
      <c r="A1566" s="2" t="s">
        <v>1566</v>
      </c>
      <c r="B1566" s="2" t="str">
        <f>IFERROR(__xludf.DUMMYFUNCTION("GOOGLETRANSLATE(A1566, ""en"",""mt"")"),"Fejn tinsab Galaxy Public School?")</f>
        <v>Fejn tinsab Galaxy Public School?</v>
      </c>
    </row>
    <row r="1567" ht="15.75" customHeight="1">
      <c r="A1567" s="2" t="s">
        <v>1567</v>
      </c>
      <c r="B1567" s="2" t="str">
        <f>IFERROR(__xludf.DUMMYFUNCTION("GOOGLETRANSLATE(A1567, ""en"",""mt"")"),"Il-baqar ingħataw")</f>
        <v>Il-baqar ingħataw</v>
      </c>
    </row>
    <row r="1568" ht="15.75" customHeight="1">
      <c r="A1568" s="2" t="s">
        <v>1568</v>
      </c>
      <c r="B1568" s="2" t="str">
        <f>IFERROR(__xludf.DUMMYFUNCTION("GOOGLETRANSLATE(A1568, ""en"",""mt"")"),"Kemm Prinċpijiet Rival kienu involuti fl-Assassinanti ta 'Gegeen?")</f>
        <v>Kemm Prinċpijiet Rival kienu involuti fl-Assassinanti ta 'Gegeen?</v>
      </c>
    </row>
    <row r="1569" ht="15.75" customHeight="1">
      <c r="A1569" s="2" t="s">
        <v>1569</v>
      </c>
      <c r="B1569" s="2" t="str">
        <f>IFERROR(__xludf.DUMMYFUNCTION("GOOGLETRANSLATE(A1569, ""en"",""mt"")"),"Upper Rhine")</f>
        <v>Upper Rhine</v>
      </c>
    </row>
    <row r="1570" ht="15.75" customHeight="1">
      <c r="A1570" s="2" t="s">
        <v>1570</v>
      </c>
      <c r="B1570" s="2" t="str">
        <f>IFERROR(__xludf.DUMMYFUNCTION("GOOGLETRANSLATE(A1570, ""en"",""mt"")"),"li jibda fil-bidu ta 'Settembru u jispiċċa f'nofs Mejju")</f>
        <v>li jibda fil-bidu ta 'Settembru u jispiċċa f'nofs Mejju</v>
      </c>
    </row>
    <row r="1571" ht="15.75" customHeight="1">
      <c r="A1571" s="2" t="s">
        <v>1571</v>
      </c>
      <c r="B1571" s="2" t="str">
        <f>IFERROR(__xludf.DUMMYFUNCTION("GOOGLETRANSLATE(A1571, ""en"",""mt"")"),"Il-port ta 'Long Beach jappartjeni għal liema reġjun ta' California?")</f>
        <v>Il-port ta 'Long Beach jappartjeni għal liema reġjun ta' California?</v>
      </c>
    </row>
    <row r="1572" ht="15.75" customHeight="1">
      <c r="A1572" s="2" t="s">
        <v>1572</v>
      </c>
      <c r="B1572" s="2" t="str">
        <f>IFERROR(__xludf.DUMMYFUNCTION("GOOGLETRANSLATE(A1572, ""en"",""mt"")"),"Stanley Steamer")</f>
        <v>Stanley Steamer</v>
      </c>
    </row>
    <row r="1573" ht="15.75" customHeight="1">
      <c r="A1573" s="2" t="s">
        <v>1573</v>
      </c>
      <c r="B1573" s="2" t="str">
        <f>IFERROR(__xludf.DUMMYFUNCTION("GOOGLETRANSLATE(A1573, ""en"",""mt"")"),"Il-mantell tad-dinja")</f>
        <v>Il-mantell tad-dinja</v>
      </c>
    </row>
    <row r="1574" ht="15.75" customHeight="1">
      <c r="A1574" s="2" t="s">
        <v>1574</v>
      </c>
      <c r="B1574" s="2" t="str">
        <f>IFERROR(__xludf.DUMMYFUNCTION("GOOGLETRANSLATE(A1574, ""en"",""mt"")"),"Notazzjoni Big O.")</f>
        <v>Notazzjoni Big O.</v>
      </c>
    </row>
    <row r="1575" ht="15.75" customHeight="1">
      <c r="A1575" s="2" t="s">
        <v>1575</v>
      </c>
      <c r="B1575" s="2" t="str">
        <f>IFERROR(__xludf.DUMMYFUNCTION("GOOGLETRANSLATE(A1575, ""en"",""mt"")"),"Sforzi ta 'konservazzjoni bbażati fil-komunità qed jiġu sostitwiti fejn")</f>
        <v>Sforzi ta 'konservazzjoni bbażati fil-komunità qed jiġu sostitwiti fejn</v>
      </c>
    </row>
    <row r="1576" ht="15.75" customHeight="1">
      <c r="A1576" s="2" t="s">
        <v>1576</v>
      </c>
      <c r="B1576" s="2" t="str">
        <f>IFERROR(__xludf.DUMMYFUNCTION("GOOGLETRANSLATE(A1576, ""en"",""mt"")"),"Min-naħa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1577" ht="15.75" customHeight="1">
      <c r="A1577" s="2" t="s">
        <v>1577</v>
      </c>
      <c r="B1577" s="2" t="str">
        <f>IFERROR(__xludf.DUMMYFUNCTION("GOOGLETRANSLATE(A1577, ""en"",""mt"")"),"mhux ugwali")</f>
        <v>mhux ugwali</v>
      </c>
    </row>
    <row r="1578" ht="15.75" customHeight="1">
      <c r="A1578" s="2" t="s">
        <v>1578</v>
      </c>
      <c r="B1578" s="2" t="str">
        <f>IFERROR(__xludf.DUMMYFUNCTION("GOOGLETRANSLATE(A1578, ""en"",""mt"")"),"innifsu u mhux innifsu")</f>
        <v>innifsu u mhux innifsu</v>
      </c>
    </row>
    <row r="1579" ht="15.75" customHeight="1">
      <c r="A1579" s="2" t="s">
        <v>1579</v>
      </c>
      <c r="B1579" s="2" t="str">
        <f>IFERROR(__xludf.DUMMYFUNCTION("GOOGLETRANSLATE(A1579, ""en"",""mt"")"),"Ħu evidenza minn xhieda, twettaq inkjesti u tifli l-leġiżlazzjoni")</f>
        <v>Ħu evidenza minn xhieda, twettaq inkjesti u tifli l-leġiżlazzjoni</v>
      </c>
    </row>
    <row r="1580" ht="15.75" customHeight="1">
      <c r="A1580" s="2" t="s">
        <v>1580</v>
      </c>
      <c r="B1580" s="2" t="str">
        <f>IFERROR(__xludf.DUMMYFUNCTION("GOOGLETRANSLATE(A1580, ""en"",""mt"")"),"Struttura u forzi estiżi li jaġixxu fuq parti waħda ta 'oġġett jistgħu jaffettwaw partijiet oħra ta' oġġett")</f>
        <v>Struttura u forzi estiżi li jaġixxu fuq parti waħda ta 'oġġett jistgħu jaffettwaw partijiet oħra ta' oġġett</v>
      </c>
    </row>
    <row r="1581" ht="15.75" customHeight="1">
      <c r="A1581" s="2" t="s">
        <v>1581</v>
      </c>
      <c r="B1581" s="2" t="str">
        <f>IFERROR(__xludf.DUMMYFUNCTION("GOOGLETRANSLATE(A1581, ""en"",""mt"")"),"Qlib taċ-ċirkwiti")</f>
        <v>Qlib taċ-ċirkwiti</v>
      </c>
    </row>
    <row r="1582" ht="15.75" customHeight="1">
      <c r="A1582" s="2" t="s">
        <v>1582</v>
      </c>
      <c r="B1582" s="2" t="str">
        <f>IFERROR(__xludf.DUMMYFUNCTION("GOOGLETRANSLATE(A1582, ""en"",""mt"")"),"F'Berlin,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1583" ht="15.75" customHeight="1">
      <c r="A1583" s="2" t="s">
        <v>1583</v>
      </c>
      <c r="B1583" s="2" t="str">
        <f>IFERROR(__xludf.DUMMYFUNCTION("GOOGLETRANSLATE(A1583, ""en"",""mt"")"),"X'tip ta 'sanzjonijiet idderieġa l-Istati Uniti lejn l-Iran?")</f>
        <v>X'tip ta 'sanzjonijiet idderieġa l-Istati Uniti lejn l-Iran?</v>
      </c>
    </row>
    <row r="1584" ht="15.75" customHeight="1">
      <c r="A1584" s="2" t="s">
        <v>1584</v>
      </c>
      <c r="B1584" s="2" t="str">
        <f>IFERROR(__xludf.DUMMYFUNCTION("GOOGLETRANSLATE(A1584, ""en"",""mt"")"),"Ilmijiet tal-baħar madwar id-dinja")</f>
        <v>Ilmijiet tal-baħar madwar id-dinja</v>
      </c>
    </row>
    <row r="1585" ht="15.75" customHeight="1">
      <c r="A1585" s="2" t="s">
        <v>1585</v>
      </c>
      <c r="B1585" s="2" t="str">
        <f>IFERROR(__xludf.DUMMYFUNCTION("GOOGLETRANSLATE(A1585, ""en"",""mt"")"),"Gaeliku")</f>
        <v>Gaeliku</v>
      </c>
    </row>
    <row r="1586" ht="15.75" customHeight="1">
      <c r="A1586" s="2" t="s">
        <v>1586</v>
      </c>
      <c r="B1586" s="2" t="str">
        <f>IFERROR(__xludf.DUMMYFUNCTION("GOOGLETRANSLATE(A1586, ""en"",""mt"")"),"Suite proprjetarja ta 'protokolli ta' netwerking żviluppati minn Apple Inc. fl-1985")</f>
        <v>Suite proprjetarja ta 'protokolli ta' netwerking żviluppati minn Apple Inc. fl-1985</v>
      </c>
    </row>
    <row r="1587" ht="15.75" customHeight="1">
      <c r="A1587" s="2" t="s">
        <v>1587</v>
      </c>
      <c r="B1587" s="2" t="str">
        <f>IFERROR(__xludf.DUMMYFUNCTION("GOOGLETRANSLATE(A1587, ""en"",""mt"")"),"Id-diżubbidjenza ċivili hija ġġustifikata biss kontra entitajiet governattivi.")</f>
        <v>Id-diżubbidjenza ċivili hija ġġustifikata biss kontra entitajiet governattivi.</v>
      </c>
    </row>
    <row r="1588" ht="15.75" customHeight="1">
      <c r="A1588" s="2" t="s">
        <v>1588</v>
      </c>
      <c r="B1588" s="2" t="str">
        <f>IFERROR(__xludf.DUMMYFUNCTION("GOOGLETRANSLATE(A1588, ""en"",""mt"")"),"L-ekonomija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1589" ht="15.75" customHeight="1">
      <c r="A1589" s="2" t="s">
        <v>1589</v>
      </c>
      <c r="B1589" s="2" t="str">
        <f>IFERROR(__xludf.DUMMYFUNCTION("GOOGLETRANSLATE(A1589, ""en"",""mt"")"),"Robert Maynard Hutchins De-enfasizza l-Varsity Athletics")</f>
        <v>Robert Maynard Hutchins De-enfasizza l-Varsity Athletics</v>
      </c>
    </row>
    <row r="1590" ht="15.75" customHeight="1">
      <c r="A1590" s="2" t="s">
        <v>1590</v>
      </c>
      <c r="B1590" s="2" t="str">
        <f>IFERROR(__xludf.DUMMYFUNCTION("GOOGLETRANSLATE(A1590, ""en"",""mt"")"),"Bankiera,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1591" ht="15.75" customHeight="1">
      <c r="A1591" s="2" t="s">
        <v>1591</v>
      </c>
      <c r="B1591" s="2" t="str">
        <f>IFERROR(__xludf.DUMMYFUNCTION("GOOGLETRANSLATE(A1591, ""en"",""mt"")"),"X'inhuma żewġ eżempji ta 'vertebrati primittivi ta' xedaq?")</f>
        <v>X'inhuma żewġ eżempji ta 'vertebrati primittivi ta' xedaq?</v>
      </c>
    </row>
    <row r="1592" ht="15.75" customHeight="1">
      <c r="A1592" s="2" t="s">
        <v>1592</v>
      </c>
      <c r="B1592" s="2" t="str">
        <f>IFERROR(__xludf.DUMMYFUNCTION("GOOGLETRANSLATE(A1592, ""en"",""mt"")"),"X'jagħmlu l-waal u n-Nederrijn-lek li jfasslu t-throguh?")</f>
        <v>X'jagħmlu l-waal u n-Nederrijn-lek li jfasslu t-throguh?</v>
      </c>
    </row>
    <row r="1593" ht="15.75" customHeight="1">
      <c r="A1593" s="2" t="s">
        <v>1593</v>
      </c>
      <c r="B1593" s="2" t="str">
        <f>IFERROR(__xludf.DUMMYFUNCTION("GOOGLETRANSLATE(A1593, ""en"",""mt"")"),"Meuse Estware")</f>
        <v>Meuse Estware</v>
      </c>
    </row>
    <row r="1594" ht="15.75" customHeight="1">
      <c r="A1594" s="2" t="s">
        <v>1594</v>
      </c>
      <c r="B1594" s="2" t="str">
        <f>IFERROR(__xludf.DUMMYFUNCTION("GOOGLETRANSLATE(A1594, ""en"",""mt"")"),"veduta differenti")</f>
        <v>veduta differenti</v>
      </c>
    </row>
    <row r="1595" ht="15.75" customHeight="1">
      <c r="A1595" s="2" t="s">
        <v>1595</v>
      </c>
      <c r="B1595" s="2" t="str">
        <f>IFERROR(__xludf.DUMMYFUNCTION("GOOGLETRANSLATE(A1595, ""en"",""mt"")"),"Projezzjonijiet ġelatinużi mmarkati b'ċili li jipproduċu kurrenti tal-ilma")</f>
        <v>Projezzjonijiet ġelatinużi mmarkati b'ċili li jipproduċu kurrenti tal-ilma</v>
      </c>
    </row>
    <row r="1596" ht="15.75" customHeight="1">
      <c r="A1596" s="2" t="s">
        <v>1596</v>
      </c>
      <c r="B1596" s="2" t="str">
        <f>IFERROR(__xludf.DUMMYFUNCTION("GOOGLETRANSLATE(A1596, ""en"",""mt"")"),"Rock jikkristallizza minn Melt (Magma u / jew Lava)")</f>
        <v>Rock jikkristallizza minn Melt (Magma u / jew Lava)</v>
      </c>
    </row>
    <row r="1597" ht="15.75" customHeight="1">
      <c r="A1597" s="2" t="s">
        <v>1597</v>
      </c>
      <c r="B1597" s="2" t="str">
        <f>IFERROR(__xludf.DUMMYFUNCTION("GOOGLETRANSLATE(A1597, ""en"",""mt"")"),"X'inhu parzjalment responsabbli għar-rispons immuni mdgħajjef f'individwi anzjani?")</f>
        <v>X'inhu parzjalment responsabbli għar-rispons immuni mdgħajjef f'individwi anzjani?</v>
      </c>
    </row>
    <row r="1598" ht="15.75" customHeight="1">
      <c r="A1598" s="2" t="s">
        <v>1598</v>
      </c>
      <c r="B1598" s="2" t="str">
        <f>IFERROR(__xludf.DUMMYFUNCTION("GOOGLETRANSLATE(A1598, ""en"",""mt"")"),"temperatura ta 'għeluq partikolari")</f>
        <v>temperatura ta 'għeluq partikolari</v>
      </c>
    </row>
    <row r="1599" ht="15.75" customHeight="1">
      <c r="A1599" s="2" t="s">
        <v>1599</v>
      </c>
      <c r="B1599" s="2" t="str">
        <f>IFERROR(__xludf.DUMMYFUNCTION("GOOGLETRANSLATE(A1599, ""en"",""mt"")"),"Awtokratiku-burokratiku")</f>
        <v>Awtokratiku-burokratiku</v>
      </c>
    </row>
    <row r="1600" ht="15.75" customHeight="1">
      <c r="A1600" s="2" t="s">
        <v>1600</v>
      </c>
      <c r="B1600" s="2" t="str">
        <f>IFERROR(__xludf.DUMMYFUNCTION("GOOGLETRANSLATE(A1600, ""en"",""mt"")"),"Il-kunċett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1601" ht="15.75" customHeight="1">
      <c r="A1601" s="2" t="s">
        <v>1601</v>
      </c>
      <c r="B1601" s="2" t="str">
        <f>IFERROR(__xludf.DUMMYFUNCTION("GOOGLETRANSLATE(A1601, ""en"",""mt"")"),"Protesti illegali simboliċi")</f>
        <v>Protesti illegali simboliċi</v>
      </c>
    </row>
    <row r="1602" ht="15.75" customHeight="1">
      <c r="A1602" s="2" t="s">
        <v>1602</v>
      </c>
      <c r="B1602" s="2" t="str">
        <f>IFERROR(__xludf.DUMMYFUNCTION("GOOGLETRANSLATE(A1602, ""en"",""mt"")"),"fażi ta 'setup f'kull nodu involut")</f>
        <v>fażi ta 'setup f'kull nodu involut</v>
      </c>
    </row>
    <row r="1603" ht="15.75" customHeight="1">
      <c r="A1603" s="2" t="s">
        <v>1603</v>
      </c>
      <c r="B1603" s="2" t="str">
        <f>IFERROR(__xludf.DUMMYFUNCTION("GOOGLETRANSLATE(A1603, ""en"",""mt"")"),"Is-sistema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1604" ht="15.75" customHeight="1">
      <c r="A1604" s="2" t="s">
        <v>1604</v>
      </c>
      <c r="B1604" s="2" t="str">
        <f>IFERROR(__xludf.DUMMYFUNCTION("GOOGLETRANSLATE(A1604, ""en"",""mt"")"),"Din espandiet")</f>
        <v>Din espandiet</v>
      </c>
    </row>
    <row r="1605" ht="15.75" customHeight="1">
      <c r="A1605" s="2" t="s">
        <v>1605</v>
      </c>
      <c r="B1605" s="2" t="str">
        <f>IFERROR(__xludf.DUMMYFUNCTION("GOOGLETRANSLATE(A1605, ""en"",""mt"")"),"X'għamel is-sistema Apple awtomatikament")</f>
        <v>X'għamel is-sistema Apple awtomatikament</v>
      </c>
    </row>
    <row r="1606" ht="15.75" customHeight="1">
      <c r="A1606" s="2" t="s">
        <v>1606</v>
      </c>
      <c r="B1606" s="2" t="str">
        <f>IFERROR(__xludf.DUMMYFUNCTION("GOOGLETRANSLATE(A1606, ""en"",""mt"")"),"Stat ta 'triplet spin")</f>
        <v>Stat ta 'triplet spin</v>
      </c>
    </row>
    <row r="1607" ht="15.75" customHeight="1">
      <c r="A1607" s="2" t="s">
        <v>1607</v>
      </c>
      <c r="B1607" s="2" t="str">
        <f>IFERROR(__xludf.DUMMYFUNCTION("GOOGLETRANSLATE(A1607, ""en"",""mt"")"),"interface ospitanti għal x.25 u l-interface terminali għal x.29")</f>
        <v>interface ospitanti għal x.25 u l-interface terminali għal x.29</v>
      </c>
    </row>
    <row r="1608" ht="15.75" customHeight="1">
      <c r="A1608" s="2" t="s">
        <v>1608</v>
      </c>
      <c r="B1608" s="2" t="str">
        <f>IFERROR(__xludf.DUMMYFUNCTION("GOOGLETRANSLATE(A1608, ""en"",""mt"")"),"Kemm hemm viċi presidenti fuq il-bord tal-istudenti?")</f>
        <v>Kemm hemm viċi presidenti fuq il-bord tal-istudenti?</v>
      </c>
    </row>
    <row r="1609" ht="15.75" customHeight="1">
      <c r="A1609" s="2" t="s">
        <v>1609</v>
      </c>
      <c r="B1609" s="2" t="str">
        <f>IFERROR(__xludf.DUMMYFUNCTION("GOOGLETRANSLATE(A1609, ""en"",""mt"")"),"Ohio Company of Virginia")</f>
        <v>Ohio Company of Virginia</v>
      </c>
    </row>
    <row r="1610" ht="15.75" customHeight="1">
      <c r="A1610" s="2" t="s">
        <v>1610</v>
      </c>
      <c r="B1610" s="2" t="str">
        <f>IFERROR(__xludf.DUMMYFUNCTION("GOOGLETRANSLATE(A1610, ""en"",""mt"")"),"Ħsarat Ingliżi fl-Amerika ta ’Fuq, flimkien ma’ fallimenti oħra fl-Ewropa")</f>
        <v>Ħsarat Ingliżi fl-Amerika ta ’Fuq, flimkien ma’ fallimenti oħra fl-Ewropa</v>
      </c>
    </row>
    <row r="1611" ht="15.75" customHeight="1">
      <c r="A1611" s="2" t="s">
        <v>1611</v>
      </c>
      <c r="B1611" s="2" t="str">
        <f>IFERROR(__xludf.DUMMYFUNCTION("GOOGLETRANSLATE(A1611, ""en"",""mt"")"),"Madwar seba 'u tmienja")</f>
        <v>Madwar seba 'u tmienja</v>
      </c>
    </row>
    <row r="1612" ht="15.75" customHeight="1">
      <c r="A1612" s="2" t="s">
        <v>1612</v>
      </c>
      <c r="B1612" s="2" t="str">
        <f>IFERROR(__xludf.DUMMYFUNCTION("GOOGLETRANSLATE(A1612, ""en"",""mt"")"),"manwalment irażżan in-nar")</f>
        <v>manwalment irażżan in-nar</v>
      </c>
    </row>
    <row r="1613" ht="15.75" customHeight="1">
      <c r="A1613" s="2" t="s">
        <v>1613</v>
      </c>
      <c r="B1613" s="2" t="str">
        <f>IFERROR(__xludf.DUMMYFUNCTION("GOOGLETRANSLATE(A1613, ""en"",""mt"")"),"Qawwa tal-komputazzjoni")</f>
        <v>Qawwa tal-komputazzjoni</v>
      </c>
    </row>
    <row r="1614" ht="15.75" customHeight="1">
      <c r="A1614" s="2" t="s">
        <v>1614</v>
      </c>
      <c r="B1614" s="2" t="str">
        <f>IFERROR(__xludf.DUMMYFUNCTION("GOOGLETRANSLATE(A1614, ""en"",""mt"")"),"Avveniment ewlieni")</f>
        <v>Avveniment ewlieni</v>
      </c>
    </row>
    <row r="1615" ht="15.75" customHeight="1">
      <c r="A1615" s="2" t="s">
        <v>1615</v>
      </c>
      <c r="B1615" s="2" t="str">
        <f>IFERROR(__xludf.DUMMYFUNCTION("GOOGLETRANSLATE(A1615, ""en"",""mt"")"),"Liema membru tal-alumni tal-università kien magħruf għax-xogħol tiegħu fuq it-teorija tal-portafoll?")</f>
        <v>Liema membru tal-alumni tal-università kien magħruf għax-xogħol tiegħu fuq it-teorija tal-portafoll?</v>
      </c>
    </row>
    <row r="1616" ht="15.75" customHeight="1">
      <c r="A1616" s="2" t="s">
        <v>1616</v>
      </c>
      <c r="B1616" s="2" t="str">
        <f>IFERROR(__xludf.DUMMYFUNCTION("GOOGLETRANSLATE(A1616, ""en"",""mt"")"),"l-ogħla 'effiċjenza soċjali'")</f>
        <v>l-ogħla 'effiċjenza soċjali'</v>
      </c>
    </row>
    <row r="1617" ht="15.75" customHeight="1">
      <c r="A1617" s="2" t="s">
        <v>1617</v>
      </c>
      <c r="B1617" s="2" t="str">
        <f>IFERROR(__xludf.DUMMYFUNCTION("GOOGLETRANSLATE(A1617, ""en"",""mt"")"),"Xi jfisser meta serje armonika tvarja?")</f>
        <v>Xi jfisser meta serje armonika tvarja?</v>
      </c>
    </row>
    <row r="1618" ht="15.75" customHeight="1">
      <c r="A1618" s="2" t="s">
        <v>1618</v>
      </c>
      <c r="B1618" s="2" t="str">
        <f>IFERROR(__xludf.DUMMYFUNCTION("GOOGLETRANSLATE(A1618, ""en"",""mt"")"),"Vertebrati primittivi ta 'xedaq għandhom firxa ta' riċetturi msemmija bħala xiex?")</f>
        <v>Vertebrati primittivi ta 'xedaq għandhom firxa ta' riċetturi msemmija bħala xiex?</v>
      </c>
    </row>
    <row r="1619" ht="15.75" customHeight="1">
      <c r="A1619" s="2" t="s">
        <v>1619</v>
      </c>
      <c r="B1619" s="2" t="str">
        <f>IFERROR(__xludf.DUMMYFUNCTION("GOOGLETRANSLATE(A1619, ""en"",""mt"")"),"Liema żewġ nazzjonijiet membri tal-Imperu Ruman Qaddis irċevew refuġjati Huguenot?")</f>
        <v>Liema żewġ nazzjonijiet membri tal-Imperu Ruman Qaddis irċevew refuġjati Huguenot?</v>
      </c>
    </row>
    <row r="1620" ht="15.75" customHeight="1">
      <c r="A1620" s="2" t="s">
        <v>1620</v>
      </c>
      <c r="B1620" s="2" t="str">
        <f>IFERROR(__xludf.DUMMYFUNCTION("GOOGLETRANSLATE(A1620, ""en"",""mt"")"),"Numri żgħar ta 'kolonizzaturi")</f>
        <v>Numri żgħar ta 'kolonizzaturi</v>
      </c>
    </row>
    <row r="1621" ht="15.75" customHeight="1">
      <c r="A1621" s="2" t="s">
        <v>1621</v>
      </c>
      <c r="B1621" s="2" t="str">
        <f>IFERROR(__xludf.DUMMYFUNCTION("GOOGLETRANSLATE(A1621, ""en"",""mt"")"),"Il-kummissarji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1622" ht="15.75" customHeight="1">
      <c r="A1622" s="2" t="s">
        <v>1622</v>
      </c>
      <c r="B1622" s="2" t="str">
        <f>IFERROR(__xludf.DUMMYFUNCTION("GOOGLETRANSLATE(A1622, ""en"",""mt"")"),"Li beda programm ta ’riforma tal-knisja fl-1100s")</f>
        <v>Li beda programm ta ’riforma tal-knisja fl-1100s</v>
      </c>
    </row>
    <row r="1623" ht="15.75" customHeight="1">
      <c r="A1623" s="2" t="s">
        <v>1623</v>
      </c>
      <c r="B1623" s="2" t="str">
        <f>IFERROR(__xludf.DUMMYFUNCTION("GOOGLETRANSLATE(A1623, ""en"",""mt"")"),"L-arkitettura residenzjali tad-distrett tat-Torri tqabbel jew tikkuntrasta ma 'parti oħra ta' Fresno?")</f>
        <v>L-arkitettura residenzjali tad-distrett tat-Torri tqabbel jew tikkuntrasta ma 'parti oħra ta' Fresno?</v>
      </c>
    </row>
    <row r="1624" ht="15.75" customHeight="1">
      <c r="A1624" s="2" t="s">
        <v>1624</v>
      </c>
      <c r="B1624" s="2" t="str">
        <f>IFERROR(__xludf.DUMMYFUNCTION("GOOGLETRANSLATE(A1624, ""en"",""mt"")"),"temperatura tal-għeluq")</f>
        <v>temperatura tal-għeluq</v>
      </c>
    </row>
    <row r="1625" ht="15.75" customHeight="1">
      <c r="A1625" s="2" t="s">
        <v>1625</v>
      </c>
      <c r="B1625" s="2" t="str">
        <f>IFERROR(__xludf.DUMMYFUNCTION("GOOGLETRANSLATE(A1625, ""en"",""mt"")"),"Li waqqaf Telnet")</f>
        <v>Li waqqaf Telnet</v>
      </c>
    </row>
    <row r="1626" ht="15.75" customHeight="1">
      <c r="A1626" s="2" t="s">
        <v>1626</v>
      </c>
      <c r="B1626" s="2" t="str">
        <f>IFERROR(__xludf.DUMMYFUNCTION("GOOGLETRANSLATE(A1626, ""en"",""mt"")"),"Meta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1627" ht="15.75" customHeight="1">
      <c r="A1627" s="2" t="s">
        <v>1627</v>
      </c>
      <c r="B1627" s="2" t="str">
        <f>IFERROR(__xludf.DUMMYFUNCTION("GOOGLETRANSLATE(A1627, ""en"",""mt"")"),"Battalja ta 'Bạch ằng")</f>
        <v>Battalja ta 'Bạch ằng</v>
      </c>
    </row>
    <row r="1628" ht="15.75" customHeight="1">
      <c r="A1628" s="2" t="s">
        <v>1628</v>
      </c>
      <c r="B1628" s="2" t="str">
        <f>IFERROR(__xludf.DUMMYFUNCTION("GOOGLETRANSLATE(A1628, ""en"",""mt"")"),"Bejn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629" ht="15.75" customHeight="1">
      <c r="A1629" s="2" t="s">
        <v>1629</v>
      </c>
      <c r="B1629" s="2" t="str">
        <f>IFERROR(__xludf.DUMMYFUNCTION("GOOGLETRANSLATE(A1629, ""en"",""mt"")"),"""Bricks għal Varsavja""")</f>
        <v>"Bricks għal Varsavja"</v>
      </c>
    </row>
    <row r="1630" ht="15.75" customHeight="1">
      <c r="A1630" s="2" t="s">
        <v>1630</v>
      </c>
      <c r="B1630" s="2" t="str">
        <f>IFERROR(__xludf.DUMMYFUNCTION("GOOGLETRANSLATE(A1630, ""en"",""mt"")"),"Amazonia: Il-bniedem u l-kultura fi ġenna ffalsifikata.")</f>
        <v>Amazonia: Il-bniedem u l-kultura fi ġenna ffalsifikata.</v>
      </c>
    </row>
    <row r="1631" ht="15.75" customHeight="1">
      <c r="A1631" s="2" t="s">
        <v>1631</v>
      </c>
      <c r="B1631" s="2" t="str">
        <f>IFERROR(__xludf.DUMMYFUNCTION("GOOGLETRANSLATE(A1631, ""en"",""mt"")"),"In-Nofsinhar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632" ht="15.75" customHeight="1">
      <c r="A1632" s="2" t="s">
        <v>1632</v>
      </c>
      <c r="B1632" s="2" t="str">
        <f>IFERROR(__xludf.DUMMYFUNCTION("GOOGLETRANSLATE(A1632, ""en"",""mt"")"),"il-problema ta 'l-għaqda np-kompluta")</f>
        <v>il-problema ta 'l-għaqda np-kompluta</v>
      </c>
    </row>
    <row r="1633" ht="15.75" customHeight="1">
      <c r="A1633" s="2" t="s">
        <v>1633</v>
      </c>
      <c r="B1633" s="2" t="str">
        <f>IFERROR(__xludf.DUMMYFUNCTION("GOOGLETRANSLATE(A1633, ""en"",""mt"")"),"tinforma lill-ġurija u lill-pubbliku")</f>
        <v>tinforma lill-ġurija u lill-pubbliku</v>
      </c>
    </row>
    <row r="1634" ht="15.75" customHeight="1">
      <c r="A1634" s="2" t="s">
        <v>1634</v>
      </c>
      <c r="B1634" s="2" t="str">
        <f>IFERROR(__xludf.DUMMYFUNCTION("GOOGLETRANSLATE(A1634, ""en"",""mt"")"),"Liema viċinat jinsab fil-punent tal-41 Freeway?")</f>
        <v>Liema viċinat jinsab fil-punent tal-41 Freeway?</v>
      </c>
    </row>
    <row r="1635" ht="15.75" customHeight="1">
      <c r="A1635" s="2" t="s">
        <v>1635</v>
      </c>
      <c r="B1635" s="2" t="str">
        <f>IFERROR(__xludf.DUMMYFUNCTION("GOOGLETRANSLATE(A1635, ""en"",""mt"")"),"Epte")</f>
        <v>Epte</v>
      </c>
    </row>
    <row r="1636" ht="15.75" customHeight="1">
      <c r="A1636" s="2" t="s">
        <v>1636</v>
      </c>
      <c r="B1636" s="2" t="str">
        <f>IFERROR(__xludf.DUMMYFUNCTION("GOOGLETRANSLATE(A1636, ""en"",""mt"")"),"PTT Telecom Olandiż")</f>
        <v>PTT Telecom Olandiż</v>
      </c>
    </row>
    <row r="1637" ht="15.75" customHeight="1">
      <c r="A1637" s="2" t="s">
        <v>1637</v>
      </c>
      <c r="B1637" s="2" t="str">
        <f>IFERROR(__xludf.DUMMYFUNCTION("GOOGLETRANSLATE(A1637, ""en"",""mt"")"),"X'inhuma l-proteini li l-organiżmi jużaw biex jidentifikaw molekuli assoċjati ma 'patoġeni?")</f>
        <v>X'inhuma l-proteini li l-organiżmi jużaw biex jidentifikaw molekuli assoċjati ma 'patoġeni?</v>
      </c>
    </row>
    <row r="1638" ht="15.75" customHeight="1">
      <c r="A1638" s="2" t="s">
        <v>1638</v>
      </c>
      <c r="B1638" s="2" t="str">
        <f>IFERROR(__xludf.DUMMYFUNCTION("GOOGLETRANSLATE(A1638, ""en"",""mt"")"),"Il-korp akkademiku tal-università huwa magħmul minn kemm hemm skejjel professjonali?")</f>
        <v>Il-korp akkademiku tal-università huwa magħmul minn kemm hemm skejjel professjonali?</v>
      </c>
    </row>
    <row r="1639" ht="15.75" customHeight="1">
      <c r="A1639" s="2" t="s">
        <v>1639</v>
      </c>
      <c r="B1639" s="2" t="str">
        <f>IFERROR(__xludf.DUMMYFUNCTION("GOOGLETRANSLATE(A1639, ""en"",""mt"")"),"Kemm jaħdmu l-deni tal-pesta?")</f>
        <v>Kemm jaħdmu l-deni tal-pesta?</v>
      </c>
    </row>
    <row r="1640" ht="15.75" customHeight="1">
      <c r="A1640" s="2" t="s">
        <v>1640</v>
      </c>
      <c r="B1640" s="2" t="str">
        <f>IFERROR(__xludf.DUMMYFUNCTION("GOOGLETRANSLATE(A1640, ""en"",""mt"")"),"Il-Kulleġġ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1641" ht="15.75" customHeight="1">
      <c r="A1641" s="2" t="s">
        <v>1641</v>
      </c>
      <c r="B1641" s="2" t="str">
        <f>IFERROR(__xludf.DUMMYFUNCTION("GOOGLETRANSLATE(A1641, ""en"",""mt"")"),"Minn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1642" ht="15.75" customHeight="1">
      <c r="A1642" s="2" t="s">
        <v>1642</v>
      </c>
      <c r="B1642" s="2" t="str">
        <f>IFERROR(__xludf.DUMMYFUNCTION("GOOGLETRANSLATE(A1642, ""en"",""mt"")"),"X'kienet il-karta patoġeni PLOS?")</f>
        <v>X'kienet il-karta patoġeni PLOS?</v>
      </c>
    </row>
    <row r="1643" ht="15.75" customHeight="1">
      <c r="A1643" s="2" t="s">
        <v>1643</v>
      </c>
      <c r="B1643" s="2" t="str">
        <f>IFERROR(__xludf.DUMMYFUNCTION("GOOGLETRANSLATE(A1643, ""en"",""mt"")"),"Il-ġeoloġi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1644" ht="15.75" customHeight="1">
      <c r="A1644" s="2" t="s">
        <v>1644</v>
      </c>
      <c r="B1644" s="2" t="str">
        <f>IFERROR(__xludf.DUMMYFUNCTION("GOOGLETRANSLATE(A1644, ""en"",""mt"")"),"Il-President tal-Università Robert Maynard Hutchins De-enfasizza Varsity Athletics")</f>
        <v>Il-President tal-Università Robert Maynard Hutchins De-enfasizza Varsity Athletics</v>
      </c>
    </row>
    <row r="1645" ht="15.75" customHeight="1">
      <c r="A1645" s="2" t="s">
        <v>1645</v>
      </c>
      <c r="B1645" s="2" t="str">
        <f>IFERROR(__xludf.DUMMYFUNCTION("GOOGLETRANSLATE(A1645, ""en"",""mt"")"),"marda")</f>
        <v>marda</v>
      </c>
    </row>
    <row r="1646" ht="15.75" customHeight="1">
      <c r="A1646" s="2" t="s">
        <v>1646</v>
      </c>
      <c r="B1646" s="2" t="str">
        <f>IFERROR(__xludf.DUMMYFUNCTION("GOOGLETRANSLATE(A1646, ""en"",""mt"")"),"Fin-Nofsinhar")</f>
        <v>Fin-Nofsinhar</v>
      </c>
    </row>
    <row r="1647" ht="15.75" customHeight="1">
      <c r="A1647" s="2" t="s">
        <v>1647</v>
      </c>
      <c r="B1647" s="2" t="str">
        <f>IFERROR(__xludf.DUMMYFUNCTION("GOOGLETRANSLATE(A1647, ""en"",""mt"")"),"X’sejjaħ Davies is-sistema tiegħu")</f>
        <v>X’sejjaħ Davies is-sistema tiegħu</v>
      </c>
    </row>
    <row r="1648" ht="15.75" customHeight="1">
      <c r="A1648" s="2" t="s">
        <v>1648</v>
      </c>
      <c r="B1648" s="2" t="str">
        <f>IFERROR(__xludf.DUMMYFUNCTION("GOOGLETRANSLATE(A1648, ""en"",""mt"")"),"Ħafna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1649" ht="15.75" customHeight="1">
      <c r="A1649" s="2" t="s">
        <v>1649</v>
      </c>
      <c r="B1649" s="2" t="str">
        <f>IFERROR(__xludf.DUMMYFUNCTION("GOOGLETRANSLATE(A1649, ""en"",""mt"")"),"Netwerk ta 'Komunikazzjonijiet fuq skala kbira, imqassma, li jista' jibqa 'ħaj")</f>
        <v>Netwerk ta 'Komunikazzjonijiet fuq skala kbira, imqassma, li jista' jibqa 'ħaj</v>
      </c>
    </row>
    <row r="1650" ht="15.75" customHeight="1">
      <c r="A1650" s="2" t="s">
        <v>1650</v>
      </c>
      <c r="B1650" s="2" t="str">
        <f>IFERROR(__xludf.DUMMYFUNCTION("GOOGLETRANSLATE(A1650, ""en"",""mt"")"),"Netwerking avvanzat ta 'riċerka u edukazzjoni")</f>
        <v>Netwerking avvanzat ta 'riċerka u edukazzjoni</v>
      </c>
    </row>
    <row r="1651" ht="15.75" customHeight="1">
      <c r="A1651" s="2" t="s">
        <v>1651</v>
      </c>
      <c r="B1651" s="2" t="str">
        <f>IFERROR(__xludf.DUMMYFUNCTION("GOOGLETRANSLATE(A1651, ""en"",""mt"")"),"Lag George")</f>
        <v>Lag George</v>
      </c>
    </row>
    <row r="1652" ht="15.75" customHeight="1">
      <c r="A1652" s="2" t="s">
        <v>1652</v>
      </c>
      <c r="B1652" s="2" t="str">
        <f>IFERROR(__xludf.DUMMYFUNCTION("GOOGLETRANSLATE(A1652, ""en"",""mt"")"),"Kemm għandu elettorati l-istat ta 'Victoria?")</f>
        <v>Kemm għandu elettorati l-istat ta 'Victoria?</v>
      </c>
    </row>
    <row r="1653" ht="15.75" customHeight="1">
      <c r="A1653" s="2" t="s">
        <v>1653</v>
      </c>
      <c r="B1653" s="2" t="str">
        <f>IFERROR(__xludf.DUMMYFUNCTION("GOOGLETRANSLATE(A1653, ""en"",""mt"")"),"muturi jew mopeds li jiġbdu karrijiet")</f>
        <v>muturi jew mopeds li jiġbdu karrijiet</v>
      </c>
    </row>
    <row r="1654" ht="15.75" customHeight="1">
      <c r="A1654" s="2" t="s">
        <v>1654</v>
      </c>
      <c r="B1654" s="2" t="str">
        <f>IFERROR(__xludf.DUMMYFUNCTION("GOOGLETRANSLATE(A1654, ""en"",""mt"")"),"ma tkunx konness direttament ma 'arpanet")</f>
        <v>ma tkunx konness direttament ma 'arpanet</v>
      </c>
    </row>
    <row r="1655" ht="15.75" customHeight="1">
      <c r="A1655" s="2" t="s">
        <v>1655</v>
      </c>
      <c r="B1655" s="2" t="str">
        <f>IFERROR(__xludf.DUMMYFUNCTION("GOOGLETRANSLATE(A1655, ""en"",""mt"")"),"Gateways ippermettew lill-kumpaniji privati ​​jagħmlu dak")</f>
        <v>Gateways ippermettew lill-kumpaniji privati ​​jagħmlu dak</v>
      </c>
    </row>
    <row r="1656" ht="15.75" customHeight="1">
      <c r="A1656" s="2" t="s">
        <v>1656</v>
      </c>
      <c r="B1656" s="2" t="str">
        <f>IFERROR(__xludf.DUMMYFUNCTION("GOOGLETRANSLATE(A1656, ""en"",""mt"")"),"Liema grupp jista 'jemenda l-Kostituzzjoni Vittorjana?")</f>
        <v>Liema grupp jista 'jemenda l-Kostituzzjoni Vittorjana?</v>
      </c>
    </row>
    <row r="1657" ht="15.75" customHeight="1">
      <c r="A1657" s="2" t="s">
        <v>1657</v>
      </c>
      <c r="B1657" s="2" t="str">
        <f>IFERROR(__xludf.DUMMYFUNCTION("GOOGLETRANSLATE(A1657, ""en"",""mt"")"),"Jikkoinkula l-iswiċċ tal-pakketti tal-isem modern u jispira bosta netwerks tal-iswiċċ tal-pakketti")</f>
        <v>Jikkoinkula l-iswiċċ tal-pakketti tal-isem modern u jispira bosta netwerks tal-iswiċċ tal-pakketti</v>
      </c>
    </row>
    <row r="1658" ht="15.75" customHeight="1">
      <c r="A1658" s="2" t="s">
        <v>1658</v>
      </c>
      <c r="B1658" s="2" t="str">
        <f>IFERROR(__xludf.DUMMYFUNCTION("GOOGLETRANSLATE(A1658, ""en"",""mt"")"),"Dak li jipprojbixxi l-atomi milli jgħaddu minn xulxin?")</f>
        <v>Dak li jipprojbixxi l-atomi milli jgħaddu minn xulxin?</v>
      </c>
    </row>
    <row r="1659" ht="15.75" customHeight="1">
      <c r="A1659" s="2" t="s">
        <v>1659</v>
      </c>
      <c r="B1659" s="2" t="str">
        <f>IFERROR(__xludf.DUMMYFUNCTION("GOOGLETRANSLATE(A1659, ""en"",""mt"")"),"L-eqdem triq fl-Istati Uniti tal-Amerika")</f>
        <v>L-eqdem triq fl-Istati Uniti tal-Amerika</v>
      </c>
    </row>
    <row r="1660" ht="15.75" customHeight="1">
      <c r="A1660" s="2" t="s">
        <v>1660</v>
      </c>
      <c r="B1660" s="2" t="str">
        <f>IFERROR(__xludf.DUMMYFUNCTION("GOOGLETRANSLATE(A1660, ""en"",""mt"")"),"F’liema età British Gas plc ġiegħlu lill-ħaddiema tagħhom jirtiraw?")</f>
        <v>F’liema età British Gas plc ġiegħlu lill-ħaddiema tagħhom jirtiraw?</v>
      </c>
    </row>
    <row r="1661" ht="15.75" customHeight="1">
      <c r="A1661" s="2" t="s">
        <v>1661</v>
      </c>
      <c r="B1661" s="2" t="str">
        <f>IFERROR(__xludf.DUMMYFUNCTION("GOOGLETRANSLATE(A1661, ""en"",""mt"")"),"Ma 'liema sistema Mongoljana għamlet kompromess il-gvern ta' Kublai?")</f>
        <v>Ma 'liema sistema Mongoljana għamlet kompromess il-gvern ta' Kublai?</v>
      </c>
    </row>
    <row r="1662" ht="15.75" customHeight="1">
      <c r="A1662" s="2" t="s">
        <v>1662</v>
      </c>
      <c r="B1662" s="2" t="str">
        <f>IFERROR(__xludf.DUMMYFUNCTION("GOOGLETRANSLATE(A1662, ""en"",""mt"")"),"inaqqsu")</f>
        <v>inaqqsu</v>
      </c>
    </row>
    <row r="1663" ht="15.75" customHeight="1">
      <c r="A1663" s="2" t="s">
        <v>1663</v>
      </c>
      <c r="B1663" s="2" t="str">
        <f>IFERROR(__xludf.DUMMYFUNCTION("GOOGLETRANSLATE(A1663, ""en"",""mt"")"),"X'kien għan fit-tul tal-politika barranija Franċiża tul ir-Renu?")</f>
        <v>X'kien għan fit-tul tal-politika barranija Franċiża tul ir-Renu?</v>
      </c>
    </row>
    <row r="1664" ht="15.75" customHeight="1">
      <c r="A1664" s="2" t="s">
        <v>1664</v>
      </c>
      <c r="B1664" s="2" t="str">
        <f>IFERROR(__xludf.DUMMYFUNCTION("GOOGLETRANSLATE(A1664, ""en"",""mt"")"),"Estinzjoni Kretaċeja-Paleogene")</f>
        <v>Estinzjoni Kretaċeja-Paleogene</v>
      </c>
    </row>
    <row r="1665" ht="15.75" customHeight="1">
      <c r="A1665" s="2" t="s">
        <v>1665</v>
      </c>
      <c r="B1665" s="2" t="str">
        <f>IFERROR(__xludf.DUMMYFUNCTION("GOOGLETRANSLATE(A1665, ""en"",""mt"")"),"Il-gass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666" ht="15.75" customHeight="1">
      <c r="A1666" s="2" t="s">
        <v>1666</v>
      </c>
      <c r="B1666" s="2" t="str">
        <f>IFERROR(__xludf.DUMMYFUNCTION("GOOGLETRANSLATE(A1666, ""en"",""mt"")"),"Emigrazzjoni pprojbita")</f>
        <v>Emigrazzjoni pprojbita</v>
      </c>
    </row>
    <row r="1667" ht="15.75" customHeight="1">
      <c r="A1667" s="2" t="s">
        <v>1667</v>
      </c>
      <c r="B1667" s="2" t="str">
        <f>IFERROR(__xludf.DUMMYFUNCTION("GOOGLETRANSLATE(A1667, ""en"",""mt"")"),"Liema dinastiji ispiraw l-elementi bħal Ċiniżi tal-gvern ta 'Kublai?")</f>
        <v>Liema dinastiji ispiraw l-elementi bħal Ċiniżi tal-gvern ta 'Kublai?</v>
      </c>
    </row>
    <row r="1668" ht="15.75" customHeight="1">
      <c r="A1668" s="2" t="s">
        <v>1668</v>
      </c>
      <c r="B1668" s="2" t="str">
        <f>IFERROR(__xludf.DUMMYFUNCTION("GOOGLETRANSLATE(A1668, ""en"",""mt"")"),"cuticle tax-xama '")</f>
        <v>cuticle tax-xama '</v>
      </c>
    </row>
    <row r="1669" ht="15.75" customHeight="1">
      <c r="A1669" s="2" t="s">
        <v>1669</v>
      </c>
      <c r="B1669" s="2" t="str">
        <f>IFERROR(__xludf.DUMMYFUNCTION("GOOGLETRANSLATE(A1669, ""en"",""mt"")"),"Metro tal-Kosta tan-Nofsinhar")</f>
        <v>Metro tal-Kosta tan-Nofsinhar</v>
      </c>
    </row>
    <row r="1670" ht="15.75" customHeight="1">
      <c r="A1670" s="2" t="s">
        <v>1670</v>
      </c>
      <c r="B1670" s="2" t="str">
        <f>IFERROR(__xludf.DUMMYFUNCTION("GOOGLETRANSLATE(A1670, ""en"",""mt"")"),"pajjiżi")</f>
        <v>pajjiżi</v>
      </c>
    </row>
    <row r="1671" ht="15.75" customHeight="1">
      <c r="A1671" s="2" t="s">
        <v>1671</v>
      </c>
      <c r="B1671" s="2" t="str">
        <f>IFERROR(__xludf.DUMMYFUNCTION("GOOGLETRANSLATE(A1671, ""en"",""mt"")"),"Biex tnaqqas iċ-ċansijiet ta 'kombustjoni ___ hija meħtieġa biex timmaniġġja b'mod sikur O.")</f>
        <v>Biex tnaqqas iċ-ċansijiet ta 'kombustjoni ___ hija meħtieġa biex timmaniġġja b'mod sikur O.</v>
      </c>
    </row>
    <row r="1672" ht="15.75" customHeight="1">
      <c r="A1672" s="2" t="s">
        <v>1672</v>
      </c>
      <c r="B1672" s="2" t="str">
        <f>IFERROR(__xludf.DUMMYFUNCTION("GOOGLETRANSLATE(A1672, ""en"",""mt"")"),"Kif kien possibbli dan")</f>
        <v>Kif kien possibbli dan</v>
      </c>
    </row>
    <row r="1673" ht="15.75" customHeight="1">
      <c r="A1673" s="2" t="s">
        <v>1673</v>
      </c>
      <c r="B1673" s="2" t="str">
        <f>IFERROR(__xludf.DUMMYFUNCTION("GOOGLETRANSLATE(A1673, ""en"",""mt"")"),"""Iġbed""")</f>
        <v>"Iġbed"</v>
      </c>
    </row>
    <row r="1674" ht="15.75" customHeight="1">
      <c r="A1674" s="2" t="s">
        <v>1674</v>
      </c>
      <c r="B1674" s="2" t="str">
        <f>IFERROR(__xludf.DUMMYFUNCTION("GOOGLETRANSLATE(A1674, ""en"",""mt"")"),"L-anarkisti ma jridux jaċċettaw kastig għal liema raġuni?")</f>
        <v>L-anarkisti ma jridux jaċċettaw kastig għal liema raġuni?</v>
      </c>
    </row>
    <row r="1675" ht="15.75" customHeight="1">
      <c r="A1675" s="2" t="s">
        <v>1675</v>
      </c>
      <c r="B1675" s="2" t="str">
        <f>IFERROR(__xludf.DUMMYFUNCTION("GOOGLETRANSLATE(A1675, ""en"",""mt"")"),"X'inhu l-iktar port kummerċjali traffikuż tal-Istati Uniti?")</f>
        <v>X'inhu l-iktar port kummerċjali traffikuż tal-Istati Uniti?</v>
      </c>
    </row>
    <row r="1676" ht="15.75" customHeight="1">
      <c r="A1676" s="2" t="s">
        <v>1676</v>
      </c>
      <c r="B1676" s="2" t="str">
        <f>IFERROR(__xludf.DUMMYFUNCTION("GOOGLETRANSLATE(A1676, ""en"",""mt"")"),"Villes de sûreté")</f>
        <v>Villes de sûreté</v>
      </c>
    </row>
    <row r="1677" ht="15.75" customHeight="1">
      <c r="A1677" s="2" t="s">
        <v>1677</v>
      </c>
      <c r="B1677" s="2" t="str">
        <f>IFERROR(__xludf.DUMMYFUNCTION("GOOGLETRANSLATE(A1677, ""en"",""mt"")"),"(ditti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678" ht="15.75" customHeight="1">
      <c r="A1678" s="2" t="s">
        <v>1678</v>
      </c>
      <c r="B1678" s="2" t="str">
        <f>IFERROR(__xludf.DUMMYFUNCTION("GOOGLETRANSLATE(A1678, ""en"",""mt"")"),"In-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1679" ht="15.75" customHeight="1">
      <c r="A1679" s="2" t="s">
        <v>1679</v>
      </c>
      <c r="B1679" s="2" t="str">
        <f>IFERROR(__xludf.DUMMYFUNCTION("GOOGLETRANSLATE(A1679, ""en"",""mt"")"),"F'liema gruppi ta 'żewġ gruppi titnaqqas is-saħħa tas-sistema immunitarja?")</f>
        <v>F'liema gruppi ta 'żewġ gruppi titnaqqas is-saħħa tas-sistema immunitarja?</v>
      </c>
    </row>
    <row r="1680" ht="15.75" customHeight="1">
      <c r="A1680" s="2" t="s">
        <v>1680</v>
      </c>
      <c r="B1680" s="2" t="str">
        <f>IFERROR(__xludf.DUMMYFUNCTION("GOOGLETRANSLATE(A1680, ""en"",""mt"")"),"Il-popolazzjoni tal-far ma kinitx biżżejjed biex tagħti kont ta 'pandemija tal-pesta bubonika")</f>
        <v>Il-popolazzjoni tal-far ma kinitx biżżejjed biex tagħti kont ta 'pandemija tal-pesta bubonika</v>
      </c>
    </row>
    <row r="1681" ht="15.75" customHeight="1">
      <c r="A1681" s="2" t="s">
        <v>1681</v>
      </c>
      <c r="B1681" s="2" t="str">
        <f>IFERROR(__xludf.DUMMYFUNCTION("GOOGLETRANSLATE(A1681, ""en"",""mt"")"),"Is-Sindku W. Haydon Burns '")</f>
        <v>Is-Sindku W. Haydon Burns '</v>
      </c>
    </row>
    <row r="1682" ht="15.75" customHeight="1">
      <c r="A1682" s="2" t="s">
        <v>1682</v>
      </c>
      <c r="B1682" s="2" t="str">
        <f>IFERROR(__xludf.DUMMYFUNCTION("GOOGLETRANSLATE(A1682, ""en"",""mt"")"),"Il-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1683" ht="15.75" customHeight="1">
      <c r="A1683" s="2" t="s">
        <v>1683</v>
      </c>
      <c r="B1683" s="2" t="str">
        <f>IFERROR(__xludf.DUMMYFUNCTION("GOOGLETRANSLATE(A1683, ""en"",""mt"")"),"Dak li huwa ekwivalenti għal numru sħiħ kwadru skont it-tnaqqis tal-ħin polinomjali?")</f>
        <v>Dak li huwa ekwivalenti għal numru sħiħ kwadru skont it-tnaqqis tal-ħin polinomjali?</v>
      </c>
    </row>
    <row r="1684" ht="15.75" customHeight="1">
      <c r="A1684" s="2" t="s">
        <v>1684</v>
      </c>
      <c r="B1684" s="2" t="str">
        <f>IFERROR(__xludf.DUMMYFUNCTION("GOOGLETRANSLATE(A1684, ""en"",""mt"")"),"Organizzazzjonijiet tal-Istudenti Rikonoxxuti (RSOs)")</f>
        <v>Organizzazzjonijiet tal-Istudenti Rikonoxxuti (RSOs)</v>
      </c>
    </row>
    <row r="1685" ht="15.75" customHeight="1">
      <c r="A1685" s="2" t="s">
        <v>1685</v>
      </c>
      <c r="B1685" s="2" t="str">
        <f>IFERROR(__xludf.DUMMYFUNCTION("GOOGLETRANSLATE(A1685, ""en"",""mt"")"),"Kemm kienu jafu l-imperaturi Mongoljani?")</f>
        <v>Kemm kienu jafu l-imperaturi Mongoljani?</v>
      </c>
    </row>
    <row r="1686" ht="15.75" customHeight="1">
      <c r="A1686" s="2" t="s">
        <v>1686</v>
      </c>
      <c r="B1686" s="2" t="str">
        <f>IFERROR(__xludf.DUMMYFUNCTION("GOOGLETRANSLATE(A1686, ""en"",""mt"")"),"X’waqqaf il-Borża ta ’Varsavja?")</f>
        <v>X’waqqaf il-Borża ta ’Varsavja?</v>
      </c>
    </row>
    <row r="1687" ht="15.75" customHeight="1">
      <c r="A1687" s="2" t="s">
        <v>1687</v>
      </c>
      <c r="B1687" s="2" t="str">
        <f>IFERROR(__xludf.DUMMYFUNCTION("GOOGLETRANSLATE(A1687, ""en"",""mt"")"),"Tamara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1688" ht="15.75" customHeight="1">
      <c r="A1688" s="2" t="s">
        <v>1688</v>
      </c>
      <c r="B1688" s="2" t="str">
        <f>IFERROR(__xludf.DUMMYFUNCTION("GOOGLETRANSLATE(A1688, ""en"",""mt"")"),"X'kienu l-karatteristiċi ta 'Apple Talk")</f>
        <v>X'kienu l-karatteristiċi ta 'Apple Talk</v>
      </c>
    </row>
    <row r="1689" ht="15.75" customHeight="1">
      <c r="A1689" s="2" t="s">
        <v>1689</v>
      </c>
      <c r="B1689" s="2" t="str">
        <f>IFERROR(__xludf.DUMMYFUNCTION("GOOGLETRANSLATE(A1689, ""en"",""mt"")"),"Min hu missier Antigone fid-dramm?")</f>
        <v>Min hu missier Antigone fid-dramm?</v>
      </c>
    </row>
    <row r="1690" ht="15.75" customHeight="1">
      <c r="A1690" s="2" t="s">
        <v>1690</v>
      </c>
      <c r="B1690" s="2" t="str">
        <f>IFERROR(__xludf.DUMMYFUNCTION("GOOGLETRANSLATE(A1690, ""en"",""mt"")"),"L-ekonomista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1691" ht="15.75" customHeight="1">
      <c r="A1691" s="2" t="s">
        <v>1691</v>
      </c>
      <c r="B1691" s="2" t="str">
        <f>IFERROR(__xludf.DUMMYFUNCTION("GOOGLETRANSLATE(A1691, ""en"",""mt"")"),"Huma tilfu l-flus mill-bidu, u Sinback, maniġer tal-kummerċ ta 'livell għoli, ingħata x-xogħol li jdawwar in-negozju")</f>
        <v>Huma tilfu l-flus mill-bidu, u Sinback, maniġer tal-kummerċ ta 'livell għoli, ingħata x-xogħol li jdawwar in-negozju</v>
      </c>
    </row>
    <row r="1692" ht="15.75" customHeight="1">
      <c r="A1692" s="2" t="s">
        <v>1692</v>
      </c>
      <c r="B1692" s="2" t="str">
        <f>IFERROR(__xludf.DUMMYFUNCTION("GOOGLETRANSLATE(A1692, ""en"",""mt"")"),"X’ħeġġeġ l-iskambju kulturali taħt il-wan?")</f>
        <v>X’ħeġġeġ l-iskambju kulturali taħt il-wan?</v>
      </c>
    </row>
    <row r="1693" ht="15.75" customHeight="1">
      <c r="A1693" s="2" t="s">
        <v>1693</v>
      </c>
      <c r="B1693" s="2" t="str">
        <f>IFERROR(__xludf.DUMMYFUNCTION("GOOGLETRANSLATE(A1693, ""en"",""mt"")"),"Fl-Istati Uniti, x'inhi l-veloċità tas-soltu tat-turbina b'60 hertz ta 'poter?")</f>
        <v>Fl-Istati Uniti, x'inhi l-veloċità tas-soltu tat-turbina b'60 hertz ta 'poter?</v>
      </c>
    </row>
    <row r="1694" ht="15.75" customHeight="1">
      <c r="A1694" s="2" t="s">
        <v>1694</v>
      </c>
      <c r="B1694" s="2" t="str">
        <f>IFERROR(__xludf.DUMMYFUNCTION("GOOGLETRANSLATE(A1694, ""en"",""mt"")"),"Tul il-Wied tax-Xmara San Lawrenz")</f>
        <v>Tul il-Wied tax-Xmara San Lawrenz</v>
      </c>
    </row>
    <row r="1695" ht="15.75" customHeight="1">
      <c r="A1695" s="2" t="s">
        <v>1695</v>
      </c>
      <c r="B1695" s="2" t="str">
        <f>IFERROR(__xludf.DUMMYFUNCTION("GOOGLETRANSLATE(A1695, ""en"",""mt"")"),"Nofsinhar ta 'l-Istati Uniti")</f>
        <v>Nofsinhar ta 'l-Istati Uniti</v>
      </c>
    </row>
    <row r="1696" ht="15.75" customHeight="1">
      <c r="A1696" s="2" t="s">
        <v>1696</v>
      </c>
      <c r="B1696" s="2" t="str">
        <f>IFERROR(__xludf.DUMMYFUNCTION("GOOGLETRANSLATE(A1696, ""en"",""mt"")"),"Fejn Franza rebħet gwerra fil-ħamsinijiet")</f>
        <v>Fejn Franza rebħet gwerra fil-ħamsinijiet</v>
      </c>
    </row>
    <row r="1697" ht="15.75" customHeight="1">
      <c r="A1697" s="2" t="s">
        <v>1697</v>
      </c>
      <c r="B1697" s="2" t="str">
        <f>IFERROR(__xludf.DUMMYFUNCTION("GOOGLETRANSLATE(A1697, ""en"",""mt"")"),"kopertura mnaqqsa tal-veġetazzjoni tropikali niedja mnaqqsa")</f>
        <v>kopertura mnaqqsa tal-veġetazzjoni tropikali niedja mnaqqsa</v>
      </c>
    </row>
    <row r="1698" ht="15.75" customHeight="1">
      <c r="A1698" s="2" t="s">
        <v>1698</v>
      </c>
      <c r="B1698" s="2" t="str">
        <f>IFERROR(__xludf.DUMMYFUNCTION("GOOGLETRANSLATE(A1698, ""en"",""mt"")"),"bond doppju kovalenti")</f>
        <v>bond doppju kovalenti</v>
      </c>
    </row>
    <row r="1699" ht="15.75" customHeight="1">
      <c r="A1699" s="2" t="s">
        <v>1699</v>
      </c>
      <c r="B1699" s="2" t="str">
        <f>IFERROR(__xludf.DUMMYFUNCTION("GOOGLETRANSLATE(A1699, ""en"",""mt"")"),"Robert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700" ht="15.75" customHeight="1">
      <c r="A1700" s="2" t="s">
        <v>1700</v>
      </c>
      <c r="B1700" s="2" t="str">
        <f>IFERROR(__xludf.DUMMYFUNCTION("GOOGLETRANSLATE(A1700, ""en"",""mt"")"),"X'għamlu l-klijenti Bankamericard li ma setgħux jagħmlu bi strumenti finanzjarji preċedenti?")</f>
        <v>X'għamlu l-klijenti Bankamericard li ma setgħux jagħmlu bi strumenti finanzjarji preċedenti?</v>
      </c>
    </row>
    <row r="1701" ht="15.75" customHeight="1">
      <c r="A1701" s="2" t="s">
        <v>1701</v>
      </c>
      <c r="B1701" s="2" t="str">
        <f>IFERROR(__xludf.DUMMYFUNCTION("GOOGLETRANSLATE(A1701, ""en"",""mt"")"),"Bourgeois")</f>
        <v>Bourgeois</v>
      </c>
    </row>
    <row r="1702" ht="15.75" customHeight="1">
      <c r="A1702" s="2" t="s">
        <v>1702</v>
      </c>
      <c r="B1702" s="2" t="str">
        <f>IFERROR(__xludf.DUMMYFUNCTION("GOOGLETRANSLATE(A1702, ""en"",""mt"")"),"Operazzjoni ewlenija waħda")</f>
        <v>Operazzjoni ewlenija waħda</v>
      </c>
    </row>
    <row r="1703" ht="15.75" customHeight="1">
      <c r="A1703" s="2" t="s">
        <v>1703</v>
      </c>
      <c r="B1703" s="2" t="str">
        <f>IFERROR(__xludf.DUMMYFUNCTION("GOOGLETRANSLATE(A1703, ""en"",""mt"")"),"Kunsill Farmaċewtiku Ġenerali (GPHC)")</f>
        <v>Kunsill Farmaċewtiku Ġenerali (GPHC)</v>
      </c>
    </row>
    <row r="1704" ht="15.75" customHeight="1">
      <c r="A1704" s="2" t="s">
        <v>1704</v>
      </c>
      <c r="B1704" s="2" t="str">
        <f>IFERROR(__xludf.DUMMYFUNCTION("GOOGLETRANSLATE(A1704, ""en"",""mt"")"),"ma jikserx id-drittijiet ta 'ħaddieħor")</f>
        <v>ma jikserx id-drittijiet ta 'ħaddieħor</v>
      </c>
    </row>
    <row r="1705" ht="15.75" customHeight="1">
      <c r="A1705" s="2" t="s">
        <v>1705</v>
      </c>
      <c r="B1705" s="2" t="str">
        <f>IFERROR(__xludf.DUMMYFUNCTION("GOOGLETRANSLATE(A1705, ""en"",""mt"")"),"X'tagħmel id-disparità tal-ġid tagħmel l-ekonomija aktar suxxettibbli għal?")</f>
        <v>X'tagħmel id-disparità tal-ġid tagħmel l-ekonomija aktar suxxettibbli għal?</v>
      </c>
    </row>
    <row r="1706" ht="15.75" customHeight="1">
      <c r="A1706" s="2" t="s">
        <v>1706</v>
      </c>
      <c r="B1706" s="2" t="str">
        <f>IFERROR(__xludf.DUMMYFUNCTION("GOOGLETRANSLATE(A1706, ""en"",""mt"")"),"Bħala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1707" ht="15.75" customHeight="1">
      <c r="A1707" s="2" t="s">
        <v>1707</v>
      </c>
      <c r="B1707" s="2" t="str">
        <f>IFERROR(__xludf.DUMMYFUNCTION("GOOGLETRANSLATE(A1707, ""en"",""mt"")"),"Liema tliet affarijiet huma meħtieġa biex isseħħ il-kostruzzjoni?")</f>
        <v>Liema tliet affarijiet huma meħtieġa biex isseħħ il-kostruzzjoni?</v>
      </c>
    </row>
    <row r="1708" ht="15.75" customHeight="1">
      <c r="A1708" s="2" t="s">
        <v>1708</v>
      </c>
      <c r="B1708" s="2" t="str">
        <f>IFERROR(__xludf.DUMMYFUNCTION("GOOGLETRANSLATE(A1708, ""en"",""mt"")"),"Għalkemm mhux imqabbad, liema huma l-aktar attributi attribwiti komunement ta 'L f'relazzjoni ma' p")</f>
        <v>Għalkemm mhux imqabbad, liema huma l-aktar attributi attribwiti komunement ta 'L f'relazzjoni ma' p</v>
      </c>
    </row>
    <row r="1709" ht="15.75" customHeight="1">
      <c r="A1709" s="2" t="s">
        <v>1709</v>
      </c>
      <c r="B1709" s="2" t="str">
        <f>IFERROR(__xludf.DUMMYFUNCTION("GOOGLETRANSLATE(A1709, ""en"",""mt"")"),"Nepaliż")</f>
        <v>Nepaliż</v>
      </c>
    </row>
    <row r="1710" ht="15.75" customHeight="1">
      <c r="A1710" s="2" t="s">
        <v>1710</v>
      </c>
      <c r="B1710" s="2" t="str">
        <f>IFERROR(__xludf.DUMMYFUNCTION("GOOGLETRANSLATE(A1710, ""en"",""mt"")"),"Kemm hemm kmamar tal-piż fiċ-Ċentru Atletiku tal-Malkin")</f>
        <v>Kemm hemm kmamar tal-piż fiċ-Ċentru Atletiku tal-Malkin</v>
      </c>
    </row>
    <row r="1711" ht="15.75" customHeight="1">
      <c r="A1711" s="2" t="s">
        <v>1711</v>
      </c>
      <c r="B1711" s="2" t="str">
        <f>IFERROR(__xludf.DUMMYFUNCTION("GOOGLETRANSLATE(A1711, ""en"",""mt"")"),"Konċentrat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1712" ht="15.75" customHeight="1">
      <c r="A1712" s="2" t="s">
        <v>1712</v>
      </c>
      <c r="B1712" s="2" t="str">
        <f>IFERROR(__xludf.DUMMYFUNCTION("GOOGLETRANSLATE(A1712, ""en"",""mt"")"),"Altitudni għolja kif ukoll dak li jikkontribwixxi għan-nuqqas ta 'xogħol ta' mistoqsija dwar it-temp kiesaħ ta 'Jacksonville")</f>
        <v>Altitudni għolja kif ukoll dak li jikkontribwixxi għan-nuqqas ta 'xogħol ta' mistoqsija dwar it-temp kiesaħ ta 'Jacksonville</v>
      </c>
    </row>
    <row r="1713" ht="15.75" customHeight="1">
      <c r="A1713" s="2" t="s">
        <v>1713</v>
      </c>
      <c r="B1713" s="2" t="str">
        <f>IFERROR(__xludf.DUMMYFUNCTION("GOOGLETRANSLATE(A1713, ""en"",""mt"")"),"Antigone kien dramm magħmul minn min?")</f>
        <v>Antigone kien dramm magħmul minn min?</v>
      </c>
    </row>
    <row r="1714" ht="15.75" customHeight="1">
      <c r="A1714" s="2" t="s">
        <v>1714</v>
      </c>
      <c r="B1714" s="2" t="str">
        <f>IFERROR(__xludf.DUMMYFUNCTION("GOOGLETRANSLATE(A1714, ""en"",""mt"")"),"rata ta 'l-aqwa taxxa")</f>
        <v>rata ta 'l-aqwa taxxa</v>
      </c>
    </row>
    <row r="1715" ht="15.75" customHeight="1">
      <c r="A1715" s="2" t="s">
        <v>1715</v>
      </c>
      <c r="B1715" s="2" t="str">
        <f>IFERROR(__xludf.DUMMYFUNCTION("GOOGLETRANSLATE(A1715, ""en"",""mt"")"),"L-ewwel servizz onlajn kummerċjali tad-dinja")</f>
        <v>L-ewwel servizz onlajn kummerċjali tad-dinja</v>
      </c>
    </row>
    <row r="1716" ht="15.75" customHeight="1">
      <c r="A1716" s="2" t="s">
        <v>1716</v>
      </c>
      <c r="B1716" s="2" t="str">
        <f>IFERROR(__xludf.DUMMYFUNCTION("GOOGLETRANSLATE(A1716, ""en"",""mt"")")," Fil-Kummissjoni tal-2009 v l-Italja, il-Każ, il-Qorti tal-Ġustizzja ddeċidiet li baxx Taljan li jipprojbixxi dak li kiser l-Artikolu 34?")</f>
        <v> Fil-Kummissjoni tal-2009 v l-Italja, il-Każ, il-Qorti tal-Ġustizzja ddeċidiet li baxx Taljan li jipprojbixxi dak li kiser l-Artikolu 34?</v>
      </c>
    </row>
    <row r="1717" ht="15.75" customHeight="1">
      <c r="A1717" s="2" t="s">
        <v>1717</v>
      </c>
      <c r="B1717" s="2" t="str">
        <f>IFERROR(__xludf.DUMMYFUNCTION("GOOGLETRANSLATE(A1717, ""en"",""mt"")"),"X'inhu l-isem tal-programm ta 'trattament residenzjali li tmexxi l-università?")</f>
        <v>X'inhu l-isem tal-programm ta 'trattament residenzjali li tmexxi l-università?</v>
      </c>
    </row>
    <row r="1718" ht="15.75" customHeight="1">
      <c r="A1718" s="2" t="s">
        <v>1718</v>
      </c>
      <c r="B1718" s="2" t="str">
        <f>IFERROR(__xludf.DUMMYFUNCTION("GOOGLETRANSLATE(A1718, ""en"",""mt"")"),"pakketti")</f>
        <v>pakketti</v>
      </c>
    </row>
    <row r="1719" ht="15.75" customHeight="1">
      <c r="A1719" s="2" t="s">
        <v>1719</v>
      </c>
      <c r="B1719" s="2" t="str">
        <f>IFERROR(__xludf.DUMMYFUNCTION("GOOGLETRANSLATE(A1719, ""en"",""mt"")"),"Liema prinċipju jenfasizza s-sinifikat tal-primes fit-teorija tan-numri")</f>
        <v>Liema prinċipju jenfasizza s-sinifikat tal-primes fit-teorija tan-numri</v>
      </c>
    </row>
    <row r="1720" ht="15.75" customHeight="1">
      <c r="A1720" s="2" t="s">
        <v>1720</v>
      </c>
      <c r="B1720" s="2" t="str">
        <f>IFERROR(__xludf.DUMMYFUNCTION("GOOGLETRANSLATE(A1720, ""en"",""mt"")"),"Meta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1721" ht="15.75" customHeight="1">
      <c r="A1721" s="2" t="s">
        <v>1721</v>
      </c>
      <c r="B1721" s="2" t="str">
        <f>IFERROR(__xludf.DUMMYFUNCTION("GOOGLETRANSLATE(A1721, ""en"",""mt"")"),"Evita l- ""inkonvenjent"" li żżur tabib")</f>
        <v>Evita l- "inkonvenjent" li żżur tabib</v>
      </c>
    </row>
    <row r="1722" ht="15.75" customHeight="1">
      <c r="A1722" s="2" t="s">
        <v>1722</v>
      </c>
      <c r="B1722" s="2" t="str">
        <f>IFERROR(__xludf.DUMMYFUNCTION("GOOGLETRANSLATE(A1722, ""en"",""mt"")"),"Meta l-kolonji Spanjoli u Portugiżi kisbu l-indipendenza tagħhom.")</f>
        <v>Meta l-kolonji Spanjoli u Portugiżi kisbu l-indipendenza tagħhom.</v>
      </c>
    </row>
    <row r="1723" ht="15.75" customHeight="1">
      <c r="A1723" s="2" t="s">
        <v>1723</v>
      </c>
      <c r="B1723" s="2" t="str">
        <f>IFERROR(__xludf.DUMMYFUNCTION("GOOGLETRANSLATE(A1723, ""en"",""mt"")"),"Singapor, Londra, u l-viċinat taċ-ċentru ta ’Streeterville f’Chicago")</f>
        <v>Singapor, Londra, u l-viċinat taċ-ċentru ta ’Streeterville f’Chicago</v>
      </c>
    </row>
    <row r="1724" ht="15.75" customHeight="1">
      <c r="A1724" s="2" t="s">
        <v>1724</v>
      </c>
      <c r="B1724" s="2" t="str">
        <f>IFERROR(__xludf.DUMMYFUNCTION("GOOGLETRANSLATE(A1724, ""en"",""mt"")"),"Meta kienet qed tispiċċa l-amministrazzjoni ta 'Kublai?")</f>
        <v>Meta kienet qed tispiċċa l-amministrazzjoni ta 'Kublai?</v>
      </c>
    </row>
    <row r="1725" ht="15.75" customHeight="1">
      <c r="A1725" s="2" t="s">
        <v>1725</v>
      </c>
      <c r="B1725" s="2" t="str">
        <f>IFERROR(__xludf.DUMMYFUNCTION("GOOGLETRANSLATE(A1725, ""en"",""mt"")"),"Iż-żieda fil-livell tal-baħar attwali kienet 'il fuq mill-parti ta' fuq tal-firxa")</f>
        <v>Iż-żieda fil-livell tal-baħar attwali kienet 'il fuq mill-parti ta' fuq tal-firxa</v>
      </c>
    </row>
    <row r="1726" ht="15.75" customHeight="1">
      <c r="A1726" s="2" t="s">
        <v>1726</v>
      </c>
      <c r="B1726" s="2" t="str">
        <f>IFERROR(__xludf.DUMMYFUNCTION("GOOGLETRANSLATE(A1726, ""en"",""mt"")"),"X'tip ta 'qerda tat-terremot tal-1994 ikkawża l-iktar fl-istorja tal-Istati Uniti?")</f>
        <v>X'tip ta 'qerda tat-terremot tal-1994 ikkawża l-iktar fl-istorja tal-Istati Uniti?</v>
      </c>
    </row>
    <row r="1727" ht="15.75" customHeight="1">
      <c r="A1727" s="2" t="s">
        <v>1727</v>
      </c>
      <c r="B1727" s="2" t="str">
        <f>IFERROR(__xludf.DUMMYFUNCTION("GOOGLETRANSLATE(A1727, ""en"",""mt"")"),"Dynasties Ċiniżi indiġeni")</f>
        <v>Dynasties Ċiniżi indiġeni</v>
      </c>
    </row>
    <row r="1728" ht="15.75" customHeight="1">
      <c r="A1728" s="2" t="s">
        <v>1728</v>
      </c>
      <c r="B1728" s="2" t="str">
        <f>IFERROR(__xludf.DUMMYFUNCTION("GOOGLETRANSLATE(A1728, ""en"",""mt"")"),"X’kontradikkejt dan il-kunċett")</f>
        <v>X’kontradikkejt dan il-kunċett</v>
      </c>
    </row>
    <row r="1729" ht="15.75" customHeight="1">
      <c r="A1729" s="2" t="s">
        <v>1729</v>
      </c>
      <c r="B1729" s="2" t="str">
        <f>IFERROR(__xludf.DUMMYFUNCTION("GOOGLETRANSLATE(A1729, ""en"",""mt"")"),"Liema avveniment ġara 66 miljun sena ilu?")</f>
        <v>Liema avveniment ġara 66 miljun sena ilu?</v>
      </c>
    </row>
    <row r="1730" ht="15.75" customHeight="1">
      <c r="A1730" s="2" t="s">
        <v>1730</v>
      </c>
      <c r="B1730" s="2" t="str">
        <f>IFERROR(__xludf.DUMMYFUNCTION("GOOGLETRANSLATE(A1730, ""en"",""mt"")"),"X'inhi t-teorija li l-isem ta 'dan ir-re huwa l-oriġini ta' ""Huguenot"" imsejjaħ?")</f>
        <v>X'inhi t-teorija li l-isem ta 'dan ir-re huwa l-oriġini ta' "Huguenot" imsejjaħ?</v>
      </c>
    </row>
    <row r="1731" ht="15.75" customHeight="1">
      <c r="A1731" s="2" t="s">
        <v>1731</v>
      </c>
      <c r="B1731" s="2" t="str">
        <f>IFERROR(__xludf.DUMMYFUNCTION("GOOGLETRANSLATE(A1731, ""en"",""mt"")"),"Fejn ġie rilokat il-Parlament temporanjament f'Mejju tas-sena 2000?")</f>
        <v>Fejn ġie rilokat il-Parlament temporanjament f'Mejju tas-sena 2000?</v>
      </c>
    </row>
    <row r="1732" ht="15.75" customHeight="1">
      <c r="A1732" s="2" t="s">
        <v>1732</v>
      </c>
      <c r="B1732" s="2" t="str">
        <f>IFERROR(__xludf.DUMMYFUNCTION("GOOGLETRANSLATE(A1732, ""en"",""mt"")"),"tip ta '""avvelenament mid-demm""")</f>
        <v>tip ta '"avvelenament mid-demm"</v>
      </c>
    </row>
    <row r="1733" ht="15.75" customHeight="1">
      <c r="A1733" s="2" t="s">
        <v>1733</v>
      </c>
      <c r="B1733" s="2" t="str">
        <f>IFERROR(__xludf.DUMMYFUNCTION("GOOGLETRANSLATE(A1733, ""en"",""mt"")"),"X'inhi l-istratigrafija?")</f>
        <v>X'inhi l-istratigrafija?</v>
      </c>
    </row>
    <row r="1734" ht="15.75" customHeight="1">
      <c r="A1734" s="2" t="s">
        <v>1734</v>
      </c>
      <c r="B1734" s="2" t="str">
        <f>IFERROR(__xludf.DUMMYFUNCTION("GOOGLETRANSLATE(A1734, ""en"",""mt"")"),"It-Trattat ta ’Ruma 1957 u t-Trattat ta’ Maastricht 1992 (issa: TFEU)")</f>
        <v>It-Trattat ta ’Ruma 1957 u t-Trattat ta’ Maastricht 1992 (issa: TFEU)</v>
      </c>
    </row>
    <row r="1735" ht="15.75" customHeight="1">
      <c r="A1735" s="2" t="s">
        <v>1735</v>
      </c>
      <c r="B1735" s="2" t="str">
        <f>IFERROR(__xludf.DUMMYFUNCTION("GOOGLETRANSLATE(A1735, ""en"",""mt"")"),"Iqbal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736" ht="15.75" customHeight="1">
      <c r="A1736" s="2" t="s">
        <v>1736</v>
      </c>
      <c r="B1736" s="2" t="str">
        <f>IFERROR(__xludf.DUMMYFUNCTION("GOOGLETRANSLATE(A1736, ""en"",""mt"")"),"Liema proprjetajiet huma analizzati b'lenti konoskopika minn petrologi?")</f>
        <v>Liema proprjetajiet huma analizzati b'lenti konoskopika minn petrologi?</v>
      </c>
    </row>
    <row r="1737" ht="15.75" customHeight="1">
      <c r="A1737" s="2" t="s">
        <v>1737</v>
      </c>
      <c r="B1737" s="2" t="str">
        <f>IFERROR(__xludf.DUMMYFUNCTION("GOOGLETRANSLATE(A1737, ""en"",""mt"")"),"Għaliex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1738" ht="15.75" customHeight="1">
      <c r="A1738" s="2" t="s">
        <v>1738</v>
      </c>
      <c r="B1738" s="2" t="str">
        <f>IFERROR(__xludf.DUMMYFUNCTION("GOOGLETRANSLATE(A1738, ""en"",""mt"")"),"X'inhuma s-sorsi ewlenin tal-liġi primarja?")</f>
        <v>X'inhuma s-sorsi ewlenin tal-liġi primarja?</v>
      </c>
    </row>
    <row r="1739" ht="15.75" customHeight="1">
      <c r="A1739" s="2" t="s">
        <v>1739</v>
      </c>
      <c r="B1739" s="2" t="str">
        <f>IFERROR(__xludf.DUMMYFUNCTION("GOOGLETRANSLATE(A1739, ""en"",""mt"")"),"Is-Servizz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1740" ht="15.75" customHeight="1">
      <c r="A1740" s="2" t="s">
        <v>1740</v>
      </c>
      <c r="B1740" s="2" t="str">
        <f>IFERROR(__xludf.DUMMYFUNCTION("GOOGLETRANSLATE(A1740, ""en"",""mt"")"),"Kuntratturi D&amp;B")</f>
        <v>Kuntratturi D&amp;B</v>
      </c>
    </row>
    <row r="1741" ht="15.75" customHeight="1">
      <c r="A1741" s="2" t="s">
        <v>1741</v>
      </c>
      <c r="B1741" s="2" t="str">
        <f>IFERROR(__xludf.DUMMYFUNCTION("GOOGLETRANSLATE(A1741, ""en"",""mt"")"),"X.25")</f>
        <v>X.25</v>
      </c>
    </row>
    <row r="1742" ht="15.75" customHeight="1">
      <c r="A1742" s="2" t="s">
        <v>1742</v>
      </c>
      <c r="B1742" s="2" t="str">
        <f>IFERROR(__xludf.DUMMYFUNCTION("GOOGLETRANSLATE(A1742, ""en"",""mt"")"),"X'inhi t-tul tas-sena akkademika ta 'Harvard?")</f>
        <v>X'inhi t-tul tas-sena akkademika ta 'Harvard?</v>
      </c>
    </row>
    <row r="1743" ht="15.75" customHeight="1">
      <c r="A1743" s="2" t="s">
        <v>1743</v>
      </c>
      <c r="B1743" s="2" t="str">
        <f>IFERROR(__xludf.DUMMYFUNCTION("GOOGLETRANSLATE(A1743, ""en"",""mt"")"),"Billi tassumi l-kompitu li jinterpretaw it-trattati, u taċċellera l-integrazzjoni ekonomika u politika")</f>
        <v>Billi tassumi l-kompitu li jinterpretaw it-trattati, u taċċellera l-integrazzjoni ekonomika u politika</v>
      </c>
    </row>
    <row r="1744" ht="15.75" customHeight="1">
      <c r="A1744" s="2" t="s">
        <v>1744</v>
      </c>
      <c r="B1744" s="2" t="str">
        <f>IFERROR(__xludf.DUMMYFUNCTION("GOOGLETRANSLATE(A1744, ""en"",""mt"")"),"F'liema każ il-Qorti tal-Ġustizzja kienet tgħid li l-avukati Taljani li qed jikkonformaw mat-tariffi massimi sakemm ma kienx hemm ftehim ma 'klijent ma kienx restrizzjoni?")</f>
        <v>F'liema każ il-Qorti tal-Ġustizzja kienet tgħid li l-avukati Taljani li qed jikkonformaw mat-tariffi massimi sakemm ma kienx hemm ftehim ma 'klijent ma kienx restrizzjoni?</v>
      </c>
    </row>
    <row r="1745" ht="15.75" customHeight="1">
      <c r="A1745" s="2" t="s">
        <v>1745</v>
      </c>
      <c r="B1745" s="2" t="str">
        <f>IFERROR(__xludf.DUMMYFUNCTION("GOOGLETRANSLATE(A1745, ""en"",""mt"")"),"Side tal-Punent")</f>
        <v>Side tal-Punent</v>
      </c>
    </row>
    <row r="1746" ht="15.75" customHeight="1">
      <c r="A1746" s="2" t="s">
        <v>1746</v>
      </c>
      <c r="B1746" s="2" t="str">
        <f>IFERROR(__xludf.DUMMYFUNCTION("GOOGLETRANSLATE(A1746, ""en"",""mt"")"),"Kemm għandha drawwa l-liġi konswetudinarja Norman?")</f>
        <v>Kemm għandha drawwa l-liġi konswetudinarja Norman?</v>
      </c>
    </row>
    <row r="1747" ht="15.75" customHeight="1">
      <c r="A1747" s="2" t="s">
        <v>1747</v>
      </c>
      <c r="B1747" s="2" t="str">
        <f>IFERROR(__xludf.DUMMYFUNCTION("GOOGLETRANSLATE(A1747, ""en"",""mt"")"),"X’għamel l-editt għal Huguenots fi Franza?")</f>
        <v>X’għamel l-editt għal Huguenots fi Franza?</v>
      </c>
    </row>
    <row r="1748" ht="15.75" customHeight="1">
      <c r="A1748" s="2" t="s">
        <v>1748</v>
      </c>
      <c r="B1748" s="2" t="str">
        <f>IFERROR(__xludf.DUMMYFUNCTION("GOOGLETRANSLATE(A1748, ""en"",""mt"")"),"Is-sommarju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1749" ht="15.75" customHeight="1">
      <c r="A1749" s="2" t="s">
        <v>1749</v>
      </c>
      <c r="B1749" s="2" t="str">
        <f>IFERROR(__xludf.DUMMYFUNCTION("GOOGLETRANSLATE(A1749, ""en"",""mt"")"),"Għaliex id-ditti jissostitwixxu tagħmir għall-ħaddiema?")</f>
        <v>Għaliex id-ditti jissostitwixxu tagħmir għall-ħaddiema?</v>
      </c>
    </row>
    <row r="1750" ht="15.75" customHeight="1">
      <c r="A1750" s="2" t="s">
        <v>1750</v>
      </c>
      <c r="B1750" s="2" t="str">
        <f>IFERROR(__xludf.DUMMYFUNCTION("GOOGLETRANSLATE(A1750, ""en"",""mt"")"),"Teorija waħda hija li, filwaqt li d-diżubbidjenza tista 'tkun ta' għajnuna, kwalunkwe ammont kbir minnha jista 'jdgħajjef il-liġi billi jinkoraġġixxi diżubbidjenza ġenerali li la hija kuxjenzjuża u lanqas ta' benefiċċju soċjali. Għalhekk, il-liġijiet tal-"&amp;"liġijiet kuxjenzjużi għandhom jiġu kkastigati. Michael Bayles jargumenta li jekk persuna tikser liġi sabiex toħloq każ ta 'test dwar il-kostituzzjonalità ta' liġi, u mbagħad jirbaħ il-każ tiegħu, allura dak l-att ma jikkostitwixxix diżubbidjenza ċivili. Ġ"&amp;"ie argumentat ukoll li t-tkissir tal-liġi għall-awto-sodisfazzjon, bħal fil-każ ta 'utent omosesswali jew tal-kannabis li ma jidderieġix l-att tiegħu biex jiżgura r-revoka ta' emenda tal-liġi, mhix diżubbidjenza ċivili. Bl-istess mod, protestant li jippro"&amp;"va jaħrab mill-kastig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il-liġijiet tal-liġijiet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1751" ht="15.75" customHeight="1">
      <c r="A1751" s="2" t="s">
        <v>1751</v>
      </c>
      <c r="B1751" s="2" t="str">
        <f>IFERROR(__xludf.DUMMYFUNCTION("GOOGLETRANSLATE(A1751, ""en"",""mt"")"),"Kif ġie ppremjat Sadat mill-Iżlamisti għat-tentattivi tiegħu biex iġib l-Eġittu fi żminijiet moderni u ċiviltà?")</f>
        <v>Kif ġie ppremjat Sadat mill-Iżlamisti għat-tentattivi tiegħu biex iġib l-Eġittu fi żminijiet moderni u ċiviltà?</v>
      </c>
    </row>
    <row r="1752" ht="15.75" customHeight="1">
      <c r="A1752" s="2" t="s">
        <v>1752</v>
      </c>
      <c r="B1752" s="2" t="str">
        <f>IFERROR(__xludf.DUMMYFUNCTION("GOOGLETRANSLATE(A1752, ""en"",""mt"")"),"L-ossiġnu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1753" ht="15.75" customHeight="1">
      <c r="A1753" s="2" t="s">
        <v>1753</v>
      </c>
      <c r="B1753" s="2" t="str">
        <f>IFERROR(__xludf.DUMMYFUNCTION("GOOGLETRANSLATE(A1753, ""en"",""mt"")"),"Jista 'jkun daħal fl-Ewropa f'żewġ mewġ")</f>
        <v>Jista 'jkun daħal fl-Ewropa f'żewġ mewġ</v>
      </c>
    </row>
    <row r="1754" ht="15.75" customHeight="1">
      <c r="A1754" s="2" t="s">
        <v>1754</v>
      </c>
      <c r="B1754" s="2" t="str">
        <f>IFERROR(__xludf.DUMMYFUNCTION("GOOGLETRANSLATE(A1754, ""en"",""mt"")"),"(tip ta '""avvelenament mid-demm""")</f>
        <v>(tip ta '"avvelenament mid-demm"</v>
      </c>
    </row>
    <row r="1755" ht="15.75" customHeight="1">
      <c r="A1755" s="2" t="s">
        <v>1755</v>
      </c>
      <c r="B1755" s="2" t="str">
        <f>IFERROR(__xludf.DUMMYFUNCTION("GOOGLETRANSLATE(A1755, ""en"",""mt"")"),"Protokoll tal-Internet (IP)")</f>
        <v>Protokoll tal-Internet (IP)</v>
      </c>
    </row>
    <row r="1756" ht="15.75" customHeight="1">
      <c r="A1756" s="2" t="s">
        <v>1756</v>
      </c>
      <c r="B1756" s="2" t="str">
        <f>IFERROR(__xludf.DUMMYFUNCTION("GOOGLETRANSLATE(A1756, ""en"",""mt"")"),"Liema żewġ ferroviji għandhom railyards fil-belt ta 'Fresno?")</f>
        <v>Liema żewġ ferroviji għandhom railyards fil-belt ta 'Fresno?</v>
      </c>
    </row>
    <row r="1757" ht="15.75" customHeight="1">
      <c r="A1757" s="2" t="s">
        <v>1757</v>
      </c>
      <c r="B1757" s="2" t="str">
        <f>IFERROR(__xludf.DUMMYFUNCTION("GOOGLETRANSLATE(A1757, ""en"",""mt"")"),"Għaliex kien maħsub li ċ-ctenophores kienu dieta ħażina għal annimali oħra?")</f>
        <v>Għaliex kien maħsub li ċ-ctenophores kienu dieta ħażina għal annimali oħra?</v>
      </c>
    </row>
    <row r="1758" ht="15.75" customHeight="1">
      <c r="A1758" s="2" t="s">
        <v>1758</v>
      </c>
      <c r="B1758" s="2" t="str">
        <f>IFERROR(__xludf.DUMMYFUNCTION("GOOGLETRANSLATE(A1758, ""en"",""mt"")"),"L-ossiġenu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1759" ht="15.75" customHeight="1">
      <c r="A1759" s="2" t="s">
        <v>1759</v>
      </c>
      <c r="B1759" s="2" t="str">
        <f>IFERROR(__xludf.DUMMYFUNCTION("GOOGLETRANSLATE(A1759, ""en"",""mt"")"),"Dan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maqsuma mill-massa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maqsuma mill-massa tas-sistema.</v>
      </c>
    </row>
    <row r="1760" ht="15.75" customHeight="1">
      <c r="A1760" s="2" t="s">
        <v>1760</v>
      </c>
      <c r="B1760" s="2" t="str">
        <f>IFERROR(__xludf.DUMMYFUNCTION("GOOGLETRANSLATE(A1760, ""en"",""mt"")"),"Il-programmi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1761" ht="15.75" customHeight="1">
      <c r="A1761" s="2" t="s">
        <v>1761</v>
      </c>
      <c r="B1761" s="2" t="str">
        <f>IFERROR(__xludf.DUMMYFUNCTION("GOOGLETRANSLATE(A1761, ""en"",""mt"")"),"Wrecking")</f>
        <v>Wrecking</v>
      </c>
    </row>
    <row r="1762" ht="15.75" customHeight="1">
      <c r="A1762" s="2" t="s">
        <v>1762</v>
      </c>
      <c r="B1762" s="2" t="str">
        <f>IFERROR(__xludf.DUMMYFUNCTION("GOOGLETRANSLATE(A1762, ""en"",""mt"")"),"tgħaddi nixxiegħa ta 'arja nadifa u niexfa minn sodda waħda ta' par ta 'passaġġi molekulari żeoliti identiċi")</f>
        <v>tgħaddi nixxiegħa ta 'arja nadifa u niexfa minn sodda waħda ta' par ta 'passaġġi molekulari żeoliti identiċi</v>
      </c>
    </row>
    <row r="1763" ht="15.75" customHeight="1">
      <c r="A1763" s="2" t="s">
        <v>1763</v>
      </c>
      <c r="B1763" s="2" t="str">
        <f>IFERROR(__xludf.DUMMYFUNCTION("GOOGLETRANSLATE(A1763, ""en"",""mt"")"),"Liema żewġ qrati japplikaw il-liġi tal-Unjoni Ewropea?")</f>
        <v>Liema żewġ qrati japplikaw il-liġi tal-Unjoni Ewropea?</v>
      </c>
    </row>
    <row r="1764" ht="15.75" customHeight="1">
      <c r="A1764" s="2" t="s">
        <v>1764</v>
      </c>
      <c r="B1764" s="2" t="str">
        <f>IFERROR(__xludf.DUMMYFUNCTION("GOOGLETRANSLATE(A1764, ""en"",""mt"")"),"X'tipi ta 'responsabbiltajiet jista' jkollu tekniku tal-ispiżerija?")</f>
        <v>X'tipi ta 'responsabbiltajiet jista' jkollu tekniku tal-ispiżerija?</v>
      </c>
    </row>
    <row r="1765" ht="15.75" customHeight="1">
      <c r="A1765" s="2" t="s">
        <v>1765</v>
      </c>
      <c r="B1765" s="2" t="str">
        <f>IFERROR(__xludf.DUMMYFUNCTION("GOOGLETRANSLATE(A1765, ""en"",""mt"")"),"Min rebaħ il-Kampjonat Ekstraklasa fl-2000?")</f>
        <v>Min rebaħ il-Kampjonat Ekstraklasa fl-2000?</v>
      </c>
    </row>
    <row r="1766" ht="15.75" customHeight="1">
      <c r="A1766" s="2" t="s">
        <v>1766</v>
      </c>
      <c r="B1766" s="2" t="str">
        <f>IFERROR(__xludf.DUMMYFUNCTION("GOOGLETRANSLATE(A1766, ""en"",""mt"")"),"Trasmissjoni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1767" ht="15.75" customHeight="1">
      <c r="A1767" s="2" t="s">
        <v>1767</v>
      </c>
      <c r="B1767" s="2" t="str">
        <f>IFERROR(__xludf.DUMMYFUNCTION("GOOGLETRANSLATE(A1767, ""en"",""mt"")"),"Liema komposti huma rilaxxati minn ċelloli mweġġa 'jew infettati, li jikkawżaw infjammazzjoni?")</f>
        <v>Liema komposti huma rilaxxati minn ċelloli mweġġa 'jew infettati, li jikkawżaw infjammazzjoni?</v>
      </c>
    </row>
    <row r="1768" ht="15.75" customHeight="1">
      <c r="A1768" s="2" t="s">
        <v>1768</v>
      </c>
      <c r="B1768" s="2" t="str">
        <f>IFERROR(__xludf.DUMMYFUNCTION("GOOGLETRANSLATE(A1768, ""en"",""mt"")"),"Bell Northern Research")</f>
        <v>Bell Northern Research</v>
      </c>
    </row>
    <row r="1769" ht="15.75" customHeight="1">
      <c r="A1769" s="2" t="s">
        <v>1769</v>
      </c>
      <c r="B1769" s="2" t="str">
        <f>IFERROR(__xludf.DUMMYFUNCTION("GOOGLETRANSLATE(A1769, ""en"",""mt"")"),"X'inhuma l-ispiżjara fir-Renju Unit li qed jitħallsu dejjem aktar?")</f>
        <v>X'inhuma l-ispiżjara fir-Renju Unit li qed jitħallsu dejjem aktar?</v>
      </c>
    </row>
    <row r="1770" ht="15.75" customHeight="1">
      <c r="A1770" s="2" t="s">
        <v>1770</v>
      </c>
      <c r="B1770" s="2" t="str">
        <f>IFERROR(__xludf.DUMMYFUNCTION("GOOGLETRANSLATE(A1770, ""en"",""mt"")"),"Aspetti Alġebriċi")</f>
        <v>Aspetti Alġebriċi</v>
      </c>
    </row>
    <row r="1771" ht="15.75" customHeight="1">
      <c r="A1771" s="2" t="s">
        <v>1771</v>
      </c>
      <c r="B1771" s="2" t="str">
        <f>IFERROR(__xludf.DUMMYFUNCTION("GOOGLETRANSLATE(A1771, ""en"",""mt"")"),"Rxoxt")</f>
        <v>Rxoxt</v>
      </c>
    </row>
    <row r="1772" ht="15.75" customHeight="1">
      <c r="A1772" s="2" t="s">
        <v>1772</v>
      </c>
      <c r="B1772" s="2" t="str">
        <f>IFERROR(__xludf.DUMMYFUNCTION("GOOGLETRANSLATE(A1772, ""en"",""mt"")"),"Il-programm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1773" ht="15.75" customHeight="1">
      <c r="A1773" s="2" t="s">
        <v>1773</v>
      </c>
      <c r="B1773" s="2" t="str">
        <f>IFERROR(__xludf.DUMMYFUNCTION("GOOGLETRANSLATE(A1773, ""en"",""mt"")"),"Elettriku, ilma, drenaġġ, telefon, u kejbil")</f>
        <v>Elettriku, ilma, drenaġġ, telefon, u kejbil</v>
      </c>
    </row>
    <row r="1774" ht="15.75" customHeight="1">
      <c r="A1774" s="2" t="s">
        <v>1774</v>
      </c>
      <c r="B1774" s="2" t="str">
        <f>IFERROR(__xludf.DUMMYFUNCTION("GOOGLETRANSLATE(A1774, ""en"",""mt"")"),"Emmerich Rhine Bridge")</f>
        <v>Emmerich Rhine Bridge</v>
      </c>
    </row>
    <row r="1775" ht="15.75" customHeight="1">
      <c r="A1775" s="2" t="s">
        <v>1775</v>
      </c>
      <c r="B1775" s="2" t="str">
        <f>IFERROR(__xludf.DUMMYFUNCTION("GOOGLETRANSLATE(A1775, ""en"",""mt"")"),"Ekwazzjoni ta 'Schrödinger")</f>
        <v>Ekwazzjoni ta 'Schrödinger</v>
      </c>
    </row>
    <row r="1776" ht="15.75" customHeight="1">
      <c r="A1776" s="2" t="s">
        <v>1776</v>
      </c>
      <c r="B1776" s="2" t="str">
        <f>IFERROR(__xludf.DUMMYFUNCTION("GOOGLETRANSLATE(A1776, ""en"",""mt"")"),"X'inhu t-terminu mogħti lill-algoritmi li jużaw bits bl-addoċċ?")</f>
        <v>X'inhu t-terminu mogħti lill-algoritmi li jużaw bits bl-addoċċ?</v>
      </c>
    </row>
    <row r="1777" ht="15.75" customHeight="1">
      <c r="A1777" s="2" t="s">
        <v>1777</v>
      </c>
      <c r="B1777" s="2" t="str">
        <f>IFERROR(__xludf.DUMMYFUNCTION("GOOGLETRANSLATE(A1777, ""en"",""mt"")"),"is-servizz tal-kuxxinett pubbliku telepad")</f>
        <v>is-servizz tal-kuxxinett pubbliku telepad</v>
      </c>
    </row>
    <row r="1778" ht="15.75" customHeight="1">
      <c r="A1778" s="2" t="s">
        <v>1778</v>
      </c>
      <c r="B1778" s="2" t="str">
        <f>IFERROR(__xludf.DUMMYFUNCTION("GOOGLETRANSLATE(A1778, ""en"",""mt"")"),"Riċerkaturi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779" ht="15.75" customHeight="1">
      <c r="A1779" s="2" t="s">
        <v>1779</v>
      </c>
      <c r="B1779" s="2" t="str">
        <f>IFERROR(__xludf.DUMMYFUNCTION("GOOGLETRANSLATE(A1779, ""en"",""mt"")"),"Mid-Atlantiku")</f>
        <v>Mid-Atlantiku</v>
      </c>
    </row>
    <row r="1780" ht="15.75" customHeight="1">
      <c r="A1780" s="2" t="s">
        <v>1780</v>
      </c>
      <c r="B1780" s="2" t="str">
        <f>IFERROR(__xludf.DUMMYFUNCTION("GOOGLETRANSLATE(A1780, ""en"",""mt"")"),"Oneida Carry")</f>
        <v>Oneida Carry</v>
      </c>
    </row>
    <row r="1781" ht="15.75" customHeight="1">
      <c r="A1781" s="2" t="s">
        <v>1781</v>
      </c>
      <c r="B1781" s="2" t="str">
        <f>IFERROR(__xludf.DUMMYFUNCTION("GOOGLETRANSLATE(A1781, ""en"",""mt"")"),"Terminal dial-up")</f>
        <v>Terminal dial-up</v>
      </c>
    </row>
    <row r="1782" ht="15.75" customHeight="1">
      <c r="A1782" s="2" t="s">
        <v>1782</v>
      </c>
      <c r="B1782" s="2" t="str">
        <f>IFERROR(__xludf.DUMMYFUNCTION("GOOGLETRANSLATE(A1782, ""en"",""mt"")"),"skola sekondarja")</f>
        <v>skola sekondarja</v>
      </c>
    </row>
    <row r="1783" ht="15.75" customHeight="1">
      <c r="A1783" s="2" t="s">
        <v>1783</v>
      </c>
      <c r="B1783" s="2" t="str">
        <f>IFERROR(__xludf.DUMMYFUNCTION("GOOGLETRANSLATE(A1783, ""en"",""mt"")"),"KPN irrefera għad-DataNet 1 bħala")</f>
        <v>KPN irrefera għad-DataNet 1 bħala</v>
      </c>
    </row>
    <row r="1784" ht="15.75" customHeight="1">
      <c r="A1784" s="2" t="s">
        <v>1784</v>
      </c>
      <c r="B1784" s="2" t="str">
        <f>IFERROR(__xludf.DUMMYFUNCTION("GOOGLETRANSLATE(A1784, ""en"",""mt"")"),"għat-tisfija tal-art tal-madwar u l-polders")</f>
        <v>għat-tisfija tal-art tal-madwar u l-polders</v>
      </c>
    </row>
    <row r="1785" ht="15.75" customHeight="1">
      <c r="A1785" s="2" t="s">
        <v>1785</v>
      </c>
      <c r="B1785" s="2" t="str">
        <f>IFERROR(__xludf.DUMMYFUNCTION("GOOGLETRANSLATE(A1785, ""en"",""mt"")"),"It-Tieni Gwerra Dinjija.")</f>
        <v>It-Tieni Gwerra Dinjija.</v>
      </c>
    </row>
    <row r="1786" ht="15.75" customHeight="1">
      <c r="A1786" s="2" t="s">
        <v>1786</v>
      </c>
      <c r="B1786" s="2" t="str">
        <f>IFERROR(__xludf.DUMMYFUNCTION("GOOGLETRANSLATE(A1786, ""en"",""mt"")"),"Trattat ta 'Hubertusburg fil-15 ta' Frar 1763")</f>
        <v>Trattat ta 'Hubertusburg fil-15 ta' Frar 1763</v>
      </c>
    </row>
    <row r="1787" ht="15.75" customHeight="1">
      <c r="A1787" s="2" t="s">
        <v>1787</v>
      </c>
      <c r="B1787" s="2" t="str">
        <f>IFERROR(__xludf.DUMMYFUNCTION("GOOGLETRANSLATE(A1787, ""en"",""mt"")"),"Port ta 'Los Angeles")</f>
        <v>Port ta 'Los Angeles</v>
      </c>
    </row>
    <row r="1788" ht="15.75" customHeight="1">
      <c r="A1788" s="2" t="s">
        <v>1788</v>
      </c>
      <c r="B1788" s="2" t="str">
        <f>IFERROR(__xludf.DUMMYFUNCTION("GOOGLETRANSLATE(A1788, ""en"",""mt"")"),"Fil-15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1789" ht="15.75" customHeight="1">
      <c r="A1789" s="2" t="s">
        <v>1789</v>
      </c>
      <c r="B1789" s="2" t="str">
        <f>IFERROR(__xludf.DUMMYFUNCTION("GOOGLETRANSLATE(A1789, ""en"",""mt"")"),"Applikazzjonijiet ta 'appoġġ bħal imħatri onlajn, applikazzjonijiet finanzjarji")</f>
        <v>Applikazzjonijiet ta 'appoġġ bħal imħatri onlajn, applikazzjonijiet finanzjarji</v>
      </c>
    </row>
    <row r="1790" ht="15.75" customHeight="1">
      <c r="A1790" s="2" t="s">
        <v>1790</v>
      </c>
      <c r="B1790" s="2" t="str">
        <f>IFERROR(__xludf.DUMMYFUNCTION("GOOGLETRANSLATE(A1790, ""en"",""mt"")"),"Fejn huma ċ-ċelloli speċjalizzati li jeliminaw iċ-ċelloli li jirrikonoxxu l-antiġeni tal-awto?")</f>
        <v>Fejn huma ċ-ċelloli speċjalizzati li jeliminaw iċ-ċelloli li jirrikonoxxu l-antiġeni tal-awto?</v>
      </c>
    </row>
    <row r="1791" ht="15.75" customHeight="1">
      <c r="A1791" s="2" t="s">
        <v>1791</v>
      </c>
      <c r="B1791" s="2" t="str">
        <f>IFERROR(__xludf.DUMMYFUNCTION("GOOGLETRANSLATE(A1791, ""en"",""mt"")"),"Min kiteb l-ewwel dwar l-iskoperta u l-fruntiera tar-Rhine?")</f>
        <v>Min kiteb l-ewwel dwar l-iskoperta u l-fruntiera tar-Rhine?</v>
      </c>
    </row>
    <row r="1792" ht="15.75" customHeight="1">
      <c r="A1792" s="2" t="s">
        <v>1792</v>
      </c>
      <c r="B1792" s="2" t="str">
        <f>IFERROR(__xludf.DUMMYFUNCTION("GOOGLETRANSLATE(A1792, ""en"",""mt"")"),"X'tip ta 'moviment hija l-Fratellanza Musulmana?")</f>
        <v>X'tip ta 'moviment hija l-Fratellanza Musulmana?</v>
      </c>
    </row>
    <row r="1793" ht="15.75" customHeight="1">
      <c r="A1793" s="2" t="s">
        <v>1793</v>
      </c>
      <c r="B1793" s="2" t="str">
        <f>IFERROR(__xludf.DUMMYFUNCTION("GOOGLETRANSLATE(A1793, ""en"",""mt"")"),"711.988")</f>
        <v>711.988</v>
      </c>
    </row>
    <row r="1794" ht="15.75" customHeight="1">
      <c r="A1794" s="2" t="s">
        <v>1794</v>
      </c>
      <c r="B1794" s="2" t="str">
        <f>IFERROR(__xludf.DUMMYFUNCTION("GOOGLETRANSLATE(A1794, ""en"",""mt"")"),"Il-liwja fuq ir-Renu tmur mill-punent għal liema direzzjoni?")</f>
        <v>Il-liwja fuq ir-Renu tmur mill-punent għal liema direzzjoni?</v>
      </c>
    </row>
    <row r="1795" ht="15.75" customHeight="1">
      <c r="A1795" s="2" t="s">
        <v>1795</v>
      </c>
      <c r="B1795" s="2" t="str">
        <f>IFERROR(__xludf.DUMMYFUNCTION("GOOGLETRANSLATE(A1795, ""en"",""mt"")"),"ikkumplikat")</f>
        <v>ikkumplikat</v>
      </c>
    </row>
    <row r="1796" ht="15.75" customHeight="1">
      <c r="A1796" s="2" t="s">
        <v>1796</v>
      </c>
      <c r="B1796" s="2" t="str">
        <f>IFERROR(__xludf.DUMMYFUNCTION("GOOGLETRANSLATE(A1796, ""en"",""mt"")"),"L-istrateġija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1797" ht="15.75" customHeight="1">
      <c r="A1797" s="2" t="s">
        <v>1797</v>
      </c>
      <c r="B1797" s="2" t="str">
        <f>IFERROR(__xludf.DUMMYFUNCTION("GOOGLETRANSLATE(A1797, ""en"",""mt"")"),"Xi speċi ta 'beroe għandhom par ta' strixxi ta 'ċelloli li jwaħħlu fuq il-ħajt tal-istonku. X'tagħmel?")</f>
        <v>Xi speċi ta 'beroe għandhom par ta' strixxi ta 'ċelloli li jwaħħlu fuq il-ħajt tal-istonku. X'tagħmel?</v>
      </c>
    </row>
    <row r="1798" ht="15.75" customHeight="1">
      <c r="A1798" s="2" t="s">
        <v>1798</v>
      </c>
      <c r="B1798" s="2" t="str">
        <f>IFERROR(__xludf.DUMMYFUNCTION("GOOGLETRANSLATE(A1798, ""en"",""mt"")"),"Attakk fuq il-kapitali l-ġdida ta 'Franza, Quebec")</f>
        <v>Attakk fuq il-kapitali l-ġdida ta 'Franza, Quebec</v>
      </c>
    </row>
    <row r="1799" ht="15.75" customHeight="1">
      <c r="A1799" s="2" t="s">
        <v>1799</v>
      </c>
      <c r="B1799" s="2" t="str">
        <f>IFERROR(__xludf.DUMMYFUNCTION("GOOGLETRANSLATE(A1799, ""en"",""mt"")"),"Ħsarat Ingliżi fl-Amerika ta ’Fuq")</f>
        <v>Ħsarat Ingliżi fl-Amerika ta ’Fuq</v>
      </c>
    </row>
    <row r="1800" ht="15.75" customHeight="1">
      <c r="A1800" s="2" t="s">
        <v>1800</v>
      </c>
      <c r="B1800" s="2" t="str">
        <f>IFERROR(__xludf.DUMMYFUNCTION("GOOGLETRANSLATE(A1800, ""en"",""mt"")"),"Edinburgh")</f>
        <v>Edinburgh</v>
      </c>
    </row>
    <row r="1801" ht="15.75" customHeight="1">
      <c r="A1801" s="2" t="s">
        <v>1801</v>
      </c>
      <c r="B1801" s="2" t="str">
        <f>IFERROR(__xludf.DUMMYFUNCTION("GOOGLETRANSLATE(A1801, ""en"",""mt"")"),"Fruntieri diverġenti")</f>
        <v>Fruntieri diverġenti</v>
      </c>
    </row>
    <row r="1802" ht="15.75" customHeight="1">
      <c r="A1802" s="2" t="s">
        <v>1802</v>
      </c>
      <c r="B1802" s="2" t="str">
        <f>IFERROR(__xludf.DUMMYFUNCTION("GOOGLETRANSLATE(A1802, ""en"",""mt"")"),"Min afferma d-dritt tar-Russja għal ""awtodeterminazzjoni?""")</f>
        <v>Min afferma d-dritt tar-Russja għal "awtodeterminazzjoni?"</v>
      </c>
    </row>
    <row r="1803" ht="15.75" customHeight="1">
      <c r="A1803" s="2" t="s">
        <v>1803</v>
      </c>
      <c r="B1803" s="2" t="str">
        <f>IFERROR(__xludf.DUMMYFUNCTION("GOOGLETRANSLATE(A1803, ""en"",""mt"")"),"X'inhu tipikament użat biex jiddefinixxi b'mod wiesa 'miżuri ta' kumplessità?")</f>
        <v>X'inhu tipikament użat biex jiddefinixxi b'mod wiesa 'miżuri ta' kumplessità?</v>
      </c>
    </row>
    <row r="1804" ht="15.75" customHeight="1">
      <c r="A1804" s="2" t="s">
        <v>1804</v>
      </c>
      <c r="B1804" s="2" t="str">
        <f>IFERROR(__xludf.DUMMYFUNCTION("GOOGLETRANSLATE(A1804, ""en"",""mt"")"),"Xi jfisser kull pakkett inkluż fil-modalità mingħajr konnessjoni")</f>
        <v>Xi jfisser kull pakkett inkluż fil-modalità mingħajr konnessjoni</v>
      </c>
    </row>
    <row r="1805" ht="15.75" customHeight="1">
      <c r="A1805" s="2" t="s">
        <v>1805</v>
      </c>
      <c r="B1805" s="2" t="str">
        <f>IFERROR(__xludf.DUMMYFUNCTION("GOOGLETRANSLATE(A1805, ""en"",""mt"")"),"Għal xiex tispikka l-VBNS")</f>
        <v>Għal xiex tispikka l-VBNS</v>
      </c>
    </row>
    <row r="1806" ht="15.75" customHeight="1">
      <c r="A1806" s="2" t="s">
        <v>1806</v>
      </c>
      <c r="B1806" s="2" t="str">
        <f>IFERROR(__xludf.DUMMYFUNCTION("GOOGLETRANSLATE(A1806, ""en"",""mt"")"),"Flimkien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807" ht="15.75" customHeight="1">
      <c r="A1807" s="2" t="s">
        <v>1807</v>
      </c>
      <c r="B1807" s="2" t="str">
        <f>IFERROR(__xludf.DUMMYFUNCTION("GOOGLETRANSLATE(A1807, ""en"",""mt"")"),"Liema persentaġġ tal-vot għal assemblea Skoċċiża favurha?")</f>
        <v>Liema persentaġġ tal-vot għal assemblea Skoċċiża favurha?</v>
      </c>
    </row>
    <row r="1808" ht="15.75" customHeight="1">
      <c r="A1808" s="2" t="s">
        <v>1808</v>
      </c>
      <c r="B1808" s="2" t="str">
        <f>IFERROR(__xludf.DUMMYFUNCTION("GOOGLETRANSLATE(A1808, ""en"",""mt"")"),"X'inhu l-pedament għar-riżultati tas-separazzjoni fi ħdan klassijiet ta 'kumplessità?")</f>
        <v>X'inhu l-pedament għar-riżultati tas-separazzjoni fi ħdan klassijiet ta 'kumplessità?</v>
      </c>
    </row>
    <row r="1809" ht="15.75" customHeight="1">
      <c r="A1809" s="2" t="s">
        <v>1809</v>
      </c>
      <c r="B1809" s="2" t="str">
        <f>IFERROR(__xludf.DUMMYFUNCTION("GOOGLETRANSLATE(A1809, ""en"",""mt"")"),"mill-bogħod")</f>
        <v>mill-bogħod</v>
      </c>
    </row>
    <row r="1810" ht="15.75" customHeight="1">
      <c r="A1810" s="2" t="s">
        <v>1810</v>
      </c>
      <c r="B1810" s="2" t="str">
        <f>IFERROR(__xludf.DUMMYFUNCTION("GOOGLETRANSLATE(A1810, ""en"",""mt"")"),"Bejn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1811" ht="15.75" customHeight="1">
      <c r="A1811" s="2" t="s">
        <v>1811</v>
      </c>
      <c r="B1811" s="2" t="str">
        <f>IFERROR(__xludf.DUMMYFUNCTION("GOOGLETRANSLATE(A1811, ""en"",""mt"")"),"Sadanittant,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1812" ht="15.75" customHeight="1">
      <c r="A1812" s="2" t="s">
        <v>1812</v>
      </c>
      <c r="B1812" s="2" t="str">
        <f>IFERROR(__xludf.DUMMYFUNCTION("GOOGLETRANSLATE(A1812, ""en"",""mt"")"),"X'inhu responsabbli biex tillimita l-P skont it-teorema tal-ġerarkija taż-żmien?")</f>
        <v>X'inhu responsabbli biex tillimita l-P skont it-teorema tal-ġerarkija taż-żmien?</v>
      </c>
    </row>
    <row r="1813" ht="15.75" customHeight="1">
      <c r="A1813" s="2" t="s">
        <v>1813</v>
      </c>
      <c r="B1813" s="2" t="str">
        <f>IFERROR(__xludf.DUMMYFUNCTION("GOOGLETRANSLATE(A1813, ""en"",""mt"")"),"Liema attur Amerikan huwa wkoll gradwat universitarju?")</f>
        <v>Liema attur Amerikan huwa wkoll gradwat universitarju?</v>
      </c>
    </row>
    <row r="1814" ht="15.75" customHeight="1">
      <c r="A1814" s="2" t="s">
        <v>1814</v>
      </c>
      <c r="B1814" s="2" t="str">
        <f>IFERROR(__xludf.DUMMYFUNCTION("GOOGLETRANSLATE(A1814, ""en"",""mt"")"),"fond")</f>
        <v>fond</v>
      </c>
    </row>
    <row r="1815" ht="15.75" customHeight="1">
      <c r="A1815" s="2" t="s">
        <v>1815</v>
      </c>
      <c r="B1815" s="2" t="str">
        <f>IFERROR(__xludf.DUMMYFUNCTION("GOOGLETRANSLATE(A1815, ""en"",""mt"")"),"aktar malajr")</f>
        <v>aktar malajr</v>
      </c>
    </row>
    <row r="1816" ht="15.75" customHeight="1">
      <c r="A1816" s="2" t="s">
        <v>1816</v>
      </c>
      <c r="B1816" s="2" t="str">
        <f>IFERROR(__xludf.DUMMYFUNCTION("GOOGLETRANSLATE(A1816, ""en"",""mt"")"),"baxx ħafna")</f>
        <v>baxx ħafna</v>
      </c>
    </row>
    <row r="1817" ht="15.75" customHeight="1">
      <c r="A1817" s="2" t="s">
        <v>1817</v>
      </c>
      <c r="B1817" s="2" t="str">
        <f>IFERROR(__xludf.DUMMYFUNCTION("GOOGLETRANSLATE(A1817, ""en"",""mt"")"),"Ħafna xjenzati tal-Lvant Nofsani")</f>
        <v>Ħafna xjenzati tal-Lvant Nofsani</v>
      </c>
    </row>
    <row r="1818" ht="15.75" customHeight="1">
      <c r="A1818" s="2" t="s">
        <v>1818</v>
      </c>
      <c r="B1818" s="2" t="str">
        <f>IFERROR(__xludf.DUMMYFUNCTION("GOOGLETRANSLATE(A1818, ""en"",""mt"")"),"Warner Center jinsab f'liema żona?")</f>
        <v>Warner Center jinsab f'liema żona?</v>
      </c>
    </row>
    <row r="1819" ht="15.75" customHeight="1">
      <c r="A1819" s="2" t="s">
        <v>1819</v>
      </c>
      <c r="B1819" s="2" t="str">
        <f>IFERROR(__xludf.DUMMYFUNCTION("GOOGLETRANSLATE(A1819, ""en"",""mt"")"),"Il-forza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1820" ht="15.75" customHeight="1">
      <c r="A1820" s="2" t="s">
        <v>1820</v>
      </c>
      <c r="B1820" s="2" t="str">
        <f>IFERROR(__xludf.DUMMYFUNCTION("GOOGLETRANSLATE(A1820, ""en"",""mt"")"),"Min kien ir-raġel ta 'Margaret?")</f>
        <v>Min kien ir-raġel ta 'Margaret?</v>
      </c>
    </row>
    <row r="1821" ht="15.75" customHeight="1">
      <c r="A1821" s="2" t="s">
        <v>1821</v>
      </c>
      <c r="B1821" s="2" t="str">
        <f>IFERROR(__xludf.DUMMYFUNCTION("GOOGLETRANSLATE(A1821, ""en"",""mt"")"),"Twin-cylinder")</f>
        <v>Twin-cylinder</v>
      </c>
    </row>
    <row r="1822" ht="15.75" customHeight="1">
      <c r="A1822" s="2" t="s">
        <v>1822</v>
      </c>
      <c r="B1822" s="2" t="str">
        <f>IFERROR(__xludf.DUMMYFUNCTION("GOOGLETRANSLATE(A1822, ""en"",""mt"")"),"Kemm hemm żoni metropolitani estiżi?")</f>
        <v>Kemm hemm żoni metropolitani estiżi?</v>
      </c>
    </row>
    <row r="1823" ht="15.75" customHeight="1">
      <c r="A1823" s="2" t="s">
        <v>1823</v>
      </c>
      <c r="B1823" s="2" t="str">
        <f>IFERROR(__xludf.DUMMYFUNCTION("GOOGLETRANSLATE(A1823, ""en"",""mt"")"),"mibgħuta sitt reġimenti lil Franza Ġdida taħt il-kmand ta 'Baruni Dieskau fl-1755")</f>
        <v>mibgħuta sitt reġimenti lil Franza Ġdida taħt il-kmand ta 'Baruni Dieskau fl-1755</v>
      </c>
    </row>
    <row r="1824" ht="15.75" customHeight="1">
      <c r="A1824" s="2" t="s">
        <v>1824</v>
      </c>
      <c r="B1824" s="2" t="str">
        <f>IFERROR(__xludf.DUMMYFUNCTION("GOOGLETRANSLATE(A1824, ""en"",""mt"")"),"Bankiera ta 'ipoteki, accountants, u inġiniera tal-ispejjeż")</f>
        <v>Bankiera ta 'ipoteki, accountants, u inġiniera tal-ispejjeż</v>
      </c>
    </row>
    <row r="1825" ht="15.75" customHeight="1">
      <c r="A1825" s="2" t="s">
        <v>1825</v>
      </c>
      <c r="B1825" s="2" t="str">
        <f>IFERROR(__xludf.DUMMYFUNCTION("GOOGLETRANSLATE(A1825, ""en"",""mt"")"),"Evidenza jew avvenimenti ġodda sinifikanti li jibdlu l-fehim tagħna")</f>
        <v>Evidenza jew avvenimenti ġodda sinifikanti li jibdlu l-fehim tagħna</v>
      </c>
    </row>
    <row r="1826" ht="15.75" customHeight="1">
      <c r="A1826" s="2" t="s">
        <v>1826</v>
      </c>
      <c r="B1826" s="2" t="str">
        <f>IFERROR(__xludf.DUMMYFUNCTION("GOOGLETRANSLATE(A1826, ""en"",""mt"")"),"X'inhu l-iktar eżempju reċenti ta 'linji ta' difetti finanzjarji?")</f>
        <v>X'inhu l-iktar eżempju reċenti ta 'linji ta' difetti finanzjarji?</v>
      </c>
    </row>
    <row r="1827" ht="15.75" customHeight="1">
      <c r="A1827" s="2" t="s">
        <v>1827</v>
      </c>
      <c r="B1827" s="2" t="str">
        <f>IFERROR(__xludf.DUMMYFUNCTION("GOOGLETRANSLATE(A1827, ""en"",""mt"")"),"Liema kkawża li r-riforma qatt ma tidħol fis-seħħ?")</f>
        <v>Liema kkawża li r-riforma qatt ma tidħol fis-seħħ?</v>
      </c>
    </row>
    <row r="1828" ht="15.75" customHeight="1">
      <c r="A1828" s="2" t="s">
        <v>1828</v>
      </c>
      <c r="B1828" s="2" t="str">
        <f>IFERROR(__xludf.DUMMYFUNCTION("GOOGLETRANSLATE(A1828, ""en"",""mt"")"),"X'jikkawża repulsjoni ta 'Pauli?")</f>
        <v>X'jikkawża repulsjoni ta 'Pauli?</v>
      </c>
    </row>
    <row r="1829" ht="15.75" customHeight="1">
      <c r="A1829" s="2" t="s">
        <v>1829</v>
      </c>
      <c r="B1829" s="2" t="str">
        <f>IFERROR(__xludf.DUMMYFUNCTION("GOOGLETRANSLATE(A1829, ""en"",""mt"")"),"L-iktar algoritmu effiċjenti jsolvi problema partikolari")</f>
        <v>L-iktar algoritmu effiċjenti jsolvi problema partikolari</v>
      </c>
    </row>
    <row r="1830" ht="15.75" customHeight="1">
      <c r="A1830" s="2" t="s">
        <v>1830</v>
      </c>
      <c r="B1830" s="2" t="str">
        <f>IFERROR(__xludf.DUMMYFUNCTION("GOOGLETRANSLATE(A1830, ""en"",""mt"")"),"66–34")</f>
        <v>66–34</v>
      </c>
    </row>
    <row r="1831" ht="15.75" customHeight="1">
      <c r="A1831" s="2" t="s">
        <v>1831</v>
      </c>
      <c r="B1831" s="2" t="str">
        <f>IFERROR(__xludf.DUMMYFUNCTION("GOOGLETRANSLATE(A1831, ""en"",""mt"")"),"Kemm hemm bażijiet navali f'Jacksonville?")</f>
        <v>Kemm hemm bażijiet navali f'Jacksonville?</v>
      </c>
    </row>
    <row r="1832" ht="15.75" customHeight="1">
      <c r="A1832" s="2" t="s">
        <v>1832</v>
      </c>
      <c r="B1832" s="2" t="str">
        <f>IFERROR(__xludf.DUMMYFUNCTION("GOOGLETRANSLATE(A1832, ""en"",""mt"")"),"Ddejjaqhom għar-reliġjon tagħhom")</f>
        <v>Ddejjaqhom għar-reliġjon tagħhom</v>
      </c>
    </row>
    <row r="1833" ht="15.75" customHeight="1">
      <c r="A1833" s="2" t="s">
        <v>1833</v>
      </c>
      <c r="B1833" s="2" t="str">
        <f>IFERROR(__xludf.DUMMYFUNCTION("GOOGLETRANSLATE(A1833, ""en"",""mt"")"),"X'għandhom iż-żewġ movimenti Iżlamisti differenti li ġew deskritti bħala li joxxillaw bejniethom?")</f>
        <v>X'għandhom iż-żewġ movimenti Iżlamisti differenti li ġew deskritti bħala li joxxillaw bejniethom?</v>
      </c>
    </row>
    <row r="1834" ht="15.75" customHeight="1">
      <c r="A1834" s="2" t="s">
        <v>1834</v>
      </c>
      <c r="B1834" s="2" t="str">
        <f>IFERROR(__xludf.DUMMYFUNCTION("GOOGLETRANSLATE(A1834, ""en"",""mt"")"),"tiskula l-art tal-madwar")</f>
        <v>tiskula l-art tal-madwar</v>
      </c>
    </row>
    <row r="1835" ht="15.75" customHeight="1">
      <c r="A1835" s="2" t="s">
        <v>1835</v>
      </c>
      <c r="B1835" s="2" t="str">
        <f>IFERROR(__xludf.DUMMYFUNCTION("GOOGLETRANSLATE(A1835, ""en"",""mt"")"),"Sky Movies u Sky Box Office jinkludu wkoll liema soundtracks fakultattivi?")</f>
        <v>Sky Movies u Sky Box Office jinkludu wkoll liema soundtracks fakultattivi?</v>
      </c>
    </row>
    <row r="1836" ht="15.75" customHeight="1">
      <c r="A1836" s="2" t="s">
        <v>1836</v>
      </c>
      <c r="B1836" s="2" t="str">
        <f>IFERROR(__xludf.DUMMYFUNCTION("GOOGLETRANSLATE(A1836, ""en"",""mt"")"),"Min żviluppa l-batterija tal-jone tal-litju?")</f>
        <v>Min żviluppa l-batterija tal-jone tal-litju?</v>
      </c>
    </row>
    <row r="1837" ht="15.75" customHeight="1">
      <c r="A1837" s="2" t="s">
        <v>1837</v>
      </c>
      <c r="B1837" s="2" t="str">
        <f>IFERROR(__xludf.DUMMYFUNCTION("GOOGLETRANSLATE(A1837, ""en"",""mt"")"),"738 jum")</f>
        <v>738 jum</v>
      </c>
    </row>
    <row r="1838" ht="15.75" customHeight="1">
      <c r="A1838" s="2" t="s">
        <v>1838</v>
      </c>
      <c r="B1838" s="2" t="str">
        <f>IFERROR(__xludf.DUMMYFUNCTION("GOOGLETRANSLATE(A1838, ""en"",""mt"")"),"Liema Kumitat tas-Senat Kellem il-Kantant f'Lulju 2000?")</f>
        <v>Liema Kumitat tas-Senat Kellem il-Kantant f'Lulju 2000?</v>
      </c>
    </row>
    <row r="1839" ht="15.75" customHeight="1">
      <c r="A1839" s="2" t="s">
        <v>1839</v>
      </c>
      <c r="B1839" s="2" t="str">
        <f>IFERROR(__xludf.DUMMYFUNCTION("GOOGLETRANSLATE(A1839, ""en"",""mt"")"),"F'liema lingwa minbarra l-Ingliż kellu l-Parlament Skoċċiż li kellu laqgħat?")</f>
        <v>F'liema lingwa minbarra l-Ingliż kellu l-Parlament Skoċċiż li kellu laqgħat?</v>
      </c>
    </row>
    <row r="1840" ht="15.75" customHeight="1">
      <c r="A1840" s="2" t="s">
        <v>1840</v>
      </c>
      <c r="B1840" s="2" t="str">
        <f>IFERROR(__xludf.DUMMYFUNCTION("GOOGLETRANSLATE(A1840, ""en"",""mt"")"),"Proġetti ewlenin ta 'informazzjoni nazzjonali u internazzjonali ta' informazzjoni u għanijiet ta 'interoperabilità tas-sistema tas-saħħa")</f>
        <v>Proġetti ewlenin ta 'informazzjoni nazzjonali u internazzjonali ta' informazzjoni u għanijiet ta 'interoperabilità tas-sistema tas-saħħa</v>
      </c>
    </row>
    <row r="1841" ht="15.75" customHeight="1">
      <c r="A1841" s="2" t="s">
        <v>1841</v>
      </c>
      <c r="B1841" s="2" t="str">
        <f>IFERROR(__xludf.DUMMYFUNCTION("GOOGLETRANSLATE(A1841, ""en"",""mt"")"),"livell waqa '")</f>
        <v>livell waqa '</v>
      </c>
    </row>
    <row r="1842" ht="15.75" customHeight="1">
      <c r="A1842" s="2" t="s">
        <v>1842</v>
      </c>
      <c r="B1842" s="2" t="str">
        <f>IFERROR(__xludf.DUMMYFUNCTION("GOOGLETRANSLATE(A1842, ""en"",""mt"")"),"Il-kunċett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1843" ht="15.75" customHeight="1">
      <c r="A1843" s="2" t="s">
        <v>1843</v>
      </c>
      <c r="B1843" s="2" t="str">
        <f>IFERROR(__xludf.DUMMYFUNCTION("GOOGLETRANSLATE(A1843, ""en"",""mt"")"),"Introduzzjoni ta 'Beroe")</f>
        <v>Introduzzjoni ta 'Beroe</v>
      </c>
    </row>
    <row r="1844" ht="15.75" customHeight="1">
      <c r="A1844" s="2" t="s">
        <v>1844</v>
      </c>
      <c r="B1844" s="2" t="str">
        <f>IFERROR(__xludf.DUMMYFUNCTION("GOOGLETRANSLATE(A1844, ""en"",""mt"")"),"Din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1845" ht="15.75" customHeight="1">
      <c r="A1845" s="2" t="s">
        <v>1845</v>
      </c>
      <c r="B1845" s="2" t="str">
        <f>IFERROR(__xludf.DUMMYFUNCTION("GOOGLETRANSLATE(A1845, ""en"",""mt"")"),"L-Iskola Ortogenika ta 'Sonia Shankman")</f>
        <v>L-Iskola Ortogenika ta 'Sonia Shankman</v>
      </c>
    </row>
    <row r="1846" ht="15.75" customHeight="1">
      <c r="A1846" s="2" t="s">
        <v>1846</v>
      </c>
      <c r="B1846" s="2" t="str">
        <f>IFERROR(__xludf.DUMMYFUNCTION("GOOGLETRANSLATE(A1846, ""en"",""mt"")"),"Ir-raġuni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847" ht="15.75" customHeight="1">
      <c r="A1847" s="2" t="s">
        <v>1847</v>
      </c>
      <c r="B1847" s="2" t="str">
        <f>IFERROR(__xludf.DUMMYFUNCTION("GOOGLETRANSLATE(A1847, ""en"",""mt"")"),"Kif huwa kklassifikat l-ossiġnu bħala abbundanti fl-univers?")</f>
        <v>Kif huwa kklassifikat l-ossiġnu bħala abbundanti fl-univers?</v>
      </c>
    </row>
    <row r="1848" ht="15.75" customHeight="1">
      <c r="A1848" s="2" t="s">
        <v>1848</v>
      </c>
      <c r="B1848" s="2" t="str">
        <f>IFERROR(__xludf.DUMMYFUNCTION("GOOGLETRANSLATE(A1848, ""en"",""mt"")"),"F'liema baċin jaqa 't-trab?")</f>
        <v>F'liema baċin jaqa 't-trab?</v>
      </c>
    </row>
    <row r="1849" ht="15.75" customHeight="1">
      <c r="A1849" s="2" t="s">
        <v>1849</v>
      </c>
      <c r="B1849" s="2" t="str">
        <f>IFERROR(__xludf.DUMMYFUNCTION("GOOGLETRANSLATE(A1849, ""en"",""mt"")"),"Jekk huma klassijiet distinti jew ugwali")</f>
        <v>Jekk huma klassijiet distinti jew ugwali</v>
      </c>
    </row>
    <row r="1850" ht="15.75" customHeight="1">
      <c r="A1850" s="2" t="s">
        <v>1850</v>
      </c>
      <c r="B1850" s="2" t="str">
        <f>IFERROR(__xludf.DUMMYFUNCTION("GOOGLETRANSLATE(A1850, ""en"",""mt"")"),"Ipprovdi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1851" ht="15.75" customHeight="1">
      <c r="A1851" s="2" t="s">
        <v>1851</v>
      </c>
      <c r="B1851" s="2" t="str">
        <f>IFERROR(__xludf.DUMMYFUNCTION("GOOGLETRANSLATE(A1851, ""en"",""mt"")"),"Fil-preżent,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x-xmara IJssel (1/9 ta 'kwittanza totali). Din"&amp;"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x-xmara IJssel (1/9 ta 'kwittanza totali). Din id-distribuzzjoni tal-kwittanza ilha tinżamm mill-1709, permezz ta 'xogħlijiet ta' inġinerija tax-xmajjar, inkluż it-tħaffir tal-kanal Pannerdens u sa mis-seklu 20, bl-għajnuna ta 'weirs fix-xmara Nederrijn.</v>
      </c>
    </row>
    <row r="1852" ht="15.75" customHeight="1">
      <c r="A1852" s="2" t="s">
        <v>1852</v>
      </c>
      <c r="B1852" s="2" t="str">
        <f>IFERROR(__xludf.DUMMYFUNCTION("GOOGLETRANSLATE(A1852, ""en"",""mt"")"),"biex tuża l-proċeduri bħala forum")</f>
        <v>biex tuża l-proċeduri bħala forum</v>
      </c>
    </row>
    <row r="1853" ht="15.75" customHeight="1">
      <c r="A1853" s="2" t="s">
        <v>1853</v>
      </c>
      <c r="B1853" s="2" t="str">
        <f>IFERROR(__xludf.DUMMYFUNCTION("GOOGLETRANSLATE(A1853, ""en"",""mt"")"),"F'każijiet b'medju maqsum kif jitwassal")</f>
        <v>F'każijiet b'medju maqsum kif jitwassal</v>
      </c>
    </row>
    <row r="1854" ht="15.75" customHeight="1">
      <c r="A1854" s="2" t="s">
        <v>1854</v>
      </c>
      <c r="B1854" s="2" t="str">
        <f>IFERROR(__xludf.DUMMYFUNCTION("GOOGLETRANSLATE(A1854, ""en"",""mt"")"),"Kien l-użu tal-isem DataNet 1 korrett")</f>
        <v>Kien l-użu tal-isem DataNet 1 korrett</v>
      </c>
    </row>
    <row r="1855" ht="15.75" customHeight="1">
      <c r="A1855" s="2" t="s">
        <v>1855</v>
      </c>
      <c r="B1855" s="2" t="str">
        <f>IFERROR(__xludf.DUMMYFUNCTION("GOOGLETRANSLATE(A1855, ""en"",""mt"")"),"Tabib tal-ispiżerija")</f>
        <v>Tabib tal-ispiżerija</v>
      </c>
    </row>
    <row r="1856" ht="15.75" customHeight="1">
      <c r="A1856" s="2" t="s">
        <v>1856</v>
      </c>
      <c r="B1856" s="2" t="str">
        <f>IFERROR(__xludf.DUMMYFUNCTION("GOOGLETRANSLATE(A1856, ""en"",""mt"")"),"Itfi d-difiżi ospitanti.")</f>
        <v>Itfi d-difiżi ospitanti.</v>
      </c>
    </row>
    <row r="1857" ht="15.75" customHeight="1">
      <c r="A1857" s="2" t="s">
        <v>1857</v>
      </c>
      <c r="B1857" s="2" t="str">
        <f>IFERROR(__xludf.DUMMYFUNCTION("GOOGLETRANSLATE(A1857, ""en"",""mt"")"),"Liema reġjun tar-Renu nbidel mill-programm ta 'rilaxx ta' Rhine?")</f>
        <v>Liema reġjun tar-Renu nbidel mill-programm ta 'rilaxx ta' Rhine?</v>
      </c>
    </row>
    <row r="1858" ht="15.75" customHeight="1">
      <c r="A1858" s="2" t="s">
        <v>1858</v>
      </c>
      <c r="B1858" s="2" t="str">
        <f>IFERROR(__xludf.DUMMYFUNCTION("GOOGLETRANSLATE(A1858, ""en"",""mt"")"),"Il-bini huwa lest biex jokkupa")</f>
        <v>Il-bini huwa lest biex jokkupa</v>
      </c>
    </row>
    <row r="1859" ht="15.75" customHeight="1">
      <c r="A1859" s="2" t="s">
        <v>1859</v>
      </c>
      <c r="B1859" s="2" t="str">
        <f>IFERROR(__xludf.DUMMYFUNCTION("GOOGLETRANSLATE(A1859, ""en"",""mt"")"),"Leġislazzjoni dwar l-ispiżerija")</f>
        <v>Leġislazzjoni dwar l-ispiżerija</v>
      </c>
    </row>
    <row r="1860" ht="15.75" customHeight="1">
      <c r="A1860" s="2" t="s">
        <v>1860</v>
      </c>
      <c r="B1860" s="2" t="str">
        <f>IFERROR(__xludf.DUMMYFUNCTION("GOOGLETRANSLATE(A1860, ""en"",""mt"")"),"L-ipoteżi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1861" ht="15.75" customHeight="1">
      <c r="A1861" s="2" t="s">
        <v>1861</v>
      </c>
      <c r="B1861" s="2" t="str">
        <f>IFERROR(__xludf.DUMMYFUNCTION("GOOGLETRANSLATE(A1861, ""en"",""mt"")"),"Goldbach's")</f>
        <v>Goldbach's</v>
      </c>
    </row>
    <row r="1862" ht="15.75" customHeight="1">
      <c r="A1862" s="2" t="s">
        <v>1862</v>
      </c>
      <c r="B1862" s="2" t="str">
        <f>IFERROR(__xludf.DUMMYFUNCTION("GOOGLETRANSLATE(A1862, ""en"",""mt"")"),"X'inhu s-simbolu ta 'Varsavja?")</f>
        <v>X'inhu s-simbolu ta 'Varsavja?</v>
      </c>
    </row>
    <row r="1863" ht="15.75" customHeight="1">
      <c r="A1863" s="2" t="s">
        <v>1863</v>
      </c>
      <c r="B1863" s="2" t="str">
        <f>IFERROR(__xludf.DUMMYFUNCTION("GOOGLETRANSLATE(A1863, ""en"",""mt"")"),"Ordnijiet ta 'bidla identifikati jew bidliet fil-proġett li żiedu l-ispejjeż")</f>
        <v>Ordnijiet ta 'bidla identifikati jew bidliet fil-proġett li żiedu l-ispejjeż</v>
      </c>
    </row>
    <row r="1864" ht="15.75" customHeight="1">
      <c r="A1864" s="2" t="s">
        <v>1864</v>
      </c>
      <c r="B1864" s="2" t="str">
        <f>IFERROR(__xludf.DUMMYFUNCTION("GOOGLETRANSLATE(A1864, ""en"",""mt"")"),"X'għandu jibbilanċja l-gvern ta 'Kublai?")</f>
        <v>X'għandu jibbilanċja l-gvern ta 'Kublai?</v>
      </c>
    </row>
    <row r="1865" ht="15.75" customHeight="1">
      <c r="A1865" s="2" t="s">
        <v>1865</v>
      </c>
      <c r="B1865" s="2" t="str">
        <f>IFERROR(__xludf.DUMMYFUNCTION("GOOGLETRANSLATE(A1865, ""en"",""mt"")"),"ippermettew studenti żgħar ħafna biex jattendu l-kulleġġ")</f>
        <v>ippermettew studenti żgħar ħafna biex jattendu l-kulleġġ</v>
      </c>
    </row>
    <row r="1866" ht="15.75" customHeight="1">
      <c r="A1866" s="2" t="s">
        <v>1866</v>
      </c>
      <c r="B1866" s="2" t="str">
        <f>IFERROR(__xludf.DUMMYFUNCTION("GOOGLETRANSLATE(A1866, ""en"",""mt"")"),"F'Mejju 2002, fejn tmur tindirizza l-Parlament?")</f>
        <v>F'Mejju 2002, fejn tmur tindirizza l-Parlament?</v>
      </c>
    </row>
    <row r="1867" ht="15.75" customHeight="1">
      <c r="A1867" s="2" t="s">
        <v>1867</v>
      </c>
      <c r="B1867" s="2" t="str">
        <f>IFERROR(__xludf.DUMMYFUNCTION("GOOGLETRANSLATE(A1867, ""en"",""mt"")"),"Semmi diviżjoni ta 'lussu ta' Toyota.")</f>
        <v>Semmi diviżjoni ta 'lussu ta' Toyota.</v>
      </c>
    </row>
    <row r="1868" ht="15.75" customHeight="1">
      <c r="A1868" s="2" t="s">
        <v>1868</v>
      </c>
      <c r="B1868" s="2" t="str">
        <f>IFERROR(__xludf.DUMMYFUNCTION("GOOGLETRANSLATE(A1868, ""en"",""mt"")"),"id-duttrina tat-trans-startjazzjoni")</f>
        <v>id-duttrina tat-trans-startjazzjoni</v>
      </c>
    </row>
    <row r="1869" ht="15.75" customHeight="1">
      <c r="A1869" s="2" t="s">
        <v>1869</v>
      </c>
      <c r="B1869" s="2" t="str">
        <f>IFERROR(__xludf.DUMMYFUNCTION("GOOGLETRANSLATE(A1869, ""en"",""mt"")"),"li BSKYB żied sostanzjalment il-prezz mitlub għall-kanali")</f>
        <v>li BSKYB żied sostanzjalment il-prezz mitlub għall-kanali</v>
      </c>
    </row>
    <row r="1870" ht="15.75" customHeight="1">
      <c r="A1870" s="2" t="s">
        <v>1870</v>
      </c>
      <c r="B1870" s="2" t="str">
        <f>IFERROR(__xludf.DUMMYFUNCTION("GOOGLETRANSLATE(A1870, ""en"",""mt"")"),"Biex testendi l-benefiċċji tan-netwerking")</f>
        <v>Biex testendi l-benefiċċji tan-netwerking</v>
      </c>
    </row>
    <row r="1871" ht="15.75" customHeight="1">
      <c r="A1871" s="2" t="s">
        <v>1871</v>
      </c>
      <c r="B1871" s="2" t="str">
        <f>IFERROR(__xludf.DUMMYFUNCTION("GOOGLETRANSLATE(A1871, ""en"",""mt"")"),"Ikseb informazzjoni dwar il-klima tal-passat")</f>
        <v>Ikseb informazzjoni dwar il-klima tal-passat</v>
      </c>
    </row>
    <row r="1872" ht="15.75" customHeight="1">
      <c r="A1872" s="2" t="s">
        <v>1872</v>
      </c>
      <c r="B1872" s="2" t="str">
        <f>IFERROR(__xludf.DUMMYFUNCTION("GOOGLETRANSLATE(A1872, ""en"",""mt"")"),"B'suċċess ma jħalluhx jinqata '")</f>
        <v>B'suċċess ma jħalluhx jinqata '</v>
      </c>
    </row>
    <row r="1873" ht="15.75" customHeight="1">
      <c r="A1873" s="2" t="s">
        <v>1873</v>
      </c>
      <c r="B1873" s="2" t="str">
        <f>IFERROR(__xludf.DUMMYFUNCTION("GOOGLETRANSLATE(A1873, ""en"",""mt"")"),"Ara l-ebda ħtieġa li taċċetta kastig għal ksur tal-liġi kriminali li ma tikserx id-drittijiet ta 'ħaddieħor")</f>
        <v>Ara l-ebda ħtieġa li taċċetta kastig għal ksur tal-liġi kriminali li ma tikserx id-drittijiet ta 'ħaddieħor</v>
      </c>
    </row>
    <row r="1874" ht="15.75" customHeight="1">
      <c r="A1874" s="2" t="s">
        <v>1874</v>
      </c>
      <c r="B1874" s="2" t="str">
        <f>IFERROR(__xludf.DUMMYFUNCTION("GOOGLETRANSLATE(A1874, ""en"",""mt"")"),"It-tielet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1875" ht="15.75" customHeight="1">
      <c r="A1875" s="2" t="s">
        <v>1875</v>
      </c>
      <c r="B1875" s="2" t="str">
        <f>IFERROR(__xludf.DUMMYFUNCTION("GOOGLETRANSLATE(A1875, ""en"",""mt"")"),"Paul Baran żviluppa l-kunċett ta 'swiċċjar ta' blokka ta 'messaġġi adattivi distribwiti")</f>
        <v>Paul Baran żviluppa l-kunċett ta 'swiċċjar ta' blokka ta 'messaġġi adattivi distribwiti</v>
      </c>
    </row>
    <row r="1876" ht="15.75" customHeight="1">
      <c r="A1876" s="2" t="s">
        <v>1876</v>
      </c>
      <c r="B1876" s="2" t="str">
        <f>IFERROR(__xludf.DUMMYFUNCTION("GOOGLETRANSLATE(A1876, ""en"",""mt"")"),"Rhine mgħawweġ")</f>
        <v>Rhine mgħawweġ</v>
      </c>
    </row>
    <row r="1877" ht="15.75" customHeight="1">
      <c r="A1877" s="2" t="s">
        <v>1877</v>
      </c>
      <c r="B1877" s="2" t="str">
        <f>IFERROR(__xludf.DUMMYFUNCTION("GOOGLETRANSLATE(A1877, ""en"",""mt"")"),"Numru ta 'bibien")</f>
        <v>Numru ta 'bibien</v>
      </c>
    </row>
    <row r="1878" ht="15.75" customHeight="1">
      <c r="A1878" s="2" t="s">
        <v>1878</v>
      </c>
      <c r="B1878" s="2" t="str">
        <f>IFERROR(__xludf.DUMMYFUNCTION("GOOGLETRANSLATE(A1878, ""en"",""mt"")"),"jerġa 'lura għall-ewwel Ħamis ta' Mejju, multiplu ta 'erba' snin wara l-1999")</f>
        <v>jerġa 'lura għall-ewwel Ħamis ta' Mejju, multiplu ta 'erba' snin wara l-1999</v>
      </c>
    </row>
    <row r="1879" ht="15.75" customHeight="1">
      <c r="A1879" s="2" t="s">
        <v>1879</v>
      </c>
      <c r="B1879" s="2" t="str">
        <f>IFERROR(__xludf.DUMMYFUNCTION("GOOGLETRANSLATE(A1879, ""en"",""mt"")"),"bi jew mingħajr l-għoqiedi li jibgħat intermedji")</f>
        <v>bi jew mingħajr l-għoqiedi li jibgħat intermedji</v>
      </c>
    </row>
    <row r="1880" ht="15.75" customHeight="1">
      <c r="A1880" s="2" t="s">
        <v>1880</v>
      </c>
      <c r="B1880" s="2" t="str">
        <f>IFERROR(__xludf.DUMMYFUNCTION("GOOGLETRANSLATE(A1880, ""en"",""mt"")"),"Wara li l-operaturi jiġu mwissija bil-ħarba tal-fwar, x'jistgħu jagħmlu?")</f>
        <v>Wara li l-operaturi jiġu mwissija bil-ħarba tal-fwar, x'jistgħu jagħmlu?</v>
      </c>
    </row>
    <row r="1881" ht="15.75" customHeight="1">
      <c r="A1881" s="2" t="s">
        <v>1881</v>
      </c>
      <c r="B1881" s="2" t="str">
        <f>IFERROR(__xludf.DUMMYFUNCTION("GOOGLETRANSLATE(A1881, ""en"",""mt"")"),"birefringenza, pleokroiżmu, ġemellaġġ, u interferenza")</f>
        <v>birefringenza, pleokroiżmu, ġemellaġġ, u interferenza</v>
      </c>
    </row>
    <row r="1882" ht="15.75" customHeight="1">
      <c r="A1882" s="2" t="s">
        <v>1882</v>
      </c>
      <c r="B1882" s="2" t="str">
        <f>IFERROR(__xludf.DUMMYFUNCTION("GOOGLETRANSLATE(A1882, ""en"",""mt"")"),"Wesel-Datteln Canal")</f>
        <v>Wesel-Datteln Canal</v>
      </c>
    </row>
    <row r="1883" ht="15.75" customHeight="1">
      <c r="A1883" s="2" t="s">
        <v>1883</v>
      </c>
      <c r="B1883" s="2" t="str">
        <f>IFERROR(__xludf.DUMMYFUNCTION("GOOGLETRANSLATE(A1883, ""en"",""mt"")"),"Librerija tax-Xjenza Cabot, Librerija Lamont, u Librerija Widener")</f>
        <v>Librerija tax-Xjenza Cabot, Librerija Lamont, u Librerija Widener</v>
      </c>
    </row>
    <row r="1884" ht="15.75" customHeight="1">
      <c r="A1884" s="2" t="s">
        <v>1884</v>
      </c>
      <c r="B1884" s="2" t="str">
        <f>IFERROR(__xludf.DUMMYFUNCTION("GOOGLETRANSLATE(A1884, ""en"",""mt"")"),"Fejn il-fluss tan-nofs tar-Rhine bejn Bingen u Bonn?")</f>
        <v>Fejn il-fluss tan-nofs tar-Rhine bejn Bingen u Bonn?</v>
      </c>
    </row>
    <row r="1885" ht="15.75" customHeight="1">
      <c r="A1885" s="2" t="s">
        <v>1885</v>
      </c>
      <c r="B1885" s="2" t="str">
        <f>IFERROR(__xludf.DUMMYFUNCTION("GOOGLETRANSLATE(A1885, ""en"",""mt"")"),"X'kienu l-ordnijiet ta 'Marin?")</f>
        <v>X'kienu l-ordnijiet ta 'Marin?</v>
      </c>
    </row>
    <row r="1886" ht="15.75" customHeight="1">
      <c r="A1886" s="2" t="s">
        <v>1886</v>
      </c>
      <c r="B1886" s="2" t="str">
        <f>IFERROR(__xludf.DUMMYFUNCTION("GOOGLETRANSLATE(A1886, ""en"",""mt"")"),"Il-punt li fih l-iżotopi radjometriċi differenti jieqfu jinxterdu 'l barra u' l barra mill-kannizzata tal-kristall?")</f>
        <v>Il-punt li fih l-iżotopi radjometriċi differenti jieqfu jinxterdu 'l barra u' l barra mill-kannizzata tal-kristall?</v>
      </c>
    </row>
    <row r="1887" ht="15.75" customHeight="1">
      <c r="A1887" s="2" t="s">
        <v>1887</v>
      </c>
      <c r="B1887" s="2" t="str">
        <f>IFERROR(__xludf.DUMMYFUNCTION("GOOGLETRANSLATE(A1887, ""en"",""mt"")"),"Familji bl-ismijiet Franċiżi fl-Afrika t'Isfel jitkellmu liema lingwa llum?")</f>
        <v>Familji bl-ismijiet Franċiżi fl-Afrika t'Isfel jitkellmu liema lingwa llum?</v>
      </c>
    </row>
    <row r="1888" ht="15.75" customHeight="1">
      <c r="A1888" s="2" t="s">
        <v>1888</v>
      </c>
      <c r="B1888" s="2" t="str">
        <f>IFERROR(__xludf.DUMMYFUNCTION("GOOGLETRANSLATE(A1888, ""en"",""mt"")"),"23 ta ’Ġunju 2005")</f>
        <v>23 ta ’Ġunju 2005</v>
      </c>
    </row>
    <row r="1889" ht="15.75" customHeight="1">
      <c r="A1889" s="2" t="s">
        <v>1889</v>
      </c>
      <c r="B1889" s="2" t="str">
        <f>IFERROR(__xludf.DUMMYFUNCTION("GOOGLETRANSLATE(A1889, ""en"",""mt"")"),"Heavy / Highway, Heavy Civil jew Heavy Engineering")</f>
        <v>Heavy / Highway, Heavy Civil jew Heavy Engineering</v>
      </c>
    </row>
    <row r="1890" ht="15.75" customHeight="1">
      <c r="A1890" s="2" t="s">
        <v>1890</v>
      </c>
      <c r="B1890" s="2" t="str">
        <f>IFERROR(__xludf.DUMMYFUNCTION("GOOGLETRANSLATE(A1890, ""en"",""mt"")"),"tagħmel it-teknoloġija arpanet pubblika")</f>
        <v>tagħmel it-teknoloġija arpanet pubblika</v>
      </c>
    </row>
    <row r="1891" ht="15.75" customHeight="1">
      <c r="A1891" s="2" t="s">
        <v>1891</v>
      </c>
      <c r="B1891" s="2" t="str">
        <f>IFERROR(__xludf.DUMMYFUNCTION("GOOGLETRANSLATE(A1891, ""en"",""mt"")"),"stati u gvernijiet")</f>
        <v>stati u gvernijiet</v>
      </c>
    </row>
    <row r="1892" ht="15.75" customHeight="1">
      <c r="A1892" s="2" t="s">
        <v>1892</v>
      </c>
      <c r="B1892" s="2" t="str">
        <f>IFERROR(__xludf.DUMMYFUNCTION("GOOGLETRANSLATE(A1892, ""en"",""mt"")"),"Liema tip ta 'klima jista' jkun ippermetta lill-foresta tropikali tinfirex madwar il-kontinent?")</f>
        <v>Liema tip ta 'klima jista' jkun ippermetta lill-foresta tropikali tinfirex madwar il-kontinent?</v>
      </c>
    </row>
    <row r="1893" ht="15.75" customHeight="1">
      <c r="A1893" s="2" t="s">
        <v>1893</v>
      </c>
      <c r="B1893" s="2" t="str">
        <f>IFERROR(__xludf.DUMMYFUNCTION("GOOGLETRANSLATE(A1893, ""en"",""mt"")"),"L-uffiċjal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1894" ht="15.75" customHeight="1">
      <c r="A1894" s="2" t="s">
        <v>1894</v>
      </c>
      <c r="B1894" s="2" t="str">
        <f>IFERROR(__xludf.DUMMYFUNCTION("GOOGLETRANSLATE(A1894, ""en"",""mt"")"),"Liema rwol kellu Michael Oppenheimer fir-rapporti tal-IPCC?")</f>
        <v>Liema rwol kellu Michael Oppenheimer fir-rapporti tal-IPCC?</v>
      </c>
    </row>
    <row r="1895" ht="15.75" customHeight="1">
      <c r="A1895" s="2" t="s">
        <v>1895</v>
      </c>
      <c r="B1895" s="2" t="str">
        <f>IFERROR(__xludf.DUMMYFUNCTION("GOOGLETRANSLATE(A1895, ""en"",""mt"")"),"Gauge Bosons")</f>
        <v>Gauge Bosons</v>
      </c>
    </row>
    <row r="1896" ht="15.75" customHeight="1">
      <c r="A1896" s="2" t="s">
        <v>1896</v>
      </c>
      <c r="B1896" s="2" t="str">
        <f>IFERROR(__xludf.DUMMYFUNCTION("GOOGLETRANSLATE(A1896, ""en"",""mt"")"),"Meta ġiet żviluppata ħafna minn Sunnside?")</f>
        <v>Meta ġiet żviluppata ħafna minn Sunnside?</v>
      </c>
    </row>
    <row r="1897" ht="15.75" customHeight="1">
      <c r="A1897" s="2" t="s">
        <v>1897</v>
      </c>
      <c r="B1897" s="2" t="str">
        <f>IFERROR(__xludf.DUMMYFUNCTION("GOOGLETRANSLATE(A1897, ""en"",""mt"")"),"bejn 1268 u 1273")</f>
        <v>bejn 1268 u 1273</v>
      </c>
    </row>
    <row r="1898" ht="15.75" customHeight="1">
      <c r="A1898" s="2" t="s">
        <v>1898</v>
      </c>
      <c r="B1898" s="2" t="str">
        <f>IFERROR(__xludf.DUMMYFUNCTION("GOOGLETRANSLATE(A1898, ""en"",""mt"")"),"X'kien l-iskop ta 'csnet")</f>
        <v>X'kien l-iskop ta 'csnet</v>
      </c>
    </row>
    <row r="1899" ht="15.75" customHeight="1">
      <c r="A1899" s="2" t="s">
        <v>1899</v>
      </c>
      <c r="B1899" s="2" t="str">
        <f>IFERROR(__xludf.DUMMYFUNCTION("GOOGLETRANSLATE(A1899, ""en"",""mt"")"),"Ta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1900" ht="15.75" customHeight="1">
      <c r="A1900" s="2" t="s">
        <v>1900</v>
      </c>
      <c r="B1900" s="2" t="str">
        <f>IFERROR(__xludf.DUMMYFUNCTION("GOOGLETRANSLATE(A1900, ""en"",""mt"")"),"jista 'jkun b'saħħtu imma mhux neċessarjament it-tajjeb")</f>
        <v>jista 'jkun b'saħħtu imma mhux neċessarjament it-tajjeb</v>
      </c>
    </row>
    <row r="1901" ht="15.75" customHeight="1">
      <c r="A1901" s="2" t="s">
        <v>1901</v>
      </c>
      <c r="B1901" s="2" t="str">
        <f>IFERROR(__xludf.DUMMYFUNCTION("GOOGLETRANSLATE(A1901, ""en"",""mt"")"),"kuntrasti")</f>
        <v>kuntrasti</v>
      </c>
    </row>
    <row r="1902" ht="15.75" customHeight="1">
      <c r="A1902" s="2" t="s">
        <v>1902</v>
      </c>
      <c r="B1902" s="2" t="str">
        <f>IFERROR(__xludf.DUMMYFUNCTION("GOOGLETRANSLATE(A1902, ""en"",""mt"")"),"51.6%")</f>
        <v>51.6%</v>
      </c>
    </row>
    <row r="1903" ht="15.75" customHeight="1">
      <c r="A1903" s="2" t="s">
        <v>1903</v>
      </c>
      <c r="B1903" s="2" t="str">
        <f>IFERROR(__xludf.DUMMYFUNCTION("GOOGLETRANSLATE(A1903, ""en"",""mt"")"),"X'inhi t-traduzzjoni bl-Ingliż ta 'Kunskapskolan?")</f>
        <v>X'inhi t-traduzzjoni bl-Ingliż ta 'Kunskapskolan?</v>
      </c>
    </row>
    <row r="1904" ht="15.75" customHeight="1">
      <c r="A1904" s="2" t="s">
        <v>1904</v>
      </c>
      <c r="B1904" s="2" t="str">
        <f>IFERROR(__xludf.DUMMYFUNCTION("GOOGLETRANSLATE(A1904, ""en"",""mt"")"),"Liema linja ferrovjarja topera f'Melbourne?")</f>
        <v>Liema linja ferrovjarja topera f'Melbourne?</v>
      </c>
    </row>
    <row r="1905" ht="15.75" customHeight="1">
      <c r="A1905" s="2" t="s">
        <v>1905</v>
      </c>
      <c r="B1905" s="2" t="str">
        <f>IFERROR(__xludf.DUMMYFUNCTION("GOOGLETRANSLATE(A1905, ""en"",""mt"")"),"Ipotesi tal-kurva tal-kuznets")</f>
        <v>Ipotesi tal-kurva tal-kuznets</v>
      </c>
    </row>
    <row r="1906" ht="15.75" customHeight="1">
      <c r="A1906" s="2" t="s">
        <v>1906</v>
      </c>
      <c r="B1906" s="2" t="str">
        <f>IFERROR(__xludf.DUMMYFUNCTION("GOOGLETRANSLATE(A1906, ""en"",""mt"")"),"Sostitwit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1907" ht="15.75" customHeight="1">
      <c r="A1907" s="2" t="s">
        <v>1907</v>
      </c>
      <c r="B1907" s="2" t="str">
        <f>IFERROR(__xludf.DUMMYFUNCTION("GOOGLETRANSLATE(A1907, ""en"",""mt"")"),"Jista 'jkolli kiser xi liġijiet speċifiċi, imma jien ħati li ma għamilt l-ebda ħażin")</f>
        <v>Jista 'jkolli kiser xi liġijiet speċifiċi, imma jien ħati li ma għamilt l-ebda ħażin</v>
      </c>
    </row>
    <row r="1908" ht="15.75" customHeight="1">
      <c r="A1908" s="2" t="s">
        <v>1908</v>
      </c>
      <c r="B1908" s="2" t="str">
        <f>IFERROR(__xludf.DUMMYFUNCTION("GOOGLETRANSLATE(A1908, ""en"",""mt"")"),"Afrikani-Amerikani")</f>
        <v>Afrikani-Amerikani</v>
      </c>
    </row>
    <row r="1909" ht="15.75" customHeight="1">
      <c r="A1909" s="2" t="s">
        <v>1909</v>
      </c>
      <c r="B1909" s="2" t="str">
        <f>IFERROR(__xludf.DUMMYFUNCTION("GOOGLETRANSLATE(A1909, ""en"",""mt"")"),"X'kienu r-raġunijiet għaliex ir-residenti marru jgħixu fl-Istazzjon tal-Belt ta 'Fresno?")</f>
        <v>X'kienu r-raġunijiet għaliex ir-residenti marru jgħixu fl-Istazzjon tal-Belt ta 'Fresno?</v>
      </c>
    </row>
    <row r="1910" ht="15.75" customHeight="1">
      <c r="A1910" s="2" t="s">
        <v>1910</v>
      </c>
      <c r="B1910" s="2" t="str">
        <f>IFERROR(__xludf.DUMMYFUNCTION("GOOGLETRANSLATE(A1910, ""en"",""mt"")"),"L-użu tal-isem ma kienx korrett Dawn is-servizzi kollha ġew ġestiti mill-istess nies fi ħdan id-dipartiment tal-KPN ikkontribwew għall-konfużjoni")</f>
        <v>L-użu tal-isem ma kienx korrett Dawn is-servizzi kollha ġew ġestiti mill-istess nies fi ħdan id-dipartiment tal-KPN ikkontribwew għall-konfużjoni</v>
      </c>
    </row>
    <row r="1911" ht="15.75" customHeight="1">
      <c r="A1911" s="2" t="s">
        <v>1911</v>
      </c>
      <c r="B1911" s="2" t="str">
        <f>IFERROR(__xludf.DUMMYFUNCTION("GOOGLETRANSLATE(A1911, ""en"",""mt"")"),"Meta ġie mniedi s-servizz diġitali ta 'BSKYB?")</f>
        <v>Meta ġie mniedi s-servizz diġitali ta 'BSKYB?</v>
      </c>
    </row>
    <row r="1912" ht="15.75" customHeight="1">
      <c r="A1912" s="2" t="s">
        <v>1912</v>
      </c>
      <c r="B1912" s="2" t="str">
        <f>IFERROR(__xludf.DUMMYFUNCTION("GOOGLETRANSLATE(A1912, ""en"",""mt"")"),"Belt Ġdida Bold tan-Nofsinhar")</f>
        <v>Belt Ġdida Bold tan-Nofsinhar</v>
      </c>
    </row>
    <row r="1913" ht="15.75" customHeight="1">
      <c r="A1913" s="2" t="s">
        <v>1913</v>
      </c>
      <c r="B1913" s="2" t="str">
        <f>IFERROR(__xludf.DUMMYFUNCTION("GOOGLETRANSLATE(A1913, ""en"",""mt"")"),"It-tentakli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914" ht="15.75" customHeight="1">
      <c r="A1914" s="2" t="s">
        <v>1914</v>
      </c>
      <c r="B1914" s="2" t="str">
        <f>IFERROR(__xludf.DUMMYFUNCTION("GOOGLETRANSLATE(A1914, ""en"",""mt"")"),"Liema għajnuna hija disponibbli għal studenti defavoriti li jfittxu li jattendu università privata?")</f>
        <v>Liema għajnuna hija disponibbli għal studenti defavoriti li jfittxu li jattendu università privata?</v>
      </c>
    </row>
    <row r="1915" ht="15.75" customHeight="1">
      <c r="A1915" s="2" t="s">
        <v>1915</v>
      </c>
      <c r="B1915" s="2" t="str">
        <f>IFERROR(__xludf.DUMMYFUNCTION("GOOGLETRANSLATE(A1915, ""en"",""mt"")"),"Liema żewġ riżorsi kkunsmati komunement minn mudelli alternattivi huma tipikament magħrufa li jvarjaw?")</f>
        <v>Liema żewġ riżorsi kkunsmati komunement minn mudelli alternattivi huma tipikament magħrufa li jvarjaw?</v>
      </c>
    </row>
    <row r="1916" ht="15.75" customHeight="1">
      <c r="A1916" s="2" t="s">
        <v>1916</v>
      </c>
      <c r="B1916" s="2" t="str">
        <f>IFERROR(__xludf.DUMMYFUNCTION("GOOGLETRANSLATE(A1916, ""en"",""mt"")"),"κτείς kteis 'comb' u φέρω pherō 'iġorru'")</f>
        <v>κτείς kteis 'comb' u φέρω pherō 'iġorru'</v>
      </c>
    </row>
    <row r="1917" ht="15.75" customHeight="1">
      <c r="A1917" s="2" t="s">
        <v>1917</v>
      </c>
      <c r="B1917" s="2" t="str">
        <f>IFERROR(__xludf.DUMMYFUNCTION("GOOGLETRANSLATE(A1917, ""en"",""mt"")"),"Agrikoltura dwar l-Età tal-Bronż")</f>
        <v>Agrikoltura dwar l-Età tal-Bronż</v>
      </c>
    </row>
    <row r="1918" ht="15.75" customHeight="1">
      <c r="A1918" s="2" t="s">
        <v>1918</v>
      </c>
      <c r="B1918" s="2" t="str">
        <f>IFERROR(__xludf.DUMMYFUNCTION("GOOGLETRANSLATE(A1918, ""en"",""mt"")"),"Magna tat-Turing probabilistiċi")</f>
        <v>Magna tat-Turing probabilistiċi</v>
      </c>
    </row>
    <row r="1919" ht="15.75" customHeight="1">
      <c r="A1919" s="2" t="s">
        <v>1919</v>
      </c>
      <c r="B1919" s="2" t="str">
        <f>IFERROR(__xludf.DUMMYFUNCTION("GOOGLETRANSLATE(A1919, ""en"",""mt"")"),"Fresno Traction Company")</f>
        <v>Fresno Traction Company</v>
      </c>
    </row>
    <row r="1920" ht="15.75" customHeight="1">
      <c r="A1920" s="2" t="s">
        <v>1920</v>
      </c>
      <c r="B1920" s="2" t="str">
        <f>IFERROR(__xludf.DUMMYFUNCTION("GOOGLETRANSLATE(A1920, ""en"",""mt"")"),"Il-popolazzjoni tal-far ma kinitx biżżejjed")</f>
        <v>Il-popolazzjoni tal-far ma kinitx biżżejjed</v>
      </c>
    </row>
    <row r="1921" ht="15.75" customHeight="1">
      <c r="A1921" s="2" t="s">
        <v>1921</v>
      </c>
      <c r="B1921" s="2" t="str">
        <f>IFERROR(__xludf.DUMMYFUNCTION("GOOGLETRANSLATE(A1921, ""en"",""mt"")"),"Il-Konferenza tal-Big Ten")</f>
        <v>Il-Konferenza tal-Big Ten</v>
      </c>
    </row>
    <row r="1922" ht="15.75" customHeight="1">
      <c r="A1922" s="2" t="s">
        <v>1922</v>
      </c>
      <c r="B1922" s="2" t="str">
        <f>IFERROR(__xludf.DUMMYFUNCTION("GOOGLETRANSLATE(A1922, ""en"",""mt"")"),"X'jistgħu jikkawżaw li jitħallew barra l-iskadenzi tar-rapport tal-IPCC?")</f>
        <v>X'jistgħu jikkawżaw li jitħallew barra l-iskadenzi tar-rapport tal-IPCC?</v>
      </c>
    </row>
    <row r="1923" ht="15.75" customHeight="1">
      <c r="A1923" s="2" t="s">
        <v>1923</v>
      </c>
      <c r="B1923" s="2" t="str">
        <f>IFERROR(__xludf.DUMMYFUNCTION("GOOGLETRANSLATE(A1923, ""en"",""mt"")"),"sistema biex tiffunzjona")</f>
        <v>sistema biex tiffunzjona</v>
      </c>
    </row>
    <row r="1924" ht="15.75" customHeight="1">
      <c r="A1924" s="2" t="s">
        <v>1924</v>
      </c>
      <c r="B1924" s="2" t="str">
        <f>IFERROR(__xludf.DUMMYFUNCTION("GOOGLETRANSLATE(A1924, ""en"",""mt"")"),"maqtula")</f>
        <v>maqtula</v>
      </c>
    </row>
    <row r="1925" ht="15.75" customHeight="1">
      <c r="A1925" s="2" t="s">
        <v>1925</v>
      </c>
      <c r="B1925" s="2" t="str">
        <f>IFERROR(__xludf.DUMMYFUNCTION("GOOGLETRANSLATE(A1925, ""en"",""mt"")"),"Amsterdam u ż-żona ta 'West Frisia")</f>
        <v>Amsterdam u ż-żona ta 'West Frisia</v>
      </c>
    </row>
    <row r="1926" ht="15.75" customHeight="1">
      <c r="A1926" s="2" t="s">
        <v>1926</v>
      </c>
      <c r="B1926" s="2" t="str">
        <f>IFERROR(__xludf.DUMMYFUNCTION("GOOGLETRANSLATE(A1926, ""en"",""mt"")"),"Wara li waqa 'fil-qiegħ tal-baħar")</f>
        <v>Wara li waqa 'fil-qiegħ tal-baħar</v>
      </c>
    </row>
    <row r="1927" ht="15.75" customHeight="1">
      <c r="A1927" s="2" t="s">
        <v>1927</v>
      </c>
      <c r="B1927" s="2" t="str">
        <f>IFERROR(__xludf.DUMMYFUNCTION("GOOGLETRANSLATE(A1927, ""en"",""mt"")"),"Bosta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1928" ht="15.75" customHeight="1">
      <c r="A1928" s="2" t="s">
        <v>1928</v>
      </c>
      <c r="B1928" s="2" t="str">
        <f>IFERROR(__xludf.DUMMYFUNCTION("GOOGLETRANSLATE(A1928, ""en"",""mt"")"),"L-approċċ ta 'Agassiz għax-xjenza kkombina l-osservazzjoni u x'inhu?")</f>
        <v>L-approċċ ta 'Agassiz għax-xjenza kkombina l-osservazzjoni u x'inhu?</v>
      </c>
    </row>
    <row r="1929" ht="15.75" customHeight="1">
      <c r="A1929" s="2" t="s">
        <v>1929</v>
      </c>
      <c r="B1929" s="2" t="str">
        <f>IFERROR(__xludf.DUMMYFUNCTION("GOOGLETRANSLATE(A1929, ""en"",""mt"")"),"Fuq liema 3 affarijiet jaħdem fuq il-forza tal-ajru")</f>
        <v>Fuq liema 3 affarijiet jaħdem fuq il-forza tal-ajru</v>
      </c>
    </row>
    <row r="1930" ht="15.75" customHeight="1">
      <c r="A1930" s="2" t="s">
        <v>1930</v>
      </c>
      <c r="B1930" s="2" t="str">
        <f>IFERROR(__xludf.DUMMYFUNCTION("GOOGLETRANSLATE(A1930, ""en"",""mt"")"),"kienu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1931" ht="15.75" customHeight="1">
      <c r="A1931" s="2" t="s">
        <v>1931</v>
      </c>
      <c r="B1931" s="2" t="str">
        <f>IFERROR(__xludf.DUMMYFUNCTION("GOOGLETRANSLATE(A1931, ""en"",""mt"")"),"Harvard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1932" ht="15.75" customHeight="1">
      <c r="A1932" s="2" t="s">
        <v>1932</v>
      </c>
      <c r="B1932" s="2" t="str">
        <f>IFERROR(__xludf.DUMMYFUNCTION("GOOGLETRANSLATE(A1932, ""en"",""mt"")"),"Fil-Kap tat-Tama t-Tajba")</f>
        <v>Fil-Kap tat-Tama t-Tajba</v>
      </c>
    </row>
    <row r="1933" ht="15.75" customHeight="1">
      <c r="A1933" s="2" t="s">
        <v>1933</v>
      </c>
      <c r="B1933" s="2" t="str">
        <f>IFERROR(__xludf.DUMMYFUNCTION("GOOGLETRANSLATE(A1933, ""en"",""mt"")"),"X'tip ta 'motivaturi huma kkunsidrati l-kisba u l-awto-determinazzjoni?")</f>
        <v>X'tip ta 'motivaturi huma kkunsidrati l-kisba u l-awto-determinazzjoni?</v>
      </c>
    </row>
    <row r="1934" ht="15.75" customHeight="1">
      <c r="A1934" s="2" t="s">
        <v>1934</v>
      </c>
      <c r="B1934" s="2" t="str">
        <f>IFERROR(__xludf.DUMMYFUNCTION("GOOGLETRANSLATE(A1934, ""en"",""mt"")"),"il-qalba komuni")</f>
        <v>il-qalba komuni</v>
      </c>
    </row>
    <row r="1935" ht="15.75" customHeight="1">
      <c r="A1935" s="2" t="s">
        <v>1935</v>
      </c>
      <c r="B1935" s="2" t="str">
        <f>IFERROR(__xludf.DUMMYFUNCTION("GOOGLETRANSLATE(A1935, ""en"",""mt"")"),"Mill-129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Jonqos L-arċipelagos tal-gżira ta 'Orkney, Shetland u l-Gżejjer ta"&amp;"l-Punent jinkludu numru ferm iżgħar ta' eletturi, minħabba l-popolazzjoni mxerrda tagħhom u d-distanza mill-Parlament Skoċċiż f'Edinburgu. Jekk MSP ta 'kostitwenza jirriżenja mill-Parlament, dan iqajjem elezzjoni każwali fil-kostitwenza tiegħu jew tagħha,"&amp;" fejn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Jonqos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1936" ht="15.75" customHeight="1">
      <c r="A1936" s="2" t="s">
        <v>1936</v>
      </c>
      <c r="B1936" s="2" t="str">
        <f>IFERROR(__xludf.DUMMYFUNCTION("GOOGLETRANSLATE(A1936, ""en"",""mt"")"),"Jaqbad tliet negozjanti u joqtol 14-il persuna tan-nazzjon ta ’Miami, inkluż il-Brittaniku l-Qadim")</f>
        <v>Jaqbad tliet negozjanti u joqtol 14-il persuna tan-nazzjon ta ’Miami, inkluż il-Brittaniku l-Qadim</v>
      </c>
    </row>
    <row r="1937" ht="15.75" customHeight="1">
      <c r="A1937" s="2" t="s">
        <v>1937</v>
      </c>
      <c r="B1937" s="2" t="str">
        <f>IFERROR(__xludf.DUMMYFUNCTION("GOOGLETRANSLATE(A1937, ""en"",""mt"")"),"Liema trattat intemm il-gwerer tar-reliġjon?")</f>
        <v>Liema trattat intemm il-gwerer tar-reliġjon?</v>
      </c>
    </row>
    <row r="1938" ht="15.75" customHeight="1">
      <c r="A1938" s="2" t="s">
        <v>1938</v>
      </c>
      <c r="B1938" s="2" t="str">
        <f>IFERROR(__xludf.DUMMYFUNCTION("GOOGLETRANSLATE(A1938, ""en"",""mt"")"),"Uża Sickles biex tiddefla wieħed mill-koppji l-kbar li jkopru żewġ platti bis-satellita")</f>
        <v>Uża Sickles biex tiddefla wieħed mill-koppji l-kbar li jkopru żewġ platti bis-satellita</v>
      </c>
    </row>
    <row r="1939" ht="15.75" customHeight="1">
      <c r="A1939" s="2" t="s">
        <v>1939</v>
      </c>
      <c r="B1939" s="2" t="str">
        <f>IFERROR(__xludf.DUMMYFUNCTION("GOOGLETRANSLATE(A1939, ""en"",""mt"")"),"l-elettorat ta 'Brandenburg u l-elettorat tal-palatinate")</f>
        <v>l-elettorat ta 'Brandenburg u l-elettorat tal-palatinate</v>
      </c>
    </row>
    <row r="1940" ht="15.75" customHeight="1">
      <c r="A1940" s="2" t="s">
        <v>1940</v>
      </c>
      <c r="B1940" s="2" t="str">
        <f>IFERROR(__xludf.DUMMYFUNCTION("GOOGLETRANSLATE(A1940, ""en"",""mt"")"),"1.4 u 5.8 ° C")</f>
        <v>1.4 u 5.8 ° C</v>
      </c>
    </row>
    <row r="1941" ht="15.75" customHeight="1">
      <c r="A1941" s="2" t="s">
        <v>1941</v>
      </c>
      <c r="B1941" s="2" t="str">
        <f>IFERROR(__xludf.DUMMYFUNCTION("GOOGLETRANSLATE(A1941, ""en"",""mt"")"),"permess ta 'okkupazzjoni")</f>
        <v>permess ta 'okkupazzjoni</v>
      </c>
    </row>
    <row r="1942" ht="15.75" customHeight="1">
      <c r="A1942" s="2" t="s">
        <v>1942</v>
      </c>
      <c r="B1942" s="2" t="str">
        <f>IFERROR(__xludf.DUMMYFUNCTION("GOOGLETRANSLATE(A1942, ""en"",""mt"")"),"X’semmew il-BSKYB is-servizz interattiv tagħhom?")</f>
        <v>X’semmew il-BSKYB is-servizz interattiv tagħhom?</v>
      </c>
    </row>
    <row r="1943" ht="15.75" customHeight="1">
      <c r="A1943" s="2" t="s">
        <v>1943</v>
      </c>
      <c r="B1943" s="2" t="str">
        <f>IFERROR(__xludf.DUMMYFUNCTION("GOOGLETRANSLATE(A1943, ""en"",""mt"")"),"anke numri")</f>
        <v>anke numri</v>
      </c>
    </row>
    <row r="1944" ht="15.75" customHeight="1">
      <c r="A1944" s="2" t="s">
        <v>1944</v>
      </c>
      <c r="B1944" s="2" t="str">
        <f>IFERROR(__xludf.DUMMYFUNCTION("GOOGLETRANSLATE(A1944, ""en"",""mt"")"),"Movimenti Iżlamiċi Kontra d-Demokratiċi ispirati minn Maududi u Sayyid Qutb")</f>
        <v>Movimenti Iżlamiċi Kontra d-Demokratiċi ispirati minn Maududi u Sayyid Qutb</v>
      </c>
    </row>
    <row r="1945" ht="15.75" customHeight="1">
      <c r="A1945" s="2" t="s">
        <v>1945</v>
      </c>
      <c r="B1945" s="2" t="str">
        <f>IFERROR(__xludf.DUMMYFUNCTION("GOOGLETRANSLATE(A1945, ""en"",""mt"")"),"ex re ta 'Tebes")</f>
        <v>ex re ta 'Tebes</v>
      </c>
    </row>
    <row r="1946" ht="15.75" customHeight="1">
      <c r="A1946" s="2" t="s">
        <v>1946</v>
      </c>
      <c r="B1946" s="2" t="str">
        <f>IFERROR(__xludf.DUMMYFUNCTION("GOOGLETRANSLATE(A1946, ""en"",""mt"")"),"cortisol u katekolamini")</f>
        <v>cortisol u katekolamini</v>
      </c>
    </row>
    <row r="1947" ht="15.75" customHeight="1">
      <c r="A1947" s="2" t="s">
        <v>1947</v>
      </c>
      <c r="B1947" s="2" t="str">
        <f>IFERROR(__xludf.DUMMYFUNCTION("GOOGLETRANSLATE(A1947, ""en"",""mt"")"),"B'mod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948" ht="15.75" customHeight="1">
      <c r="A1948" s="2" t="s">
        <v>1948</v>
      </c>
      <c r="B1948" s="2" t="str">
        <f>IFERROR(__xludf.DUMMYFUNCTION("GOOGLETRANSLATE(A1948, ""en"",""mt"")"),"""West Side""")</f>
        <v>"West Side"</v>
      </c>
    </row>
    <row r="1949" ht="15.75" customHeight="1">
      <c r="A1949" s="2" t="s">
        <v>1949</v>
      </c>
      <c r="B1949" s="2" t="str">
        <f>IFERROR(__xludf.DUMMYFUNCTION("GOOGLETRANSLATE(A1949, ""en"",""mt"")"),"Fis-snin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1950" ht="15.75" customHeight="1">
      <c r="A1950" s="2" t="s">
        <v>1950</v>
      </c>
      <c r="B1950" s="2" t="str">
        <f>IFERROR(__xludf.DUMMYFUNCTION("GOOGLETRANSLATE(A1950, ""en"",""mt"")"),"Il-kostruzzjoni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951" ht="15.75" customHeight="1">
      <c r="A1951" s="2" t="s">
        <v>1951</v>
      </c>
      <c r="B1951" s="2" t="str">
        <f>IFERROR(__xludf.DUMMYFUNCTION("GOOGLETRANSLATE(A1951, ""en"",""mt"")"),"Reyners v il-Belġju l-Qorti tal-Ġustizzja")</f>
        <v>Reyners v il-Belġju l-Qorti tal-Ġustizzja</v>
      </c>
    </row>
    <row r="1952" ht="15.75" customHeight="1">
      <c r="A1952" s="2" t="s">
        <v>1952</v>
      </c>
      <c r="B1952" s="2" t="str">
        <f>IFERROR(__xludf.DUMMYFUNCTION("GOOGLETRANSLATE(A1952, ""en"",""mt"")"),"X'kien l-għan tas-sistema")</f>
        <v>X'kien l-għan tas-sistema</v>
      </c>
    </row>
    <row r="1953" ht="15.75" customHeight="1">
      <c r="A1953" s="2" t="s">
        <v>1953</v>
      </c>
      <c r="B1953" s="2" t="str">
        <f>IFERROR(__xludf.DUMMYFUNCTION("GOOGLETRANSLATE(A1953, ""en"",""mt"")"),"Wid [en] l-għażliet tan-nies u l-livell tal-benesseri miksub tagħhom")</f>
        <v>Wid [en] l-għażliet tan-nies u l-livell tal-benesseri miksub tagħhom</v>
      </c>
    </row>
    <row r="1954" ht="15.75" customHeight="1">
      <c r="A1954" s="2" t="s">
        <v>1954</v>
      </c>
      <c r="B1954" s="2" t="str">
        <f>IFERROR(__xludf.DUMMYFUNCTION("GOOGLETRANSLATE(A1954, ""en"",""mt"")"),"Linja waħda tgħaqqad San Bernardino, Riverside u liema kontea oħra?")</f>
        <v>Linja waħda tgħaqqad San Bernardino, Riverside u liema kontea oħra?</v>
      </c>
    </row>
    <row r="1955" ht="15.75" customHeight="1">
      <c r="A1955" s="2" t="s">
        <v>1955</v>
      </c>
      <c r="B1955" s="2" t="str">
        <f>IFERROR(__xludf.DUMMYFUNCTION("GOOGLETRANSLATE(A1955, ""en"",""mt"")"),"Kull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1956" ht="15.75" customHeight="1">
      <c r="A1956" s="2" t="s">
        <v>1956</v>
      </c>
      <c r="B1956" s="2" t="str">
        <f>IFERROR(__xludf.DUMMYFUNCTION("GOOGLETRANSLATE(A1956, ""en"",""mt"")"),"X'inhuma t-tliet sorsi tal-liġi tal-Unjoni Ewropea?")</f>
        <v>X'inhuma t-tliet sorsi tal-liġi tal-Unjoni Ewropea?</v>
      </c>
    </row>
    <row r="1957" ht="15.75" customHeight="1">
      <c r="A1957" s="2" t="s">
        <v>1957</v>
      </c>
      <c r="B1957" s="2" t="str">
        <f>IFERROR(__xludf.DUMMYFUNCTION("GOOGLETRANSLATE(A1957, ""en"",""mt"")"),"Il-Kungress Nazzjonali Nazzjonalist Indjan u Sekularist Mainstream")</f>
        <v>Il-Kungress Nazzjonali Nazzjonalist Indjan u Sekularist Mainstream</v>
      </c>
    </row>
    <row r="1958" ht="15.75" customHeight="1">
      <c r="A1958" s="2" t="s">
        <v>1958</v>
      </c>
      <c r="B1958" s="2" t="str">
        <f>IFERROR(__xludf.DUMMYFUNCTION("GOOGLETRANSLATE(A1958, ""en"",""mt"")"),"Il-gass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1959" ht="15.75" customHeight="1">
      <c r="A1959" s="2" t="s">
        <v>1959</v>
      </c>
      <c r="B1959" s="2" t="str">
        <f>IFERROR(__xludf.DUMMYFUNCTION("GOOGLETRANSLATE(A1959, ""en"",""mt"")"),"Il-Ġnien Sassonu")</f>
        <v>Il-Ġnien Sassonu</v>
      </c>
    </row>
    <row r="1960" ht="15.75" customHeight="1">
      <c r="A1960" s="2" t="s">
        <v>1960</v>
      </c>
      <c r="B1960" s="2" t="str">
        <f>IFERROR(__xludf.DUMMYFUNCTION("GOOGLETRANSLATE(A1960, ""en"",""mt"")"),"Meta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1961" ht="15.75" customHeight="1">
      <c r="A1961" s="2" t="s">
        <v>1961</v>
      </c>
      <c r="B1961" s="2" t="str">
        <f>IFERROR(__xludf.DUMMYFUNCTION("GOOGLETRANSLATE(A1961, ""en"",""mt"")"),"Liema liġi Ingliża għamlet lil dak il-pajjiż aktar milqugħ lil Huguenots?")</f>
        <v>Liema liġi Ingliża għamlet lil dak il-pajjiż aktar milqugħ lil Huguenots?</v>
      </c>
    </row>
    <row r="1962" ht="15.75" customHeight="1">
      <c r="A1962" s="2" t="s">
        <v>1962</v>
      </c>
      <c r="B1962" s="2" t="str">
        <f>IFERROR(__xludf.DUMMYFUNCTION("GOOGLETRANSLATE(A1962, ""en"",""mt"")"),"Liema annimali jinkludu l-ekosistema tax-Xmara Vistula?")</f>
        <v>Liema annimali jinkludu l-ekosistema tax-Xmara Vistula?</v>
      </c>
    </row>
    <row r="1963" ht="15.75" customHeight="1">
      <c r="A1963" s="2" t="s">
        <v>1963</v>
      </c>
      <c r="B1963" s="2" t="str">
        <f>IFERROR(__xludf.DUMMYFUNCTION("GOOGLETRANSLATE(A1963, ""en"",""mt"")"),"Brittaniku")</f>
        <v>Brittaniku</v>
      </c>
    </row>
    <row r="1964" ht="15.75" customHeight="1">
      <c r="A1964" s="2" t="s">
        <v>1964</v>
      </c>
      <c r="B1964" s="2" t="str">
        <f>IFERROR(__xludf.DUMMYFUNCTION("GOOGLETRANSLATE(A1964, ""en"",""mt"")"),"L-ogħla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1965" ht="15.75" customHeight="1">
      <c r="A1965" s="2" t="s">
        <v>1965</v>
      </c>
      <c r="B1965" s="2" t="str">
        <f>IFERROR(__xludf.DUMMYFUNCTION("GOOGLETRANSLATE(A1965, ""en"",""mt"")"),"Fil-ħamsinijiet")</f>
        <v>Fil-ħamsinijiet</v>
      </c>
    </row>
    <row r="1966" ht="15.75" customHeight="1">
      <c r="A1966" s="2" t="s">
        <v>1966</v>
      </c>
      <c r="B1966" s="2" t="str">
        <f>IFERROR(__xludf.DUMMYFUNCTION("GOOGLETRANSLATE(A1966, ""en"",""mt"")"),"Reġistru tal-Kunsill Farmaċewtiku Ġenerali (GPHC)")</f>
        <v>Reġistru tal-Kunsill Farmaċewtiku Ġenerali (GPHC)</v>
      </c>
    </row>
    <row r="1967" ht="15.75" customHeight="1">
      <c r="A1967" s="2" t="s">
        <v>1967</v>
      </c>
      <c r="B1967" s="2" t="str">
        <f>IFERROR(__xludf.DUMMYFUNCTION("GOOGLETRANSLATE(A1967, ""en"",""mt"")"),"Indirizz tad-Destinazzjoni, Indirizz tas-Sors, ​​u Numri tal-Port")</f>
        <v>Indirizz tad-Destinazzjoni, Indirizz tas-Sors, ​​u Numri tal-Port</v>
      </c>
    </row>
    <row r="1968" ht="15.75" customHeight="1">
      <c r="A1968" s="2" t="s">
        <v>1968</v>
      </c>
      <c r="B1968" s="2" t="str">
        <f>IFERROR(__xludf.DUMMYFUNCTION("GOOGLETRANSLATE(A1968, ""en"",""mt"")"),"Id-dilemma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1969" ht="15.75" customHeight="1">
      <c r="A1969" s="2" t="s">
        <v>1969</v>
      </c>
      <c r="B1969" s="2" t="str">
        <f>IFERROR(__xludf.DUMMYFUNCTION("GOOGLETRANSLATE(A1969, ""en"",""mt"")"),"id-deżert")</f>
        <v>id-deżert</v>
      </c>
    </row>
    <row r="1970" ht="15.75" customHeight="1">
      <c r="A1970" s="2" t="s">
        <v>1970</v>
      </c>
      <c r="B1970" s="2" t="str">
        <f>IFERROR(__xludf.DUMMYFUNCTION("GOOGLETRANSLATE(A1970, ""en"",""mt"")"),"X'inhu l-għan ta 'gruppi Iżlamisti bħal Hezbollah u Hamas?")</f>
        <v>X'inhu l-għan ta 'gruppi Iżlamisti bħal Hezbollah u Hamas?</v>
      </c>
    </row>
    <row r="1971" ht="15.75" customHeight="1">
      <c r="A1971" s="2" t="s">
        <v>1971</v>
      </c>
      <c r="B1971" s="2" t="str">
        <f>IFERROR(__xludf.DUMMYFUNCTION("GOOGLETRANSLATE(A1971, ""en"",""mt"")"),"Kważi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1972" ht="15.75" customHeight="1">
      <c r="A1972" s="2" t="s">
        <v>1972</v>
      </c>
      <c r="B1972" s="2" t="str">
        <f>IFERROR(__xludf.DUMMYFUNCTION("GOOGLETRANSLATE(A1972, ""en"",""mt"")"),"X'inhi l-iktar biċċa magħrufa ta 'Norman Art?")</f>
        <v>X'inhi l-iktar biċċa magħrufa ta 'Norman Art?</v>
      </c>
    </row>
    <row r="1973" ht="15.75" customHeight="1">
      <c r="A1973" s="2" t="s">
        <v>1973</v>
      </c>
      <c r="B1973" s="2" t="str">
        <f>IFERROR(__xludf.DUMMYFUNCTION("GOOGLETRANSLATE(A1973, ""en"",""mt"")"),"Han Ċiniż u Khitans")</f>
        <v>Han Ċiniż u Khitans</v>
      </c>
    </row>
    <row r="1974" ht="15.75" customHeight="1">
      <c r="A1974" s="2" t="s">
        <v>1974</v>
      </c>
      <c r="B1974" s="2" t="str">
        <f>IFERROR(__xludf.DUMMYFUNCTION("GOOGLETRANSLATE(A1974, ""en"",""mt"")"),"Waħda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1975" ht="15.75" customHeight="1">
      <c r="A1975" s="2" t="s">
        <v>1975</v>
      </c>
      <c r="B1975" s="2" t="str">
        <f>IFERROR(__xludf.DUMMYFUNCTION("GOOGLETRANSLATE(A1975, ""en"",""mt"")"),"razez tal-ogħla ""effiċjenza soċjali"" """)</f>
        <v>razez tal-ogħla "effiċjenza soċjali" "</v>
      </c>
    </row>
    <row r="1976" ht="15.75" customHeight="1">
      <c r="A1976" s="2" t="s">
        <v>1976</v>
      </c>
      <c r="B1976" s="2" t="str">
        <f>IFERROR(__xludf.DUMMYFUNCTION("GOOGLETRANSLATE(A1976, ""en"",""mt"")"),"is-superjur u n-norma")</f>
        <v>is-superjur u n-norma</v>
      </c>
    </row>
    <row r="1977" ht="15.75" customHeight="1">
      <c r="A1977" s="2" t="s">
        <v>1977</v>
      </c>
      <c r="B1977" s="2" t="str">
        <f>IFERROR(__xludf.DUMMYFUNCTION("GOOGLETRANSLATE(A1977, ""en"",""mt"")"),"Jekk wieħed jassumi l-kompitu li jinterpreta t-trattati, u jaċċellera l-integrazzjoni ekonomika u politika")</f>
        <v>Jekk wieħed jassumi l-kompitu li jinterpreta t-trattati, u jaċċellera l-integrazzjoni ekonomika u politika</v>
      </c>
    </row>
    <row r="1978" ht="15.75" customHeight="1">
      <c r="A1978" s="2" t="s">
        <v>1978</v>
      </c>
      <c r="B1978" s="2" t="str">
        <f>IFERROR(__xludf.DUMMYFUNCTION("GOOGLETRANSLATE(A1978, ""en"",""mt"")"),"X'kien iċ-Ċentru tal-Assemblea Pinedale?")</f>
        <v>X'kien iċ-Ċentru tal-Assemblea Pinedale?</v>
      </c>
    </row>
    <row r="1979" ht="15.75" customHeight="1">
      <c r="A1979" s="2" t="s">
        <v>1979</v>
      </c>
      <c r="B1979" s="2" t="str">
        <f>IFERROR(__xludf.DUMMYFUNCTION("GOOGLETRANSLATE(A1979, ""en"",""mt"")"),"Kemm-il linji għandha s-sistema ferrovjarja tal-vjaġġatur?")</f>
        <v>Kemm-il linji għandha s-sistema ferrovjarja tal-vjaġġatur?</v>
      </c>
    </row>
    <row r="1980" ht="15.75" customHeight="1">
      <c r="A1980" s="2" t="s">
        <v>1980</v>
      </c>
      <c r="B1980" s="2" t="str">
        <f>IFERROR(__xludf.DUMMYFUNCTION("GOOGLETRANSLATE(A1980, ""en"",""mt"")"),"Konsolidazzjoni ta 'Jacksonville")</f>
        <v>Konsolidazzjoni ta 'Jacksonville</v>
      </c>
    </row>
    <row r="1981" ht="15.75" customHeight="1">
      <c r="A1981" s="2" t="s">
        <v>1981</v>
      </c>
      <c r="B1981" s="2" t="str">
        <f>IFERROR(__xludf.DUMMYFUNCTION("GOOGLETRANSLATE(A1981, ""en"",""mt"")"),"Sala tal-Knisja ta ’Kristu")</f>
        <v>Sala tal-Knisja ta ’Kristu</v>
      </c>
    </row>
    <row r="1982" ht="15.75" customHeight="1">
      <c r="A1982" s="2" t="s">
        <v>1982</v>
      </c>
      <c r="B1982" s="2" t="str">
        <f>IFERROR(__xludf.DUMMYFUNCTION("GOOGLETRANSLATE(A1982, ""en"",""mt"")"),"It-telfa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1983" ht="15.75" customHeight="1">
      <c r="A1983" s="2" t="s">
        <v>1983</v>
      </c>
      <c r="B1983" s="2" t="str">
        <f>IFERROR(__xludf.DUMMYFUNCTION("GOOGLETRANSLATE(A1983, ""en"",""mt"")"),"Imperjalizmu u kolonjaliżmu")</f>
        <v>Imperjalizmu u kolonjaliżmu</v>
      </c>
    </row>
    <row r="1984" ht="15.75" customHeight="1">
      <c r="A1984" s="2" t="s">
        <v>1984</v>
      </c>
      <c r="B1984" s="2" t="str">
        <f>IFERROR(__xludf.DUMMYFUNCTION("GOOGLETRANSLATE(A1984, ""en"",""mt"")"),"Kemm xjenzati sejħu biex ibiddlu l-IPCC fi Frar 2010?")</f>
        <v>Kemm xjenzati sejħu biex ibiddlu l-IPCC fi Frar 2010?</v>
      </c>
    </row>
    <row r="1985" ht="15.75" customHeight="1">
      <c r="A1985" s="2" t="s">
        <v>1985</v>
      </c>
      <c r="B1985" s="2" t="str">
        <f>IFERROR(__xludf.DUMMYFUNCTION("GOOGLETRANSLATE(A1985, ""en"",""mt"")"),"X’jmbisset il-kaxxa tas-sema +?")</f>
        <v>X’jmbisset il-kaxxa tas-sema +?</v>
      </c>
    </row>
    <row r="1986" ht="15.75" customHeight="1">
      <c r="A1986" s="2" t="s">
        <v>1986</v>
      </c>
      <c r="B1986" s="2" t="str">
        <f>IFERROR(__xludf.DUMMYFUNCTION("GOOGLETRANSLATE(A1986, ""en"",""mt"")"),"Kublai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1987" ht="15.75" customHeight="1">
      <c r="A1987" s="2" t="s">
        <v>1987</v>
      </c>
      <c r="B1987" s="2" t="str">
        <f>IFERROR(__xludf.DUMMYFUNCTION("GOOGLETRANSLATE(A1987, ""en"",""mt"")"),"Kemm hemm fergħat li l-fergħa tar-Rhine tidħol?")</f>
        <v>Kemm hemm fergħat li l-fergħa tar-Rhine tidħol?</v>
      </c>
    </row>
    <row r="1988" ht="15.75" customHeight="1">
      <c r="A1988" s="2" t="s">
        <v>1988</v>
      </c>
      <c r="B1988" s="2" t="str">
        <f>IFERROR(__xludf.DUMMYFUNCTION("GOOGLETRANSLATE(A1988, ""en"",""mt"")"),"billi tillimita d-domanda aggregata")</f>
        <v>billi tillimita d-domanda aggregata</v>
      </c>
    </row>
    <row r="1989" ht="15.75" customHeight="1">
      <c r="A1989" s="2" t="s">
        <v>1989</v>
      </c>
      <c r="B1989" s="2" t="str">
        <f>IFERROR(__xludf.DUMMYFUNCTION("GOOGLETRANSLATE(A1989, ""en"",""mt"")"),"Waqt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1990" ht="15.75" customHeight="1">
      <c r="A1990" s="2" t="s">
        <v>1990</v>
      </c>
      <c r="B1990" s="2" t="str">
        <f>IFERROR(__xludf.DUMMYFUNCTION("GOOGLETRANSLATE(A1990, ""en"",""mt"")"),"50% ossiġnu")</f>
        <v>50% ossiġnu</v>
      </c>
    </row>
    <row r="1991" ht="15.75" customHeight="1">
      <c r="A1991" s="2" t="s">
        <v>1991</v>
      </c>
      <c r="B1991" s="2" t="str">
        <f>IFERROR(__xludf.DUMMYFUNCTION("GOOGLETRANSLATE(A1991, ""en"",""mt"")"),"Waħda mill-ewwel produzzjoni ta 'links IP OC-48C (2.5 GBIT / S)")</f>
        <v>Waħda mill-ewwel produzzjoni ta 'links IP OC-48C (2.5 GBIT / S)</v>
      </c>
    </row>
    <row r="1992" ht="15.75" customHeight="1">
      <c r="A1992" s="2" t="s">
        <v>1992</v>
      </c>
      <c r="B1992" s="2" t="str">
        <f>IFERROR(__xludf.DUMMYFUNCTION("GOOGLETRANSLATE(A1992, ""en"",""mt"")"),"Harris School of Public Policy Studies")</f>
        <v>Harris School of Public Policy Studies</v>
      </c>
    </row>
    <row r="1993" ht="15.75" customHeight="1">
      <c r="A1993" s="2" t="s">
        <v>1993</v>
      </c>
      <c r="B1993" s="2" t="str">
        <f>IFERROR(__xludf.DUMMYFUNCTION("GOOGLETRANSLATE(A1993, ""en"",""mt"")"),"Rhine Gorge")</f>
        <v>Rhine Gorge</v>
      </c>
    </row>
    <row r="1994" ht="15.75" customHeight="1">
      <c r="A1994" s="2" t="s">
        <v>1994</v>
      </c>
      <c r="B1994" s="2" t="str">
        <f>IFERROR(__xludf.DUMMYFUNCTION("GOOGLETRANSLATE(A1994, ""en"",""mt"")"),"Fuq xiex kien jiddependi n-numru ta 'leġjuni fi żminijiet Rumani?")</f>
        <v>Fuq xiex kien jiddependi n-numru ta 'leġjuni fi żminijiet Rumani?</v>
      </c>
    </row>
    <row r="1995" ht="15.75" customHeight="1">
      <c r="A1995" s="2" t="s">
        <v>1995</v>
      </c>
      <c r="B1995" s="2" t="str">
        <f>IFERROR(__xludf.DUMMYFUNCTION("GOOGLETRANSLATE(A1995, ""en"",""mt"")"),"Il-korp akkademiku tal-università huwa magħmul minn kemm diviżjonijiet tal-gradwati?")</f>
        <v>Il-korp akkademiku tal-università huwa magħmul minn kemm diviżjonijiet tal-gradwati?</v>
      </c>
    </row>
    <row r="1996" ht="15.75" customHeight="1">
      <c r="A1996" s="2" t="s">
        <v>1996</v>
      </c>
      <c r="B1996" s="2" t="str">
        <f>IFERROR(__xludf.DUMMYFUNCTION("GOOGLETRANSLATE(A1996, ""en"",""mt"")"),"X'inhuma l-korpi leġiżlattivi ewlenin tal-Unjoni Ewropea?")</f>
        <v>X'inhuma l-korpi leġiżlattivi ewlenin tal-Unjoni Ewropea?</v>
      </c>
    </row>
    <row r="1997" ht="15.75" customHeight="1">
      <c r="A1997" s="2" t="s">
        <v>1997</v>
      </c>
      <c r="B1997" s="2" t="str">
        <f>IFERROR(__xludf.DUMMYFUNCTION("GOOGLETRANSLATE(A1997, ""en"",""mt"")"),"Prattika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1998" ht="15.75" customHeight="1">
      <c r="A1998" s="2" t="s">
        <v>1998</v>
      </c>
      <c r="B1998" s="2" t="str">
        <f>IFERROR(__xludf.DUMMYFUNCTION("GOOGLETRANSLATE(A1998, ""en"",""mt"")"),"Fir-rapport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1999" ht="15.75" customHeight="1">
      <c r="A1999" s="2" t="s">
        <v>1999</v>
      </c>
      <c r="B1999" s="2" t="str">
        <f>IFERROR(__xludf.DUMMYFUNCTION("GOOGLETRANSLATE(A1999, ""en"",""mt"")"),"Tipprevjeni l-installazzjoni ta 'immaġini pagani fit-tempju f'Ġerusalemm")</f>
        <v>Tipprevjeni l-installazzjoni ta 'immaġini pagani fit-tempju f'Ġerusalemm</v>
      </c>
    </row>
    <row r="2000" ht="15.75" customHeight="1">
      <c r="A2000" s="2" t="s">
        <v>2000</v>
      </c>
      <c r="B2000" s="2" t="str">
        <f>IFERROR(__xludf.DUMMYFUNCTION("GOOGLETRANSLATE(A2000, ""en"",""mt"")"),"Imċaħħad milli jaqla 'daqshekk dħul")</f>
        <v>Imċaħħad milli jaqla 'daqshekk dħul</v>
      </c>
    </row>
    <row r="2001" ht="15.75" customHeight="1">
      <c r="A2001" s="2" t="s">
        <v>2001</v>
      </c>
      <c r="B2001" s="2" t="str">
        <f>IFERROR(__xludf.DUMMYFUNCTION("GOOGLETRANSLATE(A2001, ""en"",""mt"")"),"bla suċċess")</f>
        <v>bla suċċess</v>
      </c>
    </row>
    <row r="2002" ht="15.75" customHeight="1">
      <c r="A2002" s="2" t="s">
        <v>2002</v>
      </c>
      <c r="B2002" s="2" t="str">
        <f>IFERROR(__xludf.DUMMYFUNCTION("GOOGLETRANSLATE(A2002, ""en"",""mt"")"),"Bil-bosta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2003" ht="15.75" customHeight="1">
      <c r="A2003" s="2" t="s">
        <v>2003</v>
      </c>
      <c r="B2003" s="2" t="str">
        <f>IFERROR(__xludf.DUMMYFUNCTION("GOOGLETRANSLATE(A2003, ""en"",""mt"")"),"ġustizzja u prosperità")</f>
        <v>ġustizzja u prosperità</v>
      </c>
    </row>
    <row r="2004" ht="15.75" customHeight="1">
      <c r="A2004" s="2" t="s">
        <v>2004</v>
      </c>
      <c r="B2004" s="2" t="str">
        <f>IFERROR(__xludf.DUMMYFUNCTION("GOOGLETRANSLATE(A2004, ""en"",""mt"")"),"L-invażjoni falliet kemm militarment kif ukoll politikament")</f>
        <v>L-invażjoni falliet kemm militarment kif ukoll politikament</v>
      </c>
    </row>
    <row r="2005" ht="15.75" customHeight="1">
      <c r="A2005" s="2" t="s">
        <v>2005</v>
      </c>
      <c r="B2005" s="2" t="str">
        <f>IFERROR(__xludf.DUMMYFUNCTION("GOOGLETRANSLATE(A2005, ""en"",""mt"")"),"Ikkastiga lin-nies ta 'Miami ta' Pickawillany talli ma segwewx l-ordnijiet ta 'Céloron")</f>
        <v>Ikkastiga lin-nies ta 'Miami ta' Pickawillany talli ma segwewx l-ordnijiet ta 'Céloron</v>
      </c>
    </row>
    <row r="2006" ht="15.75" customHeight="1">
      <c r="A2006" s="2" t="s">
        <v>2006</v>
      </c>
      <c r="B2006" s="2" t="str">
        <f>IFERROR(__xludf.DUMMYFUNCTION("GOOGLETRANSLATE(A2006, ""en"",""mt"")"),"L-invażjoni falliet kemm militarment kif ukoll politikament, hekk kif Pitt reġa 'ppjana kampanji sinifikanti kontra Franza l-ġdida")</f>
        <v>L-invażjoni falliet kemm militarment kif ukoll politikament, hekk kif Pitt reġa 'ppjana kampanji sinifikanti kontra Franza l-ġdida</v>
      </c>
    </row>
    <row r="2007" ht="15.75" customHeight="1">
      <c r="A2007" s="2" t="s">
        <v>2007</v>
      </c>
      <c r="B2007" s="2" t="str">
        <f>IFERROR(__xludf.DUMMYFUNCTION("GOOGLETRANSLATE(A2007, ""en"",""mt"")"),"il-fondazzjoni ta 'knejjes Protestanti ġodda")</f>
        <v>il-fondazzjoni ta 'knejjes Protestanti ġodda</v>
      </c>
    </row>
    <row r="2008" ht="15.75" customHeight="1">
      <c r="A2008" s="2" t="s">
        <v>2008</v>
      </c>
      <c r="B2008" s="2" t="str">
        <f>IFERROR(__xludf.DUMMYFUNCTION("GOOGLETRANSLATE(A2008, ""en"",""mt"")"),"folla l-wirt Musulman")</f>
        <v>folla l-wirt Musulman</v>
      </c>
    </row>
    <row r="2009" ht="15.75" customHeight="1">
      <c r="A2009" s="2" t="s">
        <v>2009</v>
      </c>
      <c r="B2009" s="2" t="str">
        <f>IFERROR(__xludf.DUMMYFUNCTION("GOOGLETRANSLATE(A2009, ""en"",""mt"")"),"Il-liġi tan-nazzjonalizzazzjoni kienet mill-1962, u t-trattat kien fis-seħħ mill-1958")</f>
        <v>Il-liġi tan-nazzjonalizzazzjoni kienet mill-1962, u t-trattat kien fis-seħħ mill-1958</v>
      </c>
    </row>
    <row r="2010" ht="15.75" customHeight="1">
      <c r="A2010" s="2" t="s">
        <v>2010</v>
      </c>
      <c r="B2010" s="2" t="str">
        <f>IFERROR(__xludf.DUMMYFUNCTION("GOOGLETRANSLATE(A2010, ""en"",""mt"")"),"Netwerk tal-Fondazzjoni Nazzjonali tax-Xjenza")</f>
        <v>Netwerk tal-Fondazzjoni Nazzjonali tax-Xjenza</v>
      </c>
    </row>
    <row r="2011" ht="15.75" customHeight="1">
      <c r="A2011" s="2" t="s">
        <v>2011</v>
      </c>
      <c r="B2011" s="2" t="str">
        <f>IFERROR(__xludf.DUMMYFUNCTION("GOOGLETRANSLATE(A2011, ""en"",""mt"")"),"Il-Programm tal-Ambjent tan-Nazzjonijiet Uniti (UNEP) u l-Organizzazzjoni Meteoroloġika Dinjija (WMO),")</f>
        <v>Il-Programm tal-Ambjent tan-Nazzjonijiet Uniti (UNEP) u l-Organizzazzjoni Meteoroloġika Dinjija (WMO),</v>
      </c>
    </row>
    <row r="2012" ht="15.75" customHeight="1">
      <c r="A2012" s="2" t="s">
        <v>2012</v>
      </c>
      <c r="B2012" s="2" t="str">
        <f>IFERROR(__xludf.DUMMYFUNCTION("GOOGLETRANSLATE(A2012, ""en"",""mt"")"),"Liema isem jingħata lil xi numru ewlieni akbar minn 2?")</f>
        <v>Liema isem jingħata lil xi numru ewlieni akbar minn 2?</v>
      </c>
    </row>
    <row r="2013" ht="15.75" customHeight="1">
      <c r="A2013" s="2" t="s">
        <v>2013</v>
      </c>
      <c r="B2013" s="2" t="str">
        <f>IFERROR(__xludf.DUMMYFUNCTION("GOOGLETRANSLATE(A2013, ""en"",""mt"")"),"il-Qorti Ewropea tal-Ġustizzja u l-ogħla qrati nazzjonali")</f>
        <v>il-Qorti Ewropea tal-Ġustizzja u l-ogħla qrati nazzjonali</v>
      </c>
    </row>
    <row r="2014" ht="15.75" customHeight="1">
      <c r="A2014" s="2" t="s">
        <v>2014</v>
      </c>
      <c r="B2014" s="2" t="str">
        <f>IFERROR(__xludf.DUMMYFUNCTION("GOOGLETRANSLATE(A2014, ""en"",""mt"")"),"21 ta ’Frar 1804")</f>
        <v>21 ta ’Frar 1804</v>
      </c>
    </row>
    <row r="2015" ht="15.75" customHeight="1">
      <c r="A2015" s="2" t="s">
        <v>2015</v>
      </c>
      <c r="B2015" s="2" t="str">
        <f>IFERROR(__xludf.DUMMYFUNCTION("GOOGLETRANSLATE(A2015, ""en"",""mt"")"),"movimenti dgħajfa tax-xogħol")</f>
        <v>movimenti dgħajfa tax-xogħol</v>
      </c>
    </row>
    <row r="2016" ht="15.75" customHeight="1">
      <c r="A2016" s="2" t="s">
        <v>2016</v>
      </c>
      <c r="B2016" s="2" t="str">
        <f>IFERROR(__xludf.DUMMYFUNCTION("GOOGLETRANSLATE(A2016, ""en"",""mt"")"),"It-tabella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2017" ht="15.75" customHeight="1">
      <c r="A2017" s="2" t="s">
        <v>2017</v>
      </c>
      <c r="B2017" s="2" t="str">
        <f>IFERROR(__xludf.DUMMYFUNCTION("GOOGLETRANSLATE(A2017, ""en"",""mt"")"),"X'inhu uniku dwar ermafroditi simultanji?")</f>
        <v>X'inhu uniku dwar ermafroditi simultanji?</v>
      </c>
    </row>
    <row r="2018" ht="15.75" customHeight="1">
      <c r="A2018" s="2" t="s">
        <v>2018</v>
      </c>
      <c r="B2018" s="2" t="str">
        <f>IFERROR(__xludf.DUMMYFUNCTION("GOOGLETRANSLATE(A2018, ""en"",""mt"")"),"Dak li jiżdied malajr hekk kif id-dħul per capita jiżdied?")</f>
        <v>Dak li jiżdied malajr hekk kif id-dħul per capita jiżdied?</v>
      </c>
    </row>
    <row r="2019" ht="15.75" customHeight="1">
      <c r="A2019" s="2" t="s">
        <v>2019</v>
      </c>
      <c r="B2019" s="2" t="str">
        <f>IFERROR(__xludf.DUMMYFUNCTION("GOOGLETRANSLATE(A2019, ""en"",""mt"")"),"Il-Gazzetta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2020" ht="15.75" customHeight="1">
      <c r="A2020" s="2" t="s">
        <v>2020</v>
      </c>
      <c r="B2020" s="2" t="str">
        <f>IFERROR(__xludf.DUMMYFUNCTION("GOOGLETRANSLATE(A2020, ""en"",""mt"")"),"It-tim tad-disinn huwa l-iktar użat minn min?")</f>
        <v>It-tim tad-disinn huwa l-iktar użat minn min?</v>
      </c>
    </row>
    <row r="2021" ht="15.75" customHeight="1">
      <c r="A2021" s="2" t="s">
        <v>2021</v>
      </c>
      <c r="B2021" s="2" t="str">
        <f>IFERROR(__xludf.DUMMYFUNCTION("GOOGLETRANSLATE(A2021, ""en"",""mt"")"),"Tneħħi l-istat ta ’Iżrael")</f>
        <v>Tneħħi l-istat ta ’Iżrael</v>
      </c>
    </row>
    <row r="2022" ht="15.75" customHeight="1">
      <c r="A2022" s="2" t="s">
        <v>2022</v>
      </c>
      <c r="B2022" s="2" t="str">
        <f>IFERROR(__xludf.DUMMYFUNCTION("GOOGLETRANSLATE(A2022, ""en"",""mt"")"),"Teorema ta 'l-aritmetika")</f>
        <v>Teorema ta 'l-aritmetika</v>
      </c>
    </row>
    <row r="2023" ht="15.75" customHeight="1">
      <c r="A2023" s="2" t="s">
        <v>2023</v>
      </c>
      <c r="B2023" s="2" t="str">
        <f>IFERROR(__xludf.DUMMYFUNCTION("GOOGLETRANSLATE(A2023, ""en"",""mt"")"),"Eżempju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2024" ht="15.75" customHeight="1">
      <c r="A2024" s="2" t="s">
        <v>2024</v>
      </c>
      <c r="B2024" s="2" t="str">
        <f>IFERROR(__xludf.DUMMYFUNCTION("GOOGLETRANSLATE(A2024, ""en"",""mt"")"),"X'inhi kimika sekretata minn tumuri li jrażżnu r-rispons immuni?")</f>
        <v>X'inhi kimika sekretata minn tumuri li jrażżnu r-rispons immuni?</v>
      </c>
    </row>
    <row r="2025" ht="15.75" customHeight="1">
      <c r="A2025" s="2" t="s">
        <v>2025</v>
      </c>
      <c r="B2025" s="2" t="str">
        <f>IFERROR(__xludf.DUMMYFUNCTION("GOOGLETRANSLATE(A2025, ""en"",""mt"")"),"Oxygen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2026" ht="15.75" customHeight="1">
      <c r="A2026" s="2" t="s">
        <v>2026</v>
      </c>
      <c r="B2026" s="2" t="str">
        <f>IFERROR(__xludf.DUMMYFUNCTION("GOOGLETRANSLATE(A2026, ""en"",""mt"")"),"Hemmhekk Prinċipji stabbiliti ta 'Pre-Allokazzjoni ta' Bandwidth tan-Netwerk")</f>
        <v>Hemmhekk Prinċipji stabbiliti ta 'Pre-Allokazzjoni ta' Bandwidth tan-Netwerk</v>
      </c>
    </row>
    <row r="2027" ht="15.75" customHeight="1">
      <c r="A2027" s="2" t="s">
        <v>2027</v>
      </c>
      <c r="B2027" s="2" t="str">
        <f>IFERROR(__xludf.DUMMYFUNCTION("GOOGLETRANSLATE(A2027, ""en"",""mt"")"),"Dynasties Sui u Tang")</f>
        <v>Dynasties Sui u Tang</v>
      </c>
    </row>
    <row r="2028" ht="15.75" customHeight="1">
      <c r="A2028" s="2" t="s">
        <v>2028</v>
      </c>
      <c r="B2028" s="2" t="str">
        <f>IFERROR(__xludf.DUMMYFUNCTION("GOOGLETRANSLATE(A2028, ""en"",""mt"")"),"Il-Yuan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2029" ht="15.75" customHeight="1">
      <c r="A2029" s="2" t="s">
        <v>2029</v>
      </c>
      <c r="B2029" s="2" t="str">
        <f>IFERROR(__xludf.DUMMYFUNCTION("GOOGLETRANSLATE(A2029, ""en"",""mt"")"),"X'ġara fil-bini fuq George IV Bridge meta sar il-Parlament miegħu?")</f>
        <v>X'ġara fil-bini fuq George IV Bridge meta sar il-Parlament miegħu?</v>
      </c>
    </row>
    <row r="2030" ht="15.75" customHeight="1">
      <c r="A2030" s="2" t="s">
        <v>2030</v>
      </c>
      <c r="B2030" s="2" t="str">
        <f>IFERROR(__xludf.DUMMYFUNCTION("GOOGLETRANSLATE(A2030, ""en"",""mt"")"),", tagħmilha iktar diffiċli għal sistema biex tiffunzjona")</f>
        <v>, tagħmilha iktar diffiċli għal sistema biex tiffunzjona</v>
      </c>
    </row>
    <row r="2031" ht="15.75" customHeight="1">
      <c r="A2031" s="2" t="s">
        <v>2031</v>
      </c>
      <c r="B2031" s="2" t="str">
        <f>IFERROR(__xludf.DUMMYFUNCTION("GOOGLETRANSLATE(A2031, ""en"",""mt"")"),"Hemm kategoriji oħra għal xiex?")</f>
        <v>Hemm kategoriji oħra għal xiex?</v>
      </c>
    </row>
    <row r="2032" ht="15.75" customHeight="1">
      <c r="A2032" s="2" t="s">
        <v>2032</v>
      </c>
      <c r="B2032" s="2" t="str">
        <f>IFERROR(__xludf.DUMMYFUNCTION("GOOGLETRANSLATE(A2032, ""en"",""mt"")"),"Liema teatru kien l-aħjar eżempju ta '""teatru monumentali Pollakk""?")</f>
        <v>Liema teatru kien l-aħjar eżempju ta '"teatru monumentali Pollakk"?</v>
      </c>
    </row>
    <row r="2033" ht="15.75" customHeight="1">
      <c r="A2033" s="2" t="s">
        <v>2033</v>
      </c>
      <c r="B2033" s="2" t="str">
        <f>IFERROR(__xludf.DUMMYFUNCTION("GOOGLETRANSLATE(A2033, ""en"",""mt"")"),"Ir-rati rrappurtati ta 'mortalità fiż-żoni rurali matul il-pandemija tas-seklu 14 kienu inkonsistenti mal-pesta bubonika moderna")</f>
        <v>Ir-rati rrappurtati ta 'mortalità fiż-żoni rurali matul il-pandemija tas-seklu 14 kienu inkonsistenti mal-pesta bubonika moderna</v>
      </c>
    </row>
    <row r="2034" ht="15.75" customHeight="1">
      <c r="A2034" s="2" t="s">
        <v>2034</v>
      </c>
      <c r="B2034" s="2" t="str">
        <f>IFERROR(__xludf.DUMMYFUNCTION("GOOGLETRANSLATE(A2034, ""en"",""mt"")"),"tikkompressa u tkessaħ")</f>
        <v>tikkompressa u tkessaħ</v>
      </c>
    </row>
    <row r="2035" ht="15.75" customHeight="1">
      <c r="A2035" s="2" t="s">
        <v>2035</v>
      </c>
      <c r="B2035" s="2" t="str">
        <f>IFERROR(__xludf.DUMMYFUNCTION("GOOGLETRANSLATE(A2035, ""en"",""mt"")"),"X’gruppat Paul Baran")</f>
        <v>X’gruppat Paul Baran</v>
      </c>
    </row>
    <row r="2036" ht="15.75" customHeight="1">
      <c r="A2036" s="2" t="s">
        <v>2036</v>
      </c>
      <c r="B2036" s="2" t="str">
        <f>IFERROR(__xludf.DUMMYFUNCTION("GOOGLETRANSLATE(A2036, ""en"",""mt"")"),"mhux speċifiku")</f>
        <v>mhux speċifiku</v>
      </c>
    </row>
    <row r="2037" ht="15.75" customHeight="1">
      <c r="A2037" s="2" t="s">
        <v>2037</v>
      </c>
      <c r="B2037" s="2" t="str">
        <f>IFERROR(__xludf.DUMMYFUNCTION("GOOGLETRANSLATE(A2037, ""en"",""mt"")"),"Konġettura Twin Prime")</f>
        <v>Konġettura Twin Prime</v>
      </c>
    </row>
    <row r="2038" ht="15.75" customHeight="1">
      <c r="A2038" s="2" t="s">
        <v>2038</v>
      </c>
      <c r="B2038" s="2" t="str">
        <f>IFERROR(__xludf.DUMMYFUNCTION("GOOGLETRANSLATE(A2038, ""en"",""mt"")"),"Kemm mili t-trab jivvjaġġa fuq l-Oċean Atlantiku?")</f>
        <v>Kemm mili t-trab jivvjaġġa fuq l-Oċean Atlantiku?</v>
      </c>
    </row>
    <row r="2039" ht="15.75" customHeight="1">
      <c r="A2039" s="2" t="s">
        <v>2039</v>
      </c>
      <c r="B2039" s="2" t="str">
        <f>IFERROR(__xludf.DUMMYFUNCTION("GOOGLETRANSLATE(A2039, ""en"",""mt"")"),"Billi jaħbtu l-lobi tagħhom")</f>
        <v>Billi jaħbtu l-lobi tagħhom</v>
      </c>
    </row>
    <row r="2040" ht="15.75" customHeight="1">
      <c r="A2040" s="2" t="s">
        <v>2040</v>
      </c>
      <c r="B2040" s="2" t="str">
        <f>IFERROR(__xludf.DUMMYFUNCTION("GOOGLETRANSLATE(A2040, ""en"",""mt"")"),"Kemm ilu li l-ġeoglifi ġew skoperti l-ewwel fuq art deforestata?")</f>
        <v>Kemm ilu li l-ġeoglifi ġew skoperti l-ewwel fuq art deforestata?</v>
      </c>
    </row>
    <row r="2041" ht="15.75" customHeight="1">
      <c r="A2041" s="2" t="s">
        <v>2041</v>
      </c>
      <c r="B2041" s="2" t="str">
        <f>IFERROR(__xludf.DUMMYFUNCTION("GOOGLETRANSLATE(A2041, ""en"",""mt"")"),"Jekk kull problema f'C tista 'titnaqqas għal x")</f>
        <v>Jekk kull problema f'C tista 'titnaqqas għal x</v>
      </c>
    </row>
    <row r="2042" ht="15.75" customHeight="1">
      <c r="A2042" s="2" t="s">
        <v>2042</v>
      </c>
      <c r="B2042" s="2" t="str">
        <f>IFERROR(__xludf.DUMMYFUNCTION("GOOGLETRANSLATE(A2042, ""en"",""mt"")"),"AD 14")</f>
        <v>AD 14</v>
      </c>
    </row>
    <row r="2043" ht="15.75" customHeight="1">
      <c r="A2043" s="2" t="s">
        <v>2043</v>
      </c>
      <c r="B2043" s="2" t="str">
        <f>IFERROR(__xludf.DUMMYFUNCTION("GOOGLETRANSLATE(A2043, ""en"",""mt"")"),"X'inhi raġuni ewlenija li d-diżubbidjenza ċivili mhix rikonoxxuta?")</f>
        <v>X'inhi raġuni ewlenija li d-diżubbidjenza ċivili mhix rikonoxxuta?</v>
      </c>
    </row>
    <row r="2044" ht="15.75" customHeight="1">
      <c r="A2044" s="2" t="s">
        <v>2044</v>
      </c>
      <c r="B2044" s="2" t="str">
        <f>IFERROR(__xludf.DUMMYFUNCTION("GOOGLETRANSLATE(A2044, ""en"",""mt"")"),"Xiri ta 'waqfien wieħed")</f>
        <v>Xiri ta 'waqfien wieħed</v>
      </c>
    </row>
    <row r="2045" ht="15.75" customHeight="1">
      <c r="A2045" s="2" t="s">
        <v>2045</v>
      </c>
      <c r="B2045" s="2" t="str">
        <f>IFERROR(__xludf.DUMMYFUNCTION("GOOGLETRANSLATE(A2045, ""en"",""mt"")"),"Fix-xogħlijiet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2046" ht="15.75" customHeight="1">
      <c r="A2046" s="2" t="s">
        <v>2046</v>
      </c>
      <c r="B2046" s="2" t="str">
        <f>IFERROR(__xludf.DUMMYFUNCTION("GOOGLETRANSLATE(A2046, ""en"",""mt"")"),"kumplessità tal-ħin u l-ispazju")</f>
        <v>kumplessità tal-ħin u l-ispazju</v>
      </c>
    </row>
    <row r="2047" ht="15.75" customHeight="1">
      <c r="A2047" s="2" t="s">
        <v>2047</v>
      </c>
      <c r="B2047" s="2" t="str">
        <f>IFERROR(__xludf.DUMMYFUNCTION("GOOGLETRANSLATE(A2047, ""en"",""mt"")"),"Kostruzzjoni")</f>
        <v>Kostruzzjoni</v>
      </c>
    </row>
    <row r="2048" ht="15.75" customHeight="1">
      <c r="A2048" s="2" t="s">
        <v>2048</v>
      </c>
      <c r="B2048" s="2" t="str">
        <f>IFERROR(__xludf.DUMMYFUNCTION("GOOGLETRANSLATE(A2048, ""en"",""mt"")"),"Problemi iebsa mill-NP")</f>
        <v>Problemi iebsa mill-NP</v>
      </c>
    </row>
    <row r="2049" ht="15.75" customHeight="1">
      <c r="A2049" s="2" t="s">
        <v>2049</v>
      </c>
      <c r="B2049" s="2" t="str">
        <f>IFERROR(__xludf.DUMMYFUNCTION("GOOGLETRANSLATE(A2049, ""en"",""mt"")"),"182 miljun")</f>
        <v>182 miljun</v>
      </c>
    </row>
    <row r="2050" ht="15.75" customHeight="1">
      <c r="A2050" s="2" t="s">
        <v>2050</v>
      </c>
      <c r="B2050" s="2" t="str">
        <f>IFERROR(__xludf.DUMMYFUNCTION("GOOGLETRANSLATE(A2050, ""en"",""mt"")"),"X'inhuma d-differenzi kbar fil-ġid attribwiti mis-soċjalisti?")</f>
        <v>X'inhuma d-differenzi kbar fil-ġid attribwiti mis-soċjalisti?</v>
      </c>
    </row>
    <row r="2051" ht="15.75" customHeight="1">
      <c r="A2051" s="2" t="s">
        <v>2051</v>
      </c>
      <c r="B2051" s="2" t="str">
        <f>IFERROR(__xludf.DUMMYFUNCTION("GOOGLETRANSLATE(A2051, ""en"",""mt"")"),"X'inhi l-ħarba tal-fwar x'aktarx ma twettaqx kollha ħlief l-iżgħar bojlers?")</f>
        <v>X'inhi l-ħarba tal-fwar x'aktarx ma twettaqx kollha ħlief l-iżgħar bojlers?</v>
      </c>
    </row>
    <row r="2052" ht="15.75" customHeight="1">
      <c r="A2052" s="2" t="s">
        <v>2052</v>
      </c>
      <c r="B2052" s="2" t="str">
        <f>IFERROR(__xludf.DUMMYFUNCTION("GOOGLETRANSLATE(A2052, ""en"",""mt"")"),"Wieħed mill-oġġetti tal-aġenda tal-FIS kien li jġiegħel lin-nisa jibdew jagħmlu xiex?")</f>
        <v>Wieħed mill-oġġetti tal-aġenda tal-FIS kien li jġiegħel lin-nisa jibdew jagħmlu xiex?</v>
      </c>
    </row>
    <row r="2053" ht="15.75" customHeight="1">
      <c r="A2053" s="2" t="s">
        <v>2053</v>
      </c>
      <c r="B2053" s="2" t="str">
        <f>IFERROR(__xludf.DUMMYFUNCTION("GOOGLETRANSLATE(A2053, ""en"",""mt"")"),"Għalkemm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2054" ht="15.75" customHeight="1">
      <c r="A2054" s="2" t="s">
        <v>2054</v>
      </c>
      <c r="B2054" s="2" t="str">
        <f>IFERROR(__xludf.DUMMYFUNCTION("GOOGLETRANSLATE(A2054, ""en"",""mt"")"),"Ethernet mehmuża ospiti, u eventwalment TCP / IP u universitajiet pubbliċi addizzjonali fi Michigan jingħaqdu man-netwerk")</f>
        <v>Ethernet mehmuża ospiti, u eventwalment TCP / IP u universitajiet pubbliċi addizzjonali fi Michigan jingħaqdu man-netwerk</v>
      </c>
    </row>
    <row r="2055" ht="15.75" customHeight="1">
      <c r="A2055" s="2" t="s">
        <v>2055</v>
      </c>
      <c r="B2055" s="2" t="str">
        <f>IFERROR(__xludf.DUMMYFUNCTION("GOOGLETRANSLATE(A2055, ""en"",""mt"")"),"Kemm hija twila l-pjanura tar-Renu ta 'Fuq?")</f>
        <v>Kemm hija twila l-pjanura tar-Renu ta 'Fuq?</v>
      </c>
    </row>
    <row r="2056" ht="15.75" customHeight="1">
      <c r="A2056" s="2" t="s">
        <v>2056</v>
      </c>
      <c r="B2056" s="2" t="str">
        <f>IFERROR(__xludf.DUMMYFUNCTION("GOOGLETRANSLATE(A2056, ""en"",""mt"")"),"Twaqqif ta '""Fruntieri Naturali"" fuq ir-Renu")</f>
        <v>Twaqqif ta '"Fruntieri Naturali" fuq ir-Renu</v>
      </c>
    </row>
    <row r="2057" ht="15.75" customHeight="1">
      <c r="A2057" s="2" t="s">
        <v>2057</v>
      </c>
      <c r="B2057" s="2" t="str">
        <f>IFERROR(__xludf.DUMMYFUNCTION("GOOGLETRANSLATE(A2057, ""en"",""mt"")"),"Skond il-ftehim bejn Iroquois u l-Ingliżi, fejn kellha tinbena dar b'saħħitha?")</f>
        <v>Skond il-ftehim bejn Iroquois u l-Ingliżi, fejn kellha tinbena dar b'saħħitha?</v>
      </c>
    </row>
    <row r="2058" ht="15.75" customHeight="1">
      <c r="A2058" s="2" t="s">
        <v>2058</v>
      </c>
      <c r="B2058" s="2" t="str">
        <f>IFERROR(__xludf.DUMMYFUNCTION("GOOGLETRANSLATE(A2058, ""en"",""mt"")"),"Dawk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2059" ht="15.75" customHeight="1">
      <c r="A2059" s="2" t="s">
        <v>2059</v>
      </c>
      <c r="B2059" s="2" t="str">
        <f>IFERROR(__xludf.DUMMYFUNCTION("GOOGLETRANSLATE(A2059, ""en"",""mt"")"),"ma jibbenefikawx l-Iskozja daqs kemm għandhom")</f>
        <v>ma jibbenefikawx l-Iskozja daqs kemm għandhom</v>
      </c>
    </row>
    <row r="2060" ht="15.75" customHeight="1">
      <c r="A2060" s="2" t="s">
        <v>2060</v>
      </c>
      <c r="B2060" s="2" t="str">
        <f>IFERROR(__xludf.DUMMYFUNCTION("GOOGLETRANSLATE(A2060, ""en"",""mt"")"),"X'inhu Decnet")</f>
        <v>X'inhu Decnet</v>
      </c>
    </row>
    <row r="2061" ht="15.75" customHeight="1">
      <c r="A2061" s="2" t="s">
        <v>2061</v>
      </c>
      <c r="B2061" s="2" t="str">
        <f>IFERROR(__xludf.DUMMYFUNCTION("GOOGLETRANSLATE(A2061, ""en"",""mt"")"),"Ipersensittività tat-Tip I.")</f>
        <v>Ipersensittività tat-Tip I.</v>
      </c>
    </row>
    <row r="2062" ht="15.75" customHeight="1">
      <c r="A2062" s="2" t="s">
        <v>2062</v>
      </c>
      <c r="B2062" s="2" t="str">
        <f>IFERROR(__xludf.DUMMYFUNCTION("GOOGLETRANSLATE(A2062, ""en"",""mt"")"),"Gass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2063" ht="15.75" customHeight="1">
      <c r="A2063" s="2" t="s">
        <v>2063</v>
      </c>
      <c r="B2063" s="2" t="str">
        <f>IFERROR(__xludf.DUMMYFUNCTION("GOOGLETRANSLATE(A2063, ""en"",""mt"")"),"Fresno, _California")</f>
        <v>Fresno, _California</v>
      </c>
    </row>
    <row r="2064" ht="15.75" customHeight="1">
      <c r="A2064" s="2" t="s">
        <v>2064</v>
      </c>
      <c r="B2064" s="2" t="str">
        <f>IFERROR(__xludf.DUMMYFUNCTION("GOOGLETRANSLATE(A2064, ""en"",""mt"")"),"X'inhu xi kultant iktar effettiv minn diżubbidjenza ċivili xi drabi?")</f>
        <v>X'inhu xi kultant iktar effettiv minn diżubbidjenza ċivili xi drabi?</v>
      </c>
    </row>
    <row r="2065" ht="15.75" customHeight="1">
      <c r="A2065" s="2" t="s">
        <v>2065</v>
      </c>
      <c r="B2065" s="2" t="str">
        <f>IFERROR(__xludf.DUMMYFUNCTION("GOOGLETRANSLATE(A2065, ""en"",""mt"")"),"L-Iskola tal-Għarfien")</f>
        <v>L-Iskola tal-Għarfien</v>
      </c>
    </row>
    <row r="2066" ht="15.75" customHeight="1">
      <c r="A2066" s="2" t="s">
        <v>2066</v>
      </c>
      <c r="B2066" s="2" t="str">
        <f>IFERROR(__xludf.DUMMYFUNCTION("GOOGLETRANSLATE(A2066, ""en"",""mt"")"),"B'komposti b'żewġ ċilindri użati fix-xogħol tal-ferrovija, il-pistuni huma konnessi mal-cranks bħal ma 'żewġ ċilindri sempliċi f'90 ° barra mill-fażi ma' xulxin (kwart). Meta l-grupp ta 'espansjoni doppja huwa duplikat, li jipproduċi kompost b'erba' ċilin"&amp;"dri, il-pistuni individwali fil-grupp huma ġeneralment ibbilanċjati f'180 °, il-gruppi jiġu ssettjati f'90 ° għal xulxin. F'każ wieħed (l-ewwel tip ta 'kompost ta' vauclain), il-pistuni ħadmu fl-istess fażi li jsuqu crosshead u krank komuni, għal darb'oħr"&amp;"a stabbiliti f'90 ° bħal għal magna b'żewġ ċilindri. Bl-arranġament tal-kompost bi 3 ċilindri, il-cranks LP jew ġew issettjati f'90 ° bl-HP wieħed f'135 ° għat-tnejn l-oħra, jew f'xi każijiet it-tliet cranks kollha ġew stabbiliti għal 120 °. [Ċitazzjoni m"&amp;"eħtieġa]")</f>
        <v>B'komposti b'żewġ ċilindri użati fix-xogħol tal-ferrovija, il-pistuni huma konnessi mal-cranks bħal ma 'żewġ ċilindri sempliċi f'90 ° barra mill-fażi ma' xulxin (kwart). Meta l-grupp ta 'espansjoni doppja huwa duplikat, li jipproduċi kompost b'erba' ċilindri, il-pistuni individwali fil-grupp huma ġeneralment ibbilanċjati f'180 °, il-gruppi jiġu ssettjati f'90 ° għal xulxin. F'każ wieħed (l-ewwel tip ta 'kompost ta' vauclain), il-pistuni ħadmu fl-istess fażi li jsuqu crosshead u krank komuni, għal darb'oħra stabbiliti f'90 ° bħal għal magna b'żewġ ċilindri. Bl-arranġament tal-kompost bi 3 ċilindri, il-cranks LP jew ġew issettjati f'90 ° bl-HP wieħed f'135 ° għat-tnejn l-oħra, jew f'xi każijiet it-tliet cranks kollha ġew stabbiliti għal 120 °. [Ċitazzjoni meħtieġa]</v>
      </c>
    </row>
    <row r="2067" ht="15.75" customHeight="1">
      <c r="A2067" s="2" t="s">
        <v>2067</v>
      </c>
      <c r="B2067" s="2" t="str">
        <f>IFERROR(__xludf.DUMMYFUNCTION("GOOGLETRANSLATE(A2067, ""en"",""mt"")"),"Liema organizzazzjoni sabet Harvard fl-1900?")</f>
        <v>Liema organizzazzjoni sabet Harvard fl-1900?</v>
      </c>
    </row>
    <row r="2068" ht="15.75" customHeight="1">
      <c r="A2068" s="2" t="s">
        <v>2068</v>
      </c>
      <c r="B2068" s="2" t="str">
        <f>IFERROR(__xludf.DUMMYFUNCTION("GOOGLETRANSLATE(A2068, ""en"",""mt"")"),"Minħabba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2069" ht="15.75" customHeight="1">
      <c r="A2069" s="2" t="s">
        <v>2069</v>
      </c>
      <c r="B2069" s="2" t="str">
        <f>IFERROR(__xludf.DUMMYFUNCTION("GOOGLETRANSLATE(A2069, ""en"",""mt"")"),"Tipprevjeni l-kompetizzjoni tal-griżmejn maqtugħin")</f>
        <v>Tipprevjeni l-kompetizzjoni tal-griżmejn maqtugħin</v>
      </c>
    </row>
    <row r="2070" ht="15.75" customHeight="1">
      <c r="A2070" s="2" t="s">
        <v>2070</v>
      </c>
      <c r="B2070" s="2" t="str">
        <f>IFERROR(__xludf.DUMMYFUNCTION("GOOGLETRANSLATE(A2070, ""en"",""mt"")"),"Biex tkun żgurata s-sigurtà tal-missjonijiet spazjali futuri l-ossiġnu ntuża fi _____ tal-pressjoni normali.")</f>
        <v>Biex tkun żgurata s-sigurtà tal-missjonijiet spazjali futuri l-ossiġnu ntuża fi _____ tal-pressjoni normali.</v>
      </c>
    </row>
    <row r="2071" ht="15.75" customHeight="1">
      <c r="A2071" s="2" t="s">
        <v>2071</v>
      </c>
      <c r="B2071" s="2" t="str">
        <f>IFERROR(__xludf.DUMMYFUNCTION("GOOGLETRANSLATE(A2071, ""en"",""mt"")"),"Aħżen u Qalb Quddiem")</f>
        <v>Aħżen u Qalb Quddiem</v>
      </c>
    </row>
    <row r="2072" ht="15.75" customHeight="1">
      <c r="A2072" s="2" t="s">
        <v>2072</v>
      </c>
      <c r="B2072" s="2" t="str">
        <f>IFERROR(__xludf.DUMMYFUNCTION("GOOGLETRANSLATE(A2072, ""en"",""mt"")"),"il-vjaġġi ta 'Marco Polo")</f>
        <v>il-vjaġġi ta 'Marco Polo</v>
      </c>
    </row>
    <row r="2073" ht="15.75" customHeight="1">
      <c r="A2073" s="2" t="s">
        <v>2073</v>
      </c>
      <c r="B2073" s="2" t="str">
        <f>IFERROR(__xludf.DUMMYFUNCTION("GOOGLETRANSLATE(A2073, ""en"",""mt"")"),"Han Ċiniż")</f>
        <v>Han Ċiniż</v>
      </c>
    </row>
    <row r="2074" ht="15.75" customHeight="1">
      <c r="A2074" s="2" t="s">
        <v>2074</v>
      </c>
      <c r="B2074" s="2" t="str">
        <f>IFERROR(__xludf.DUMMYFUNCTION("GOOGLETRANSLATE(A2074, ""en"",""mt"")"),"Minbarra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2075" ht="15.75" customHeight="1">
      <c r="A2075" s="2" t="s">
        <v>2075</v>
      </c>
      <c r="B2075" s="2" t="str">
        <f>IFERROR(__xludf.DUMMYFUNCTION("GOOGLETRANSLATE(A2075, ""en"",""mt"")"),"Interazzjonijiet potenzjali tal-mediċina")</f>
        <v>Interazzjonijiet potenzjali tal-mediċina</v>
      </c>
    </row>
    <row r="2076" ht="15.75" customHeight="1">
      <c r="A2076" s="2" t="s">
        <v>2076</v>
      </c>
      <c r="B2076" s="2" t="str">
        <f>IFERROR(__xludf.DUMMYFUNCTION("GOOGLETRANSLATE(A2076, ""en"",""mt"")"),"M'hemm l-ebda soluzzjoni magħrufa fil-ħin polinomjali")</f>
        <v>M'hemm l-ebda soluzzjoni magħrufa fil-ħin polinomjali</v>
      </c>
    </row>
    <row r="2077" ht="15.75" customHeight="1">
      <c r="A2077" s="2" t="s">
        <v>2077</v>
      </c>
      <c r="B2077" s="2" t="str">
        <f>IFERROR(__xludf.DUMMYFUNCTION("GOOGLETRANSLATE(A2077, ""en"",""mt"")"),"Dolby Digital")</f>
        <v>Dolby Digital</v>
      </c>
    </row>
    <row r="2078" ht="15.75" customHeight="1">
      <c r="A2078" s="2" t="s">
        <v>2078</v>
      </c>
      <c r="B2078" s="2" t="str">
        <f>IFERROR(__xludf.DUMMYFUNCTION("GOOGLETRANSLATE(A2078, ""en"",""mt"")"),"Naqbad il-Qawwa")</f>
        <v>Naqbad il-Qawwa</v>
      </c>
    </row>
    <row r="2079" ht="15.75" customHeight="1">
      <c r="A2079" s="2" t="s">
        <v>2079</v>
      </c>
      <c r="B2079" s="2" t="str">
        <f>IFERROR(__xludf.DUMMYFUNCTION("GOOGLETRANSLATE(A2079, ""en"",""mt"")"),"Kif kienet imsejħa l-kriżi taż-żejt")</f>
        <v>Kif kienet imsejħa l-kriżi taż-żejt</v>
      </c>
    </row>
    <row r="2080" ht="15.75" customHeight="1">
      <c r="A2080" s="2" t="s">
        <v>2080</v>
      </c>
      <c r="B2080" s="2" t="str">
        <f>IFERROR(__xludf.DUMMYFUNCTION("GOOGLETRANSLATE(A2080, ""en"",""mt"")"),"182 miljun tunnellata")</f>
        <v>182 miljun tunnellata</v>
      </c>
    </row>
    <row r="2081" ht="15.75" customHeight="1">
      <c r="A2081" s="2" t="s">
        <v>2081</v>
      </c>
      <c r="B2081" s="2" t="str">
        <f>IFERROR(__xludf.DUMMYFUNCTION("GOOGLETRANSLATE(A2081, ""en"",""mt"")"),"Turbina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2082" ht="15.75" customHeight="1">
      <c r="A2082" s="2" t="s">
        <v>2082</v>
      </c>
      <c r="B2082" s="2" t="str">
        <f>IFERROR(__xludf.DUMMYFUNCTION("GOOGLETRANSLATE(A2082, ""en"",""mt"")"),"Il-komunikazzjoni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2083" ht="15.75" customHeight="1">
      <c r="A2083" s="2" t="s">
        <v>2083</v>
      </c>
      <c r="B2083" s="2" t="str">
        <f>IFERROR(__xludf.DUMMYFUNCTION("GOOGLETRANSLATE(A2083, ""en"",""mt"")"),"Fi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2084" ht="15.75" customHeight="1">
      <c r="A2084" s="2" t="s">
        <v>2084</v>
      </c>
      <c r="B2084" s="2" t="str">
        <f>IFERROR(__xludf.DUMMYFUNCTION("GOOGLETRANSLATE(A2084, ""en"",""mt"")"),"1368–1644")</f>
        <v>1368–1644</v>
      </c>
    </row>
    <row r="2085" ht="15.75" customHeight="1">
      <c r="A2085" s="2" t="s">
        <v>2085</v>
      </c>
      <c r="B2085" s="2" t="str">
        <f>IFERROR(__xludf.DUMMYFUNCTION("GOOGLETRANSLATE(A2085, ""en"",""mt"")"),"Rhine għolja")</f>
        <v>Rhine għolja</v>
      </c>
    </row>
    <row r="2086" ht="15.75" customHeight="1">
      <c r="A2086" s="2" t="s">
        <v>2086</v>
      </c>
      <c r="B2086" s="2" t="str">
        <f>IFERROR(__xludf.DUMMYFUNCTION("GOOGLETRANSLATE(A2086, ""en"",""mt"")"),"Xi jfittex l-approċċ tal-kapaċitajiet li jħares lejn il-faqar bħala forma ta '?")</f>
        <v>Xi jfittex l-approċċ tal-kapaċitajiet li jħares lejn il-faqar bħala forma ta '?</v>
      </c>
    </row>
    <row r="2087" ht="15.75" customHeight="1">
      <c r="A2087" s="2" t="s">
        <v>2087</v>
      </c>
      <c r="B2087" s="2" t="str">
        <f>IFERROR(__xludf.DUMMYFUNCTION("GOOGLETRANSLATE(A2087, ""en"",""mt"")"),"Bniedem u Kultura fi ġenna ffalsifikata")</f>
        <v>Bniedem u Kultura fi ġenna ffalsifikata</v>
      </c>
    </row>
    <row r="2088" ht="15.75" customHeight="1">
      <c r="A2088" s="2" t="s">
        <v>2088</v>
      </c>
      <c r="B2088" s="2" t="str">
        <f>IFERROR(__xludf.DUMMYFUNCTION("GOOGLETRANSLATE(A2088, ""en"",""mt"")"),"Għal xiex inhi l-Istati Uniti minħabba r-riċessjoni tal-2008?")</f>
        <v>Għal xiex inhi l-Istati Uniti minħabba r-riċessjoni tal-2008?</v>
      </c>
    </row>
    <row r="2089" ht="15.75" customHeight="1">
      <c r="A2089" s="2" t="s">
        <v>2089</v>
      </c>
      <c r="B2089" s="2" t="str">
        <f>IFERROR(__xludf.DUMMYFUNCTION("GOOGLETRANSLATE(A2089, ""en"",""mt"")"),"X'inhi waħda mir-raġunijiet li n-nazzjonijiet sottożviluppati rċevew għajnuna mid-dħul taż-żejt?")</f>
        <v>X'inhi waħda mir-raġunijiet li n-nazzjonijiet sottożviluppati rċevew għajnuna mid-dħul taż-żejt?</v>
      </c>
    </row>
    <row r="2090" ht="15.75" customHeight="1">
      <c r="A2090" s="2" t="s">
        <v>2090</v>
      </c>
      <c r="B2090" s="2" t="str">
        <f>IFERROR(__xludf.DUMMYFUNCTION("GOOGLETRANSLATE(A2090, ""en"",""mt"")"),"Il-Prinċipju ta ’Esklużjoni ta’ Pauli")</f>
        <v>Il-Prinċipju ta ’Esklużjoni ta’ Pauli</v>
      </c>
    </row>
    <row r="2091" ht="15.75" customHeight="1">
      <c r="A2091" s="2" t="s">
        <v>2091</v>
      </c>
      <c r="B2091" s="2" t="str">
        <f>IFERROR(__xludf.DUMMYFUNCTION("GOOGLETRANSLATE(A2091, ""en"",""mt"")"),"F'liema oqsma huma l-informatika tal-ispiżerija ppreparati biex taħdem?")</f>
        <v>F'liema oqsma huma l-informatika tal-ispiżerija ppreparati biex taħdem?</v>
      </c>
    </row>
    <row r="2092" ht="15.75" customHeight="1">
      <c r="A2092" s="2" t="s">
        <v>2092</v>
      </c>
      <c r="B2092" s="2" t="str">
        <f>IFERROR(__xludf.DUMMYFUNCTION("GOOGLETRANSLATE(A2092, ""en"",""mt"")"),"Sitt ta 'fuq")</f>
        <v>Sitt ta 'fuq</v>
      </c>
    </row>
    <row r="2093" ht="15.75" customHeight="1">
      <c r="A2093" s="2" t="s">
        <v>2093</v>
      </c>
      <c r="B2093" s="2" t="str">
        <f>IFERROR(__xludf.DUMMYFUNCTION("GOOGLETRANSLATE(A2093, ""en"",""mt"")"),"Il-fakultà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2094" ht="15.75" customHeight="1">
      <c r="A2094" s="2" t="s">
        <v>2094</v>
      </c>
      <c r="B2094" s="2" t="str">
        <f>IFERROR(__xludf.DUMMYFUNCTION("GOOGLETRANSLATE(A2094, ""en"",""mt"")"),"X’qassar ix-Xmara Rhine?")</f>
        <v>X’qassar ix-Xmara Rhine?</v>
      </c>
    </row>
    <row r="2095" ht="15.75" customHeight="1">
      <c r="A2095" s="2" t="s">
        <v>2095</v>
      </c>
      <c r="B2095" s="2" t="str">
        <f>IFERROR(__xludf.DUMMYFUNCTION("GOOGLETRANSLATE(A2095, ""en"",""mt"")"),"Arpanet")</f>
        <v>Arpanet</v>
      </c>
    </row>
    <row r="2096" ht="15.75" customHeight="1">
      <c r="A2096" s="2" t="s">
        <v>2096</v>
      </c>
      <c r="B2096" s="2" t="str">
        <f>IFERROR(__xludf.DUMMYFUNCTION("GOOGLETRANSLATE(A2096, ""en"",""mt"")"),"Mhux sorpriż, ir-rebħa tal-Mujahideen kontra s-Sovjetiċi fis-snin 80 naqset milli tipproduċi xiex?")</f>
        <v>Mhux sorpriż, ir-rebħa tal-Mujahideen kontra s-Sovjetiċi fis-snin 80 naqset milli tipproduċi xiex?</v>
      </c>
    </row>
    <row r="2097" ht="15.75" customHeight="1">
      <c r="A2097" s="2" t="s">
        <v>2097</v>
      </c>
      <c r="B2097" s="2" t="str">
        <f>IFERROR(__xludf.DUMMYFUNCTION("GOOGLETRANSLATE(A2097, ""en"",""mt"")"),"Il-gżejjer tal-Ħawajja huma magħmula kważi għal kollox?")</f>
        <v>Il-gżejjer tal-Ħawajja huma magħmula kważi għal kollox?</v>
      </c>
    </row>
    <row r="2098" ht="15.75" customHeight="1">
      <c r="A2098" s="2" t="s">
        <v>2098</v>
      </c>
      <c r="B2098" s="2" t="str">
        <f>IFERROR(__xludf.DUMMYFUNCTION("GOOGLETRANSLATE(A2098, ""en"",""mt"")"),"Hemm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2099" ht="15.75" customHeight="1">
      <c r="A2099" s="2" t="s">
        <v>2099</v>
      </c>
      <c r="B2099" s="2" t="str">
        <f>IFERROR(__xludf.DUMMYFUNCTION("GOOGLETRANSLATE(A2099, ""en"",""mt"")"),"Irrispondi għall-mistoqsijiet tal-investigaturi")</f>
        <v>Irrispondi għall-mistoqsijiet tal-investigaturi</v>
      </c>
    </row>
    <row r="2100" ht="15.75" customHeight="1">
      <c r="A2100" s="2" t="s">
        <v>2100</v>
      </c>
      <c r="B2100" s="2" t="str">
        <f>IFERROR(__xludf.DUMMYFUNCTION("GOOGLETRANSLATE(A2100, ""en"",""mt"")"),"Liema espressjoni hija ġeneralment użata biex twassal limiti ta 'fuq jew t'isfel?")</f>
        <v>Liema espressjoni hija ġeneralment użata biex twassal limiti ta 'fuq jew t'isfel?</v>
      </c>
    </row>
    <row r="2101" ht="15.75" customHeight="1">
      <c r="A2101" s="2" t="s">
        <v>2101</v>
      </c>
      <c r="B2101" s="2" t="str">
        <f>IFERROR(__xludf.DUMMYFUNCTION("GOOGLETRANSLATE(A2101, ""en"",""mt"")"),"Fejn kien id-daqs medju tad-dar kien 3.21")</f>
        <v>Fejn kien id-daqs medju tad-dar kien 3.21</v>
      </c>
    </row>
    <row r="2102" ht="15.75" customHeight="1">
      <c r="A2102" s="2" t="s">
        <v>2102</v>
      </c>
      <c r="B2102" s="2" t="str">
        <f>IFERROR(__xludf.DUMMYFUNCTION("GOOGLETRANSLATE(A2102, ""en"",""mt"")"),"X'pożizzjoni kisbet il-kollettur tat-taxxa li arresta Thoreau?")</f>
        <v>X'pożizzjoni kisbet il-kollettur tat-taxxa li arresta Thoreau?</v>
      </c>
    </row>
    <row r="2103" ht="15.75" customHeight="1">
      <c r="A2103" s="2" t="s">
        <v>2103</v>
      </c>
      <c r="B2103" s="2" t="str">
        <f>IFERROR(__xludf.DUMMYFUNCTION("GOOGLETRANSLATE(A2103, ""en"",""mt"")"),"L-intestatura tal-pakkett hija twila")</f>
        <v>L-intestatura tal-pakkett hija twila</v>
      </c>
    </row>
    <row r="2104" ht="15.75" customHeight="1">
      <c r="A2104" s="2" t="s">
        <v>2104</v>
      </c>
      <c r="B2104" s="2" t="str">
        <f>IFERROR(__xludf.DUMMYFUNCTION("GOOGLETRANSLATE(A2104, ""en"",""mt"")"),"Kif isiru l-konnessjonijiet Austpac")</f>
        <v>Kif isiru l-konnessjonijiet Austpac</v>
      </c>
    </row>
    <row r="2105" ht="15.75" customHeight="1">
      <c r="A2105" s="2" t="s">
        <v>2105</v>
      </c>
      <c r="B2105" s="2" t="str">
        <f>IFERROR(__xludf.DUMMYFUNCTION("GOOGLETRANSLATE(A2105, ""en"",""mt"")"),"Wara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2106" ht="15.75" customHeight="1">
      <c r="A2106" s="2" t="s">
        <v>2106</v>
      </c>
      <c r="B2106" s="2" t="str">
        <f>IFERROR(__xludf.DUMMYFUNCTION("GOOGLETRANSLATE(A2106, ""en"",""mt"")"),"Valley Vistula")</f>
        <v>Valley Vistula</v>
      </c>
    </row>
    <row r="2107" ht="15.75" customHeight="1">
      <c r="A2107" s="2" t="s">
        <v>2107</v>
      </c>
      <c r="B2107" s="2" t="str">
        <f>IFERROR(__xludf.DUMMYFUNCTION("GOOGLETRANSLATE(A2107, ""en"",""mt"")"),"veduta differenti")</f>
        <v>veduta differenti</v>
      </c>
    </row>
    <row r="2108" ht="15.75" customHeight="1">
      <c r="A2108" s="2" t="s">
        <v>2108</v>
      </c>
      <c r="B2108" s="2" t="str">
        <f>IFERROR(__xludf.DUMMYFUNCTION("GOOGLETRANSLATE(A2108, ""en"",""mt"")"),"X’meċidiet Warner Sinback")</f>
        <v>X’meċidiet Warner Sinback</v>
      </c>
    </row>
    <row r="2109" ht="15.75" customHeight="1">
      <c r="A2109" s="2" t="s">
        <v>2109</v>
      </c>
      <c r="B2109" s="2" t="str">
        <f>IFERROR(__xludf.DUMMYFUNCTION("GOOGLETRANSLATE(A2109, ""en"",""mt"")"),"In-naħa tal-Lbiċ 'il bogħod ta' Fresno")</f>
        <v>In-naħa tal-Lbiċ 'il bogħod ta' Fresno</v>
      </c>
    </row>
    <row r="2110" ht="15.75" customHeight="1">
      <c r="A2110" s="2" t="s">
        <v>2110</v>
      </c>
      <c r="B2110" s="2" t="str">
        <f>IFERROR(__xludf.DUMMYFUNCTION("GOOGLETRANSLATE(A2110, ""en"",""mt"")"),"Jacksonville beda jsofri u jonqos wara liema avveniment dinji ewlieni?")</f>
        <v>Jacksonville beda jsofri u jonqos wara liema avveniment dinji ewlieni?</v>
      </c>
    </row>
    <row r="2111" ht="15.75" customHeight="1">
      <c r="A2111" s="2" t="s">
        <v>2111</v>
      </c>
      <c r="B2111" s="2" t="str">
        <f>IFERROR(__xludf.DUMMYFUNCTION("GOOGLETRANSLATE(A2111, ""en"",""mt"")"),"ctenophores u cnidarians")</f>
        <v>ctenophores u cnidarians</v>
      </c>
    </row>
    <row r="2112" ht="15.75" customHeight="1">
      <c r="A2112" s="2" t="s">
        <v>2112</v>
      </c>
      <c r="B2112" s="2" t="str">
        <f>IFERROR(__xludf.DUMMYFUNCTION("GOOGLETRANSLATE(A2112, ""en"",""mt"")"),"Għaliex il-qgħad jagħmel ħsara lit-tkabbir?")</f>
        <v>Għaliex il-qgħad jagħmel ħsara lit-tkabbir?</v>
      </c>
    </row>
    <row r="2113" ht="15.75" customHeight="1">
      <c r="A2113" s="2" t="s">
        <v>2113</v>
      </c>
      <c r="B2113" s="2" t="str">
        <f>IFERROR(__xludf.DUMMYFUNCTION("GOOGLETRANSLATE(A2113, ""en"",""mt"")"),"sitta")</f>
        <v>sitta</v>
      </c>
    </row>
    <row r="2114" ht="15.75" customHeight="1">
      <c r="A2114" s="2" t="s">
        <v>2114</v>
      </c>
      <c r="B2114" s="2" t="str">
        <f>IFERROR(__xludf.DUMMYFUNCTION("GOOGLETRANSLATE(A2114, ""en"",""mt"")"),"Waqt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2115" ht="15.75" customHeight="1">
      <c r="A2115" s="2" t="s">
        <v>2115</v>
      </c>
      <c r="B2115" s="2" t="str">
        <f>IFERROR(__xludf.DUMMYFUNCTION("GOOGLETRANSLATE(A2115, ""en"",""mt"")"),"Min kiteb ""Walking in Fresno?""")</f>
        <v>Min kiteb "Walking in Fresno?"</v>
      </c>
    </row>
    <row r="2116" ht="15.75" customHeight="1">
      <c r="A2116" s="2" t="s">
        <v>2116</v>
      </c>
      <c r="B2116" s="2" t="str">
        <f>IFERROR(__xludf.DUMMYFUNCTION("GOOGLETRANSLATE(A2116, ""en"",""mt"")"),"Liema suġġett għandhom tipikament il-kontijiet privati?")</f>
        <v>Liema suġġett għandhom tipikament il-kontijiet privati?</v>
      </c>
    </row>
    <row r="2117" ht="15.75" customHeight="1">
      <c r="A2117" s="2" t="s">
        <v>2117</v>
      </c>
      <c r="B2117" s="2" t="str">
        <f>IFERROR(__xludf.DUMMYFUNCTION("GOOGLETRANSLATE(A2117, ""en"",""mt"")"),"Phagolysosome")</f>
        <v>Phagolysosome</v>
      </c>
    </row>
    <row r="2118" ht="15.75" customHeight="1">
      <c r="A2118" s="2" t="s">
        <v>2118</v>
      </c>
      <c r="B2118" s="2" t="str">
        <f>IFERROR(__xludf.DUMMYFUNCTION("GOOGLETRANSLATE(A2118, ""en"",""mt"")"),"Elettrokuzzjoni, Inċidenti tat-Trasport, u Trench Cave-Ins")</f>
        <v>Elettrokuzzjoni, Inċidenti tat-Trasport, u Trench Cave-Ins</v>
      </c>
    </row>
    <row r="2119" ht="15.75" customHeight="1">
      <c r="A2119" s="2" t="s">
        <v>2119</v>
      </c>
      <c r="B2119" s="2" t="str">
        <f>IFERROR(__xludf.DUMMYFUNCTION("GOOGLETRANSLATE(A2119, ""en"",""mt"")"),"X'se jkunu jistgħu jbassru x-xebbiet billi jżommu l-kuruni tagħhom 'l isfel mill-vistula?")</f>
        <v>X'se jkunu jistgħu jbassru x-xebbiet billi jżommu l-kuruni tagħhom 'l isfel mill-vistula?</v>
      </c>
    </row>
    <row r="2120" ht="15.75" customHeight="1">
      <c r="A2120" s="2" t="s">
        <v>2120</v>
      </c>
      <c r="B2120" s="2" t="str">
        <f>IFERROR(__xludf.DUMMYFUNCTION("GOOGLETRANSLATE(A2120, ""en"",""mt"")"),"L-invażjoni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2121" ht="15.75" customHeight="1">
      <c r="A2121" s="2" t="s">
        <v>2121</v>
      </c>
      <c r="B2121" s="2" t="str">
        <f>IFERROR(__xludf.DUMMYFUNCTION("GOOGLETRANSLATE(A2121, ""en"",""mt"")"),"Kemm id-dikjarazzjoni bassret li t-temperatura globali tal-wiċċ tiżdied sal-2100?")</f>
        <v>Kemm id-dikjarazzjoni bassret li t-temperatura globali tal-wiċċ tiżdied sal-2100?</v>
      </c>
    </row>
    <row r="2122" ht="15.75" customHeight="1">
      <c r="A2122" s="2" t="s">
        <v>2122</v>
      </c>
      <c r="B2122" s="2" t="str">
        <f>IFERROR(__xludf.DUMMYFUNCTION("GOOGLETRANSLATE(A2122, ""en"",""mt"")"),"X'għandu definizzjonijiet ikkumplikati li jipprevjenu l-klassifikazzjoni f'qafas?")</f>
        <v>X'għandu definizzjonijiet ikkumplikati li jipprevjenu l-klassifikazzjoni f'qafas?</v>
      </c>
    </row>
    <row r="2123" ht="15.75" customHeight="1">
      <c r="A2123" s="2" t="s">
        <v>2123</v>
      </c>
      <c r="B2123" s="2" t="str">
        <f>IFERROR(__xludf.DUMMYFUNCTION("GOOGLETRANSLATE(A2123, ""en"",""mt"")"),"pajjiżi jew powiats")</f>
        <v>pajjiżi jew powiats</v>
      </c>
    </row>
    <row r="2124" ht="15.75" customHeight="1">
      <c r="A2124" s="2" t="s">
        <v>2124</v>
      </c>
      <c r="B2124" s="2" t="str">
        <f>IFERROR(__xludf.DUMMYFUNCTION("GOOGLETRANSLATE(A2124, ""en"",""mt"")"),"Cape of Good Hope")</f>
        <v>Cape of Good Hope</v>
      </c>
    </row>
    <row r="2125" ht="15.75" customHeight="1">
      <c r="A2125" s="2" t="s">
        <v>2125</v>
      </c>
      <c r="B2125" s="2" t="str">
        <f>IFERROR(__xludf.DUMMYFUNCTION("GOOGLETRANSLATE(A2125, ""en"",""mt"")"),"Xi jiddetermina l-valur marġinali miżjud minn attur ekonomiku?")</f>
        <v>Xi jiddetermina l-valur marġinali miżjud minn attur ekonomiku?</v>
      </c>
    </row>
    <row r="2126" ht="15.75" customHeight="1">
      <c r="A2126" s="2" t="s">
        <v>2126</v>
      </c>
      <c r="B2126" s="2" t="str">
        <f>IFERROR(__xludf.DUMMYFUNCTION("GOOGLETRANSLATE(A2126, ""en"",""mt"")"),"26 sekonda barra l-kalendarju modern Gregorjan")</f>
        <v>26 sekonda barra l-kalendarju modern Gregorjan</v>
      </c>
    </row>
    <row r="2127" ht="15.75" customHeight="1">
      <c r="A2127" s="2" t="s">
        <v>2127</v>
      </c>
      <c r="B2127" s="2" t="str">
        <f>IFERROR(__xludf.DUMMYFUNCTION("GOOGLETRANSLATE(A2127, ""en"",""mt"")"),"X'inhu l-isem tas-suppożizzjoni li hemm pari infiniti ta 'primes li d-differenza tagħhom hija 2?")</f>
        <v>X'inhu l-isem tas-suppożizzjoni li hemm pari infiniti ta 'primes li d-differenza tagħhom hija 2?</v>
      </c>
    </row>
    <row r="2128" ht="15.75" customHeight="1">
      <c r="A2128" s="2" t="s">
        <v>2128</v>
      </c>
      <c r="B2128" s="2" t="str">
        <f>IFERROR(__xludf.DUMMYFUNCTION("GOOGLETRANSLATE(A2128, ""en"",""mt"")"),"Liema deċiżjoni ta 'kodifikazzjoni teħtieġ li tittieħed sabiex tiddetermina definizzjoni eżatta tal-lingwa formali?")</f>
        <v>Liema deċiżjoni ta 'kodifikazzjoni teħtieġ li tittieħed sabiex tiddetermina definizzjoni eżatta tal-lingwa formali?</v>
      </c>
    </row>
    <row r="2129" ht="15.75" customHeight="1">
      <c r="A2129" s="2" t="s">
        <v>2129</v>
      </c>
      <c r="B2129" s="2" t="str">
        <f>IFERROR(__xludf.DUMMYFUNCTION("GOOGLETRANSLATE(A2129, ""en"",""mt"")"),"tfisser li tinvesti f'sorsi ġodda ta 'ħolqien ta' ġid")</f>
        <v>tfisser li tinvesti f'sorsi ġodda ta 'ħolqien ta' ġid</v>
      </c>
    </row>
    <row r="2130" ht="15.75" customHeight="1">
      <c r="A2130" s="2" t="s">
        <v>2130</v>
      </c>
      <c r="B2130" s="2" t="str">
        <f>IFERROR(__xludf.DUMMYFUNCTION("GOOGLETRANSLATE(A2130, ""en"",""mt"")"),"Id-Dinja trid tkun ferm ixjeħ milli suppost kien suppost")</f>
        <v>Id-Dinja trid tkun ferm ixjeħ milli suppost kien suppost</v>
      </c>
    </row>
    <row r="2131" ht="15.75" customHeight="1">
      <c r="A2131" s="2" t="s">
        <v>2131</v>
      </c>
      <c r="B2131" s="2" t="str">
        <f>IFERROR(__xludf.DUMMYFUNCTION("GOOGLETRANSLATE(A2131, ""en"",""mt"")"),"Matul il-Watersheds ta 'San Lawrenz u Mississippi")</f>
        <v>Matul il-Watersheds ta 'San Lawrenz u Mississippi</v>
      </c>
    </row>
    <row r="2132" ht="15.75" customHeight="1">
      <c r="A2132" s="2" t="s">
        <v>2132</v>
      </c>
      <c r="B2132" s="2" t="str">
        <f>IFERROR(__xludf.DUMMYFUNCTION("GOOGLETRANSLATE(A2132, ""en"",""mt"")"),"Alkoħol u nightclubs")</f>
        <v>Alkoħol u nightclubs</v>
      </c>
    </row>
    <row r="2133" ht="15.75" customHeight="1">
      <c r="A2133" s="2" t="s">
        <v>2133</v>
      </c>
      <c r="B2133" s="2" t="str">
        <f>IFERROR(__xludf.DUMMYFUNCTION("GOOGLETRANSLATE(A2133, ""en"",""mt"")"),"Għin lill-priża mikroskopika diretta lejn il-ħalq")</f>
        <v>Għin lill-priża mikroskopika diretta lejn il-ħalq</v>
      </c>
    </row>
    <row r="2134" ht="15.75" customHeight="1">
      <c r="A2134" s="2" t="s">
        <v>2134</v>
      </c>
      <c r="B2134" s="2" t="str">
        <f>IFERROR(__xludf.DUMMYFUNCTION("GOOGLETRANSLATE(A2134, ""en"",""mt"")"),"Ix-xejra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2135" ht="15.75" customHeight="1">
      <c r="A2135" s="2" t="s">
        <v>2135</v>
      </c>
      <c r="B2135" s="2" t="str">
        <f>IFERROR(__xludf.DUMMYFUNCTION("GOOGLETRANSLATE(A2135, ""en"",""mt"")"),"Fulton Mall")</f>
        <v>Fulton Mall</v>
      </c>
    </row>
    <row r="2136" ht="15.75" customHeight="1">
      <c r="A2136" s="2" t="s">
        <v>2136</v>
      </c>
      <c r="B2136" s="2" t="str">
        <f>IFERROR(__xludf.DUMMYFUNCTION("GOOGLETRANSLATE(A2136, ""en"",""mt"")"),"L-Iskema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2137" ht="15.75" customHeight="1">
      <c r="A2137" s="2" t="s">
        <v>2137</v>
      </c>
      <c r="B2137" s="2" t="str">
        <f>IFERROR(__xludf.DUMMYFUNCTION("GOOGLETRANSLATE(A2137, ""en"",""mt"")"),"L-ewwelnett,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2138" ht="15.75" customHeight="1">
      <c r="A2138" s="2" t="s">
        <v>2138</v>
      </c>
      <c r="B2138" s="2" t="str">
        <f>IFERROR(__xludf.DUMMYFUNCTION("GOOGLETRANSLATE(A2138, ""en"",""mt"")"),"Kuntrattur identifika ordnijiet ta 'bidla jew bidliet fil-proġett li żiedu l-ispejjeż")</f>
        <v>Kuntrattur identifika ordnijiet ta 'bidla jew bidliet fil-proġett li żiedu l-ispejjeż</v>
      </c>
    </row>
    <row r="2139" ht="15.75" customHeight="1">
      <c r="A2139" s="2" t="s">
        <v>2139</v>
      </c>
      <c r="B2139" s="2" t="str">
        <f>IFERROR(__xludf.DUMMYFUNCTION("GOOGLETRANSLATE(A2139, ""en"",""mt"")"),"programmi biex tidentifika, tirrekluta u tappoġġja żgħażagħ b'talent")</f>
        <v>programmi biex tidentifika, tirrekluta u tappoġġja żgħażagħ b'talent</v>
      </c>
    </row>
    <row r="2140" ht="15.75" customHeight="1">
      <c r="A2140" s="2" t="s">
        <v>2140</v>
      </c>
      <c r="B2140" s="2" t="str">
        <f>IFERROR(__xludf.DUMMYFUNCTION("GOOGLETRANSLATE(A2140, ""en"",""mt"")"),"Il-Programm tal-Ambjent tan-Nazzjonijiet Uniti (UNEP) u l-Organizzazzjoni Meteoroloġika Dinjija (WMO)")</f>
        <v>Il-Programm tal-Ambjent tan-Nazzjonijiet Uniti (UNEP) u l-Organizzazzjoni Meteoroloġika Dinjija (WMO)</v>
      </c>
    </row>
    <row r="2141" ht="15.75" customHeight="1">
      <c r="A2141" s="2" t="s">
        <v>2141</v>
      </c>
      <c r="B2141" s="2" t="str">
        <f>IFERROR(__xludf.DUMMYFUNCTION("GOOGLETRANSLATE(A2141, ""en"",""mt"")"),"Il-kolonisti Ingliżi ma jkunux siguri")</f>
        <v>Il-kolonisti Ingliżi ma jkunux siguri</v>
      </c>
    </row>
    <row r="2142" ht="15.75" customHeight="1">
      <c r="A2142" s="2" t="s">
        <v>2142</v>
      </c>
      <c r="B2142" s="2" t="str">
        <f>IFERROR(__xludf.DUMMYFUNCTION("GOOGLETRANSLATE(A2142, ""en"",""mt"")"),"Liema pajjiż kien l-aħħar li rċieva l-marda?")</f>
        <v>Liema pajjiż kien l-aħħar li rċieva l-marda?</v>
      </c>
    </row>
    <row r="2143" ht="15.75" customHeight="1">
      <c r="A2143" s="2" t="s">
        <v>2143</v>
      </c>
      <c r="B2143" s="2" t="str">
        <f>IFERROR(__xludf.DUMMYFUNCTION("GOOGLETRANSLATE(A2143, ""en"",""mt"")"),"Dak li japplika għall-istess mozzjoni tal-veloċità kostanti kif jagħmel għall-mistrieħ.")</f>
        <v>Dak li japplika għall-istess mozzjoni tal-veloċità kostanti kif jagħmel għall-mistrieħ.</v>
      </c>
    </row>
    <row r="2144" ht="15.75" customHeight="1">
      <c r="A2144" s="2" t="s">
        <v>2144</v>
      </c>
      <c r="B2144" s="2" t="str">
        <f>IFERROR(__xludf.DUMMYFUNCTION("GOOGLETRANSLATE(A2144, ""en"",""mt"")"),"Analiżi tal-Algoritmi u t-Teorija tal-Kompjuter")</f>
        <v>Analiżi tal-Algoritmi u t-Teorija tal-Kompjuter</v>
      </c>
    </row>
    <row r="2145" ht="15.75" customHeight="1">
      <c r="A2145" s="2" t="s">
        <v>2145</v>
      </c>
      <c r="B2145" s="2" t="str">
        <f>IFERROR(__xludf.DUMMYFUNCTION("GOOGLETRANSLATE(A2145, ""en"",""mt"")"),"X'jiġri l-oqbra iżolati, spazjati barra mill-vittmi tal-pesta?")</f>
        <v>X'jiġri l-oqbra iżolati, spazjati barra mill-vittmi tal-pesta?</v>
      </c>
    </row>
    <row r="2146" ht="15.75" customHeight="1">
      <c r="A2146" s="2" t="s">
        <v>2146</v>
      </c>
      <c r="B2146" s="2" t="str">
        <f>IFERROR(__xludf.DUMMYFUNCTION("GOOGLETRANSLATE(A2146, ""en"",""mt"")"),"Dejta ta 'inklużjoni ta' fluwidi")</f>
        <v>Dejta ta 'inklużjoni ta' fluwidi</v>
      </c>
    </row>
    <row r="2147" ht="15.75" customHeight="1">
      <c r="A2147" s="2" t="s">
        <v>2147</v>
      </c>
      <c r="B2147" s="2" t="str">
        <f>IFERROR(__xludf.DUMMYFUNCTION("GOOGLETRANSLATE(A2147, ""en"",""mt"")"),"Minn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2148" ht="15.75" customHeight="1">
      <c r="A2148" s="2" t="s">
        <v>2148</v>
      </c>
      <c r="B2148" s="2" t="str">
        <f>IFERROR(__xludf.DUMMYFUNCTION("GOOGLETRANSLATE(A2148, ""en"",""mt"")"),"Fejn għadu veru x-xejra ta 'ħajja ta' dħul ogħla?")</f>
        <v>Fejn għadu veru x-xejra ta 'ħajja ta' dħul ogħla?</v>
      </c>
    </row>
    <row r="2149" ht="15.75" customHeight="1">
      <c r="A2149" s="2" t="s">
        <v>2149</v>
      </c>
      <c r="B2149" s="2" t="str">
        <f>IFERROR(__xludf.DUMMYFUNCTION("GOOGLETRANSLATE(A2149, ""en"",""mt"")"),"L-immigranti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anti-Ċiniża li kienet tidher fl-irvellijiet ċatti tal-ħaruf fi New South Wales. Madankollu, kien hemm irvellijiet fil-Wied ta 'Buckland qrib Bright fl-1857. Il-kundizzjonijiet fuq l-għelieqi tad-deheb kienu skomdi u mhux sa"&amp;"nitarji;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anti-Ċiniża li kienet tidher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2150" ht="15.75" customHeight="1">
      <c r="A2150" s="2" t="s">
        <v>2150</v>
      </c>
      <c r="B2150" s="2" t="str">
        <f>IFERROR(__xludf.DUMMYFUNCTION("GOOGLETRANSLATE(A2150, ""en"",""mt"")"),"bejn AD 0–1250")</f>
        <v>bejn AD 0–1250</v>
      </c>
    </row>
    <row r="2151" ht="15.75" customHeight="1">
      <c r="A2151" s="2" t="s">
        <v>2151</v>
      </c>
      <c r="B2151" s="2" t="str">
        <f>IFERROR(__xludf.DUMMYFUNCTION("GOOGLETRANSLATE(A2151, ""en"",""mt"")"),"Rebels Red Turban")</f>
        <v>Rebels Red Turban</v>
      </c>
    </row>
    <row r="2152" ht="15.75" customHeight="1">
      <c r="A2152" s="2" t="s">
        <v>2152</v>
      </c>
      <c r="B2152" s="2" t="str">
        <f>IFERROR(__xludf.DUMMYFUNCTION("GOOGLETRANSLATE(A2152, ""en"",""mt"")"),"Meta patoġen jittiekel minn fagoċita jinqabad f'liema vesicle?")</f>
        <v>Meta patoġen jittiekel minn fagoċita jinqabad f'liema vesicle?</v>
      </c>
    </row>
    <row r="2153" ht="15.75" customHeight="1">
      <c r="A2153" s="2" t="s">
        <v>2153</v>
      </c>
      <c r="B2153" s="2" t="str">
        <f>IFERROR(__xludf.DUMMYFUNCTION("GOOGLETRANSLATE(A2153, ""en"",""mt"")"),"Politiku")</f>
        <v>Politiku</v>
      </c>
    </row>
    <row r="2154" ht="15.75" customHeight="1">
      <c r="A2154" s="2" t="s">
        <v>2154</v>
      </c>
      <c r="B2154" s="2" t="str">
        <f>IFERROR(__xludf.DUMMYFUNCTION("GOOGLETRANSLATE(A2154, ""en"",""mt"")"),"X'")</f>
        <v>X'</v>
      </c>
    </row>
    <row r="2155" ht="15.75" customHeight="1">
      <c r="A2155" s="2" t="s">
        <v>2155</v>
      </c>
      <c r="B2155" s="2" t="str">
        <f>IFERROR(__xludf.DUMMYFUNCTION("GOOGLETRANSLATE(A2155, ""en"",""mt"")"),"Liema kienu l-istrutturi mibnija mis-Sovjetiċi tipiċi?")</f>
        <v>Liema kienu l-istrutturi mibnija mis-Sovjetiċi tipiċi?</v>
      </c>
    </row>
    <row r="2156" ht="15.75" customHeight="1">
      <c r="A2156" s="2" t="s">
        <v>2156</v>
      </c>
      <c r="B2156" s="2" t="str">
        <f>IFERROR(__xludf.DUMMYFUNCTION("GOOGLETRANSLATE(A2156, ""en"",""mt"")"),"X'inhi l-għażla konkreta tipikament assunta mill-iktar teoremi teoretiċi tal-kumplessità?")</f>
        <v>X'inhi l-għażla konkreta tipikament assunta mill-iktar teoremi teoretiċi tal-kumplessità?</v>
      </c>
    </row>
    <row r="2157" ht="15.75" customHeight="1">
      <c r="A2157" s="2" t="s">
        <v>2157</v>
      </c>
      <c r="B2157" s="2" t="str">
        <f>IFERROR(__xludf.DUMMYFUNCTION("GOOGLETRANSLATE(A2157, ""en"",""mt"")"),"X'tip ta 'sforz ta' konservazzjoni qed jikseb attenzjoni fl-Amażonja?")</f>
        <v>X'tip ta 'sforz ta' konservazzjoni qed jikseb attenzjoni fl-Amażonja?</v>
      </c>
    </row>
    <row r="2158" ht="15.75" customHeight="1">
      <c r="A2158" s="2" t="s">
        <v>2158</v>
      </c>
      <c r="B2158" s="2" t="str">
        <f>IFERROR(__xludf.DUMMYFUNCTION("GOOGLETRANSLATE(A2158, ""en"",""mt"")"),"Il-fagoċitosi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2159" ht="15.75" customHeight="1">
      <c r="A2159" s="2" t="s">
        <v>2159</v>
      </c>
      <c r="B2159" s="2" t="str">
        <f>IFERROR(__xludf.DUMMYFUNCTION("GOOGLETRANSLATE(A2159, ""en"",""mt"")"),"Fl-1529,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2160" ht="15.75" customHeight="1">
      <c r="A2160" s="2" t="s">
        <v>2160</v>
      </c>
      <c r="B2160" s="2" t="str">
        <f>IFERROR(__xludf.DUMMYFUNCTION("GOOGLETRANSLATE(A2160, ""en"",""mt"")"),"Dislodge lill-Franċiżi")</f>
        <v>Dislodge lill-Franċiżi</v>
      </c>
    </row>
    <row r="2161" ht="15.75" customHeight="1">
      <c r="A2161" s="2" t="s">
        <v>2161</v>
      </c>
      <c r="B2161" s="2" t="str">
        <f>IFERROR(__xludf.DUMMYFUNCTION("GOOGLETRANSLATE(A2161, ""en"",""mt"")"),"Fit-teorija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2162" ht="15.75" customHeight="1">
      <c r="A2162" s="2" t="s">
        <v>2162</v>
      </c>
      <c r="B2162" s="2" t="str">
        <f>IFERROR(__xludf.DUMMYFUNCTION("GOOGLETRANSLATE(A2162, ""en"",""mt"")"),"Aqta 'l-Frontier Franċiż Fortizzi Aktar lejn il-Punent u n-Nofsinhar")</f>
        <v>Aqta 'l-Frontier Franċiż Fortizzi Aktar lejn il-Punent u n-Nofsinhar</v>
      </c>
    </row>
    <row r="2163" ht="15.75" customHeight="1">
      <c r="A2163" s="2" t="s">
        <v>2163</v>
      </c>
      <c r="B2163" s="2" t="str">
        <f>IFERROR(__xludf.DUMMYFUNCTION("GOOGLETRANSLATE(A2163, ""en"",""mt"")"),"Involvi fi djalogu morali")</f>
        <v>Involvi fi djalogu morali</v>
      </c>
    </row>
    <row r="2164" ht="15.75" customHeight="1">
      <c r="A2164" s="2" t="s">
        <v>2164</v>
      </c>
      <c r="B2164" s="2" t="str">
        <f>IFERROR(__xludf.DUMMYFUNCTION("GOOGLETRANSLATE(A2164, ""en"",""mt"")"),"Oqsma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2165" ht="15.75" customHeight="1">
      <c r="A2165" s="2" t="s">
        <v>2165</v>
      </c>
      <c r="B2165" s="2" t="str">
        <f>IFERROR(__xludf.DUMMYFUNCTION("GOOGLETRANSLATE(A2165, ""en"",""mt"")"),"Gass diatomiku tal-ossiġnu")</f>
        <v>Gass diatomiku tal-ossiġnu</v>
      </c>
    </row>
    <row r="2166" ht="15.75" customHeight="1">
      <c r="A2166" s="2" t="s">
        <v>2166</v>
      </c>
      <c r="B2166" s="2" t="str">
        <f>IFERROR(__xludf.DUMMYFUNCTION("GOOGLETRANSLATE(A2166, ""en"",""mt"")"),"L-Università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2167" ht="15.75" customHeight="1">
      <c r="A2167" s="2" t="s">
        <v>2167</v>
      </c>
      <c r="B2167" s="2" t="str">
        <f>IFERROR(__xludf.DUMMYFUNCTION("GOOGLETRANSLATE(A2167, ""en"",""mt"")"),"X’kawża s-sejba tad-deheb fir-Rabat?")</f>
        <v>X’kawża s-sejba tad-deheb fir-Rabat?</v>
      </c>
    </row>
    <row r="2168" ht="15.75" customHeight="1">
      <c r="A2168" s="2" t="s">
        <v>2168</v>
      </c>
      <c r="B2168" s="2" t="str">
        <f>IFERROR(__xludf.DUMMYFUNCTION("GOOGLETRANSLATE(A2168, ""en"",""mt"")"),"Kitba ta 'Ktieb ta' Ħames Volum")</f>
        <v>Kitba ta 'Ktieb ta' Ħames Volum</v>
      </c>
    </row>
    <row r="2169" ht="15.75" customHeight="1">
      <c r="A2169" s="2" t="s">
        <v>2169</v>
      </c>
      <c r="B2169" s="2" t="str">
        <f>IFERROR(__xludf.DUMMYFUNCTION("GOOGLETRANSLATE(A2169, ""en"",""mt"")"),"Kif jiġu ttrattati l-forzi mill-għelieqi trattati bl-istess mod?")</f>
        <v>Kif jiġu ttrattati l-forzi mill-għelieqi trattati bl-istess mod?</v>
      </c>
    </row>
    <row r="2170" ht="15.75" customHeight="1">
      <c r="A2170" s="2" t="s">
        <v>2170</v>
      </c>
      <c r="B2170" s="2" t="str">
        <f>IFERROR(__xludf.DUMMYFUNCTION("GOOGLETRANSLATE(A2170, ""en"",""mt"")"),"Kummissjoni v Italja")</f>
        <v>Kummissjoni v Italja</v>
      </c>
    </row>
    <row r="2171" ht="15.75" customHeight="1">
      <c r="A2171" s="2" t="s">
        <v>2171</v>
      </c>
      <c r="B2171" s="2" t="str">
        <f>IFERROR(__xludf.DUMMYFUNCTION("GOOGLETRANSLATE(A2171, ""en"",""mt"")"),"Liġi Internazzjonali u Liġi Pubblika")</f>
        <v>Liġi Internazzjonali u Liġi Pubblika</v>
      </c>
    </row>
    <row r="2172" ht="15.75" customHeight="1">
      <c r="A2172" s="2" t="s">
        <v>2172</v>
      </c>
      <c r="B2172" s="2" t="str">
        <f>IFERROR(__xludf.DUMMYFUNCTION("GOOGLETRANSLATE(A2172, ""en"",""mt"")"),"antropoloġiku riċenti")</f>
        <v>antropoloġiku riċenti</v>
      </c>
    </row>
    <row r="2173" ht="15.75" customHeight="1">
      <c r="A2173" s="2" t="s">
        <v>2173</v>
      </c>
      <c r="B2173" s="2" t="str">
        <f>IFERROR(__xludf.DUMMYFUNCTION("GOOGLETRANSLATE(A2173, ""en"",""mt"")"),"Ġeoloġija")</f>
        <v>Ġeoloġija</v>
      </c>
    </row>
    <row r="2174" ht="15.75" customHeight="1">
      <c r="A2174" s="2" t="s">
        <v>2174</v>
      </c>
      <c r="B2174" s="2" t="str">
        <f>IFERROR(__xludf.DUMMYFUNCTION("GOOGLETRANSLATE(A2174, ""en"",""mt"")"),"Din it-tip ta 'sistema hija magħrufa bħala")</f>
        <v>Din it-tip ta 'sistema hija magħrufa bħala</v>
      </c>
    </row>
    <row r="2175" ht="15.75" customHeight="1">
      <c r="A2175" s="2" t="s">
        <v>2175</v>
      </c>
      <c r="B2175" s="2" t="str">
        <f>IFERROR(__xludf.DUMMYFUNCTION("GOOGLETRANSLATE(A2175, ""en"",""mt"")"),"Skema ta 'aċċess multipli")</f>
        <v>Skema ta 'aċċess multipli</v>
      </c>
    </row>
    <row r="2176" ht="15.75" customHeight="1">
      <c r="A2176" s="2" t="s">
        <v>2176</v>
      </c>
      <c r="B2176" s="2" t="str">
        <f>IFERROR(__xludf.DUMMYFUNCTION("GOOGLETRANSLATE(A2176, ""en"",""mt"")"),"Suite ta 'protokolli tan-netwerk maħluqa minn Digital Equipment Corporation")</f>
        <v>Suite ta 'protokolli tan-netwerk maħluqa minn Digital Equipment Corporation</v>
      </c>
    </row>
    <row r="2177" ht="15.75" customHeight="1">
      <c r="A2177" s="2" t="s">
        <v>2177</v>
      </c>
      <c r="B2177" s="2" t="str">
        <f>IFERROR(__xludf.DUMMYFUNCTION("GOOGLETRANSLATE(A2177, ""en"",""mt"")"),"X'inhuma ż-żewġ simboli li jfissru l-ispiżerija f'pajjiżi li jitkellmu bl-Ingliż?")</f>
        <v>X'inhuma ż-żewġ simboli li jfissru l-ispiżerija f'pajjiżi li jitkellmu bl-Ingliż?</v>
      </c>
    </row>
    <row r="2178" ht="15.75" customHeight="1">
      <c r="A2178" s="2" t="s">
        <v>2178</v>
      </c>
      <c r="B2178" s="2" t="str">
        <f>IFERROR(__xludf.DUMMYFUNCTION("GOOGLETRANSLATE(A2178, ""en"",""mt"")"),"Militant estremista")</f>
        <v>Militant estremista</v>
      </c>
    </row>
    <row r="2179" ht="15.75" customHeight="1">
      <c r="A2179" s="2" t="s">
        <v>2179</v>
      </c>
      <c r="B2179" s="2" t="str">
        <f>IFERROR(__xludf.DUMMYFUNCTION("GOOGLETRANSLATE(A2179, ""en"",""mt"")"),"Diversi kuntratturi D&amp;B")</f>
        <v>Diversi kuntratturi D&amp;B</v>
      </c>
    </row>
    <row r="2180" ht="15.75" customHeight="1">
      <c r="A2180" s="2" t="s">
        <v>2180</v>
      </c>
      <c r="B2180" s="2" t="str">
        <f>IFERROR(__xludf.DUMMYFUNCTION("GOOGLETRANSLATE(A2180, ""en"",""mt"")"),"Min ta donazzjoni lill-Università ta 'Chicago?")</f>
        <v>Min ta donazzjoni lill-Università ta 'Chicago?</v>
      </c>
    </row>
    <row r="2181" ht="15.75" customHeight="1">
      <c r="A2181" s="2" t="s">
        <v>2181</v>
      </c>
      <c r="B2181" s="2" t="str">
        <f>IFERROR(__xludf.DUMMYFUNCTION("GOOGLETRANSLATE(A2181, ""en"",""mt"")"),"Ħsarat fl-Amerika ta ’Fuq")</f>
        <v>Ħsarat fl-Amerika ta ’Fuq</v>
      </c>
    </row>
    <row r="2182" ht="15.75" customHeight="1">
      <c r="A2182" s="2" t="s">
        <v>2182</v>
      </c>
      <c r="B2182" s="2" t="str">
        <f>IFERROR(__xludf.DUMMYFUNCTION("GOOGLETRANSLATE(A2182, ""en"",""mt"")"),"Kemm hemm sororitajiet apparti mill-università?")</f>
        <v>Kemm hemm sororitajiet apparti mill-università?</v>
      </c>
    </row>
    <row r="2183" ht="15.75" customHeight="1">
      <c r="A2183" s="2" t="s">
        <v>2183</v>
      </c>
      <c r="B2183" s="2" t="str">
        <f>IFERROR(__xludf.DUMMYFUNCTION("GOOGLETRANSLATE(A2183, ""en"",""mt"")"),"Matul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2184" ht="15.75" customHeight="1">
      <c r="A2184" s="2" t="s">
        <v>2184</v>
      </c>
      <c r="B2184" s="2" t="str">
        <f>IFERROR(__xludf.DUMMYFUNCTION("GOOGLETRANSLATE(A2184, ""en"",""mt"")"),"Minħabba s-saħħa tal-forzi Franċiżi fi Louisbourg, x’għamel Loudoun?")</f>
        <v>Minħabba s-saħħa tal-forzi Franċiżi fi Louisbourg, x’għamel Loudoun?</v>
      </c>
    </row>
    <row r="2185" ht="15.75" customHeight="1">
      <c r="A2185" s="2" t="s">
        <v>2185</v>
      </c>
      <c r="B2185" s="2" t="str">
        <f>IFERROR(__xludf.DUMMYFUNCTION("GOOGLETRANSLATE(A2185, ""en"",""mt"")"),"X'effett kellha l-pesta fuq il-Lvant Nofsani?")</f>
        <v>X'effett kellha l-pesta fuq il-Lvant Nofsani?</v>
      </c>
    </row>
    <row r="2186" ht="15.75" customHeight="1">
      <c r="A2186" s="2" t="s">
        <v>2186</v>
      </c>
      <c r="B2186" s="2" t="str">
        <f>IFERROR(__xludf.DUMMYFUNCTION("GOOGLETRANSLATE(A2186, ""en"",""mt"")"),"Kristjani Ortodossi")</f>
        <v>Kristjani Ortodossi</v>
      </c>
    </row>
    <row r="2187" ht="15.75" customHeight="1">
      <c r="A2187" s="2" t="s">
        <v>2187</v>
      </c>
      <c r="B2187" s="2" t="str">
        <f>IFERROR(__xludf.DUMMYFUNCTION("GOOGLETRANSLATE(A2187, ""en"",""mt"")"),"Meta Kublai attakka lil Xiangyang?")</f>
        <v>Meta Kublai attakka lil Xiangyang?</v>
      </c>
    </row>
    <row r="2188" ht="15.75" customHeight="1">
      <c r="A2188" s="2" t="s">
        <v>2188</v>
      </c>
      <c r="B2188" s="2" t="str">
        <f>IFERROR(__xludf.DUMMYFUNCTION("GOOGLETRANSLATE(A2188, ""en"",""mt"")"),"Awto nieqes")</f>
        <v>Awto nieqes</v>
      </c>
    </row>
    <row r="2189" ht="15.75" customHeight="1">
      <c r="A2189" s="2" t="s">
        <v>2189</v>
      </c>
      <c r="B2189" s="2" t="str">
        <f>IFERROR(__xludf.DUMMYFUNCTION("GOOGLETRANSLATE(A2189, ""en"",""mt"")"),"Xi jfisser l-isem oriġinali ta 'Colonia Agrippina?")</f>
        <v>Xi jfisser l-isem oriġinali ta 'Colonia Agrippina?</v>
      </c>
    </row>
    <row r="2190" ht="15.75" customHeight="1">
      <c r="A2190" s="2" t="s">
        <v>2190</v>
      </c>
      <c r="B2190" s="2" t="str">
        <f>IFERROR(__xludf.DUMMYFUNCTION("GOOGLETRANSLATE(A2190, ""en"",""mt"")"),"Xi teħtieġ l-orjentazzjoni tal-konnessjoni")</f>
        <v>Xi teħtieġ l-orjentazzjoni tal-konnessjoni</v>
      </c>
    </row>
    <row r="2191" ht="15.75" customHeight="1">
      <c r="A2191" s="2" t="s">
        <v>2191</v>
      </c>
      <c r="B2191" s="2" t="str">
        <f>IFERROR(__xludf.DUMMYFUNCTION("GOOGLETRANSLATE(A2191, ""en"",""mt"")"),"Michael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2192" ht="15.75" customHeight="1">
      <c r="A2192" s="2" t="s">
        <v>2192</v>
      </c>
      <c r="B2192" s="2" t="str">
        <f>IFERROR(__xludf.DUMMYFUNCTION("GOOGLETRANSLATE(A2192, ""en"",""mt"")"),"Liema messaġġ ta 'kunsinna ntuża")</f>
        <v>Liema messaġġ ta 'kunsinna ntuża</v>
      </c>
    </row>
    <row r="2193" ht="15.75" customHeight="1">
      <c r="A2193" s="2" t="s">
        <v>2193</v>
      </c>
      <c r="B2193" s="2" t="str">
        <f>IFERROR(__xludf.DUMMYFUNCTION("GOOGLETRANSLATE(A2193, ""en"",""mt"")"),"Kien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2194" ht="15.75" customHeight="1">
      <c r="A2194" s="2" t="s">
        <v>2194</v>
      </c>
      <c r="B2194" s="2" t="str">
        <f>IFERROR(__xludf.DUMMYFUNCTION("GOOGLETRANSLATE(A2194, ""en"",""mt"")"),"il-movimenti tan-natura, movimenti ta 'tul ta' żmien ħieles u mhux ugwali")</f>
        <v>il-movimenti tan-natura, movimenti ta 'tul ta' żmien ħieles u mhux ugwali</v>
      </c>
    </row>
    <row r="2195" ht="15.75" customHeight="1">
      <c r="A2195" s="2" t="s">
        <v>2195</v>
      </c>
      <c r="B2195" s="2" t="str">
        <f>IFERROR(__xludf.DUMMYFUNCTION("GOOGLETRANSLATE(A2195, ""en"",""mt"")"),"Impatta ħafna")</f>
        <v>Impatta ħafna</v>
      </c>
    </row>
    <row r="2196" ht="15.75" customHeight="1">
      <c r="A2196" s="2" t="s">
        <v>2196</v>
      </c>
      <c r="B2196" s="2" t="str">
        <f>IFERROR(__xludf.DUMMYFUNCTION("GOOGLETRANSLATE(A2196, ""en"",""mt"")"),"Liema sistema ta 'qasma żviluppat fl-orogenija alpina?")</f>
        <v>Liema sistema ta 'qasma żviluppat fl-orogenija alpina?</v>
      </c>
    </row>
    <row r="2197" ht="15.75" customHeight="1">
      <c r="A2197" s="2" t="s">
        <v>2197</v>
      </c>
      <c r="B2197" s="2" t="str">
        <f>IFERROR(__xludf.DUMMYFUNCTION("GOOGLETRANSLATE(A2197, ""en"",""mt"")"),"Meta ġiet skoperta r-Rhine l-ewwel?")</f>
        <v>Meta ġiet skoperta r-Rhine l-ewwel?</v>
      </c>
    </row>
    <row r="2198" ht="15.75" customHeight="1">
      <c r="A2198" s="2" t="s">
        <v>2198</v>
      </c>
      <c r="B2198" s="2" t="str">
        <f>IFERROR(__xludf.DUMMYFUNCTION("GOOGLETRANSLATE(A2198, ""en"",""mt"")"),"xogħol tal-magna")</f>
        <v>xogħol tal-magna</v>
      </c>
    </row>
    <row r="2199" ht="15.75" customHeight="1">
      <c r="A2199" s="2" t="s">
        <v>2199</v>
      </c>
      <c r="B2199" s="2" t="str">
        <f>IFERROR(__xludf.DUMMYFUNCTION("GOOGLETRANSLATE(A2199, ""en"",""mt"")"),"Bond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2200" ht="15.75" customHeight="1">
      <c r="A2200" s="2" t="s">
        <v>2200</v>
      </c>
      <c r="B2200" s="2" t="str">
        <f>IFERROR(__xludf.DUMMYFUNCTION("GOOGLETRANSLATE(A2200, ""en"",""mt"")"),"Suleiman il-magnífico,")</f>
        <v>Suleiman il-magnífico,</v>
      </c>
    </row>
    <row r="2201" ht="15.75" customHeight="1">
      <c r="A2201" s="2" t="s">
        <v>2201</v>
      </c>
      <c r="B2201" s="2" t="str">
        <f>IFERROR(__xludf.DUMMYFUNCTION("GOOGLETRANSLATE(A2201, ""en"",""mt"")"),"Kemm kontej inizjalment għamlu d-definizzjoni tan-Nofsinhar ta 'California?")</f>
        <v>Kemm kontej inizjalment għamlu d-definizzjoni tan-Nofsinhar ta 'California?</v>
      </c>
    </row>
    <row r="2202" ht="15.75" customHeight="1">
      <c r="A2202" s="2" t="s">
        <v>2202</v>
      </c>
      <c r="B2202" s="2" t="str">
        <f>IFERROR(__xludf.DUMMYFUNCTION("GOOGLETRANSLATE(A2202, ""en"",""mt"")"),"sokits tas-snien fl-iskeletri tal-bniedem")</f>
        <v>sokits tas-snien fl-iskeletri tal-bniedem</v>
      </c>
    </row>
    <row r="2203" ht="15.75" customHeight="1">
      <c r="A2203" s="2" t="s">
        <v>2203</v>
      </c>
      <c r="B2203" s="2" t="str">
        <f>IFERROR(__xludf.DUMMYFUNCTION("GOOGLETRANSLATE(A2203, ""en"",""mt"")"),"Ġermanja")</f>
        <v>Ġermanja</v>
      </c>
    </row>
    <row r="2204" ht="15.75" customHeight="1">
      <c r="A2204" s="2" t="s">
        <v>2204</v>
      </c>
      <c r="B2204" s="2" t="str">
        <f>IFERROR(__xludf.DUMMYFUNCTION("GOOGLETRANSLATE(A2204, ""en"",""mt"")"),"Fejn jinsab il-viċinat ta 'Sunnyside fi Fresno?")</f>
        <v>Fejn jinsab il-viċinat ta 'Sunnyside fi Fresno?</v>
      </c>
    </row>
    <row r="2205" ht="15.75" customHeight="1">
      <c r="A2205" s="2" t="s">
        <v>2205</v>
      </c>
      <c r="B2205" s="2" t="str">
        <f>IFERROR(__xludf.DUMMYFUNCTION("GOOGLETRANSLATE(A2205, ""en"",""mt"")"),"Orange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2206" ht="15.75" customHeight="1">
      <c r="A2206" s="2" t="s">
        <v>2206</v>
      </c>
      <c r="B2206" s="2" t="str">
        <f>IFERROR(__xludf.DUMMYFUNCTION("GOOGLETRANSLATE(A2206, ""en"",""mt"")"),"Minħabba d-densità akbar ta 'ilma kiesaħ")</f>
        <v>Minħabba d-densità akbar ta 'ilma kiesaħ</v>
      </c>
    </row>
    <row r="2207" ht="15.75" customHeight="1">
      <c r="A2207" s="2" t="s">
        <v>2207</v>
      </c>
      <c r="B2207" s="2" t="str">
        <f>IFERROR(__xludf.DUMMYFUNCTION("GOOGLETRANSLATE(A2207, ""en"",""mt"")"),"Immune_system")</f>
        <v>Immune_system</v>
      </c>
    </row>
    <row r="2208" ht="15.75" customHeight="1">
      <c r="A2208" s="2" t="s">
        <v>2208</v>
      </c>
      <c r="B2208" s="2" t="str">
        <f>IFERROR(__xludf.DUMMYFUNCTION("GOOGLETRANSLATE(A2208, ""en"",""mt"")"),"id-deżert ta 'Mojave")</f>
        <v>id-deżert ta 'Mojave</v>
      </c>
    </row>
    <row r="2209" ht="15.75" customHeight="1">
      <c r="A2209" s="2" t="s">
        <v>2209</v>
      </c>
      <c r="B2209" s="2" t="str">
        <f>IFERROR(__xludf.DUMMYFUNCTION("GOOGLETRANSLATE(A2209, ""en"",""mt"")"),"gass ​​ikkompressat;")</f>
        <v>gass ​​ikkompressat;</v>
      </c>
    </row>
    <row r="2210" ht="15.75" customHeight="1">
      <c r="A2210" s="2" t="s">
        <v>2210</v>
      </c>
      <c r="B2210" s="2" t="str">
        <f>IFERROR(__xludf.DUMMYFUNCTION("GOOGLETRANSLATE(A2210, ""en"",""mt"")"),"Liema reliġjonijiet Protestanti għamlu l-kontej tal-Ewropa tat-Tramuntana siguri għall-immigrazzjoni Huguenot?")</f>
        <v>Liema reliġjonijiet Protestanti għamlu l-kontej tal-Ewropa tat-Tramuntana siguri għall-immigrazzjoni Huguenot?</v>
      </c>
    </row>
    <row r="2211" ht="15.75" customHeight="1">
      <c r="A2211" s="2" t="s">
        <v>2211</v>
      </c>
      <c r="B2211" s="2" t="str">
        <f>IFERROR(__xludf.DUMMYFUNCTION("GOOGLETRANSLATE(A2211, ""en"",""mt"")"),"X'dritt għandhom skejjel privati ​​li l-iskejjel pubbliċi m'għandhomx?")</f>
        <v>X'dritt għandhom skejjel privati ​​li l-iskejjel pubbliċi m'għandhomx?</v>
      </c>
    </row>
    <row r="2212" ht="15.75" customHeight="1">
      <c r="A2212" s="2" t="s">
        <v>2212</v>
      </c>
      <c r="B2212" s="2" t="str">
        <f>IFERROR(__xludf.DUMMYFUNCTION("GOOGLETRANSLATE(A2212, ""en"",""mt"")"),"Ma 'min għamel l-internet2 ma'")</f>
        <v>Ma 'min għamel l-internet2 ma'</v>
      </c>
    </row>
    <row r="2213" ht="15.75" customHeight="1">
      <c r="A2213" s="2" t="s">
        <v>2213</v>
      </c>
      <c r="B2213" s="2" t="str">
        <f>IFERROR(__xludf.DUMMYFUNCTION("GOOGLETRANSLATE(A2213, ""en"",""mt"")"),"Fl-1700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2214" ht="15.75" customHeight="1">
      <c r="A2214" s="2" t="s">
        <v>2214</v>
      </c>
      <c r="B2214" s="2" t="str">
        <f>IFERROR(__xludf.DUMMYFUNCTION("GOOGLETRANSLATE(A2214, ""en"",""mt"")"),"L-ormoni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2215" ht="15.75" customHeight="1">
      <c r="A2215" s="2" t="s">
        <v>2215</v>
      </c>
      <c r="B2215" s="2" t="str">
        <f>IFERROR(__xludf.DUMMYFUNCTION("GOOGLETRANSLATE(A2215, ""en"",""mt"")"),"Ħafna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2216" ht="15.75" customHeight="1">
      <c r="A2216" s="2" t="s">
        <v>2216</v>
      </c>
      <c r="B2216" s="2" t="str">
        <f>IFERROR(__xludf.DUMMYFUNCTION("GOOGLETRANSLATE(A2216, ""en"",""mt"")"),"Liema parti tar-Rhine tgħaddi minn North Rhine-Westphalia?")</f>
        <v>Liema parti tar-Rhine tgħaddi minn North Rhine-Westphalia?</v>
      </c>
    </row>
    <row r="2217" ht="15.75" customHeight="1">
      <c r="A2217" s="2" t="s">
        <v>2217</v>
      </c>
      <c r="B2217" s="2" t="str">
        <f>IFERROR(__xludf.DUMMYFUNCTION("GOOGLETRANSLATE(A2217, ""en"",""mt"")"),"X'inhi problema partikolari fil-bijoloġija li tibbenefika mid-determinazzjoni ta 'dak p = np?")</f>
        <v>X'inhi problema partikolari fil-bijoloġija li tibbenefika mid-determinazzjoni ta 'dak p = np?</v>
      </c>
    </row>
    <row r="2218" ht="15.75" customHeight="1">
      <c r="A2218" s="2" t="s">
        <v>2218</v>
      </c>
      <c r="B2218" s="2" t="str">
        <f>IFERROR(__xludf.DUMMYFUNCTION("GOOGLETRANSLATE(A2218, ""en"",""mt"")"),"Fuq liema horsepower huma turbini tal-fwar ġeneralment aktar effiċjenti mill-magni tal-fwar li jużaw pistuni reċiprokanti?")</f>
        <v>Fuq liema horsepower huma turbini tal-fwar ġeneralment aktar effiċjenti mill-magni tal-fwar li jużaw pistuni reċiprokanti?</v>
      </c>
    </row>
    <row r="2219" ht="15.75" customHeight="1">
      <c r="A2219" s="2" t="s">
        <v>2219</v>
      </c>
      <c r="B2219" s="2" t="str">
        <f>IFERROR(__xludf.DUMMYFUNCTION("GOOGLETRANSLATE(A2219, ""en"",""mt"")"),"Il-partit,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2220" ht="15.75" customHeight="1">
      <c r="A2220" s="2" t="s">
        <v>2220</v>
      </c>
      <c r="B2220" s="2" t="str">
        <f>IFERROR(__xludf.DUMMYFUNCTION("GOOGLETRANSLATE(A2220, ""en"",""mt"")"),"Ippjanar, [ċitazzjoni meħtieġa] disinn, u finanzjament")</f>
        <v>Ippjanar, [ċitazzjoni meħtieġa] disinn, u finanzjament</v>
      </c>
    </row>
    <row r="2221" ht="15.75" customHeight="1">
      <c r="A2221" s="2" t="s">
        <v>2221</v>
      </c>
      <c r="B2221" s="2" t="str">
        <f>IFERROR(__xludf.DUMMYFUNCTION("GOOGLETRANSLATE(A2221, ""en"",""mt"")"),"Liema mużew jispeċjalizza fl-istorja kulturali u ċ-ċiviltajiet tal-emisferu tal-Punent?")</f>
        <v>Liema mużew jispeċjalizza fl-istorja kulturali u ċ-ċiviltajiet tal-emisferu tal-Punent?</v>
      </c>
    </row>
    <row r="2222" ht="15.75" customHeight="1">
      <c r="A2222" s="2" t="s">
        <v>2222</v>
      </c>
      <c r="B2222" s="2" t="str">
        <f>IFERROR(__xludf.DUMMYFUNCTION("GOOGLETRANSLATE(A2222, ""en"",""mt"")"),"Liema skola tal-politika pubblika sabet id-dar tagħha fil-bini li ddisinja Ludwig Mies van der Rohe?")</f>
        <v>Liema skola tal-politika pubblika sabet id-dar tagħha fil-bini li ddisinja Ludwig Mies van der Rohe?</v>
      </c>
    </row>
    <row r="2223" ht="15.75" customHeight="1">
      <c r="A2223" s="2" t="s">
        <v>2223</v>
      </c>
      <c r="B2223" s="2" t="str">
        <f>IFERROR(__xludf.DUMMYFUNCTION("GOOGLETRANSLATE(A2223, ""en"",""mt"")"),"Wara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2224" ht="15.75" customHeight="1">
      <c r="A2224" s="2" t="s">
        <v>2224</v>
      </c>
      <c r="B2224" s="2" t="str">
        <f>IFERROR(__xludf.DUMMYFUNCTION("GOOGLETRANSLATE(A2224, ""en"",""mt"")"),"X'jiġri meta s-sħab tal-elettroni jikkoinċidu minn atomi differenti?")</f>
        <v>X'jiġri meta s-sħab tal-elettroni jikkoinċidu minn atomi differenti?</v>
      </c>
    </row>
    <row r="2225" ht="15.75" customHeight="1">
      <c r="A2225" s="2" t="s">
        <v>2225</v>
      </c>
      <c r="B2225" s="2" t="str">
        <f>IFERROR(__xludf.DUMMYFUNCTION("GOOGLETRANSLATE(A2225, ""en"",""mt"")"),"L-iktar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2226" ht="15.75" customHeight="1">
      <c r="A2226" s="2" t="s">
        <v>2226</v>
      </c>
      <c r="B2226" s="2" t="str">
        <f>IFERROR(__xludf.DUMMYFUNCTION("GOOGLETRANSLATE(A2226, ""en"",""mt"")"),"Fl-1846,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2227" ht="15.75" customHeight="1">
      <c r="A2227" s="2" t="s">
        <v>2227</v>
      </c>
      <c r="B2227" s="2" t="str">
        <f>IFERROR(__xludf.DUMMYFUNCTION("GOOGLETRANSLATE(A2227, ""en"",""mt"")"),"Il-preżenza ta 'min huwa probabbli ħafna anke fi proġetti żgħar?")</f>
        <v>Il-preżenza ta 'min huwa probabbli ħafna anke fi proġetti żgħar?</v>
      </c>
    </row>
    <row r="2228" ht="15.75" customHeight="1">
      <c r="A2228" s="2" t="s">
        <v>2228</v>
      </c>
      <c r="B2228" s="2" t="str">
        <f>IFERROR(__xludf.DUMMYFUNCTION("GOOGLETRANSLATE(A2228, ""en"",""mt"")"),"Skond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Jonqos")</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Jonqos</v>
      </c>
    </row>
    <row r="2229" ht="15.75" customHeight="1">
      <c r="A2229" s="2" t="s">
        <v>2229</v>
      </c>
      <c r="B2229" s="2" t="str">
        <f>IFERROR(__xludf.DUMMYFUNCTION("GOOGLETRANSLATE(A2229, ""en"",""mt"")"),"Fejn hu l-Brażil ikklassifikat globalment fil-produzzjoni tas-sojja?")</f>
        <v>Fejn hu l-Brażil ikklassifikat globalment fil-produzzjoni tas-sojja?</v>
      </c>
    </row>
    <row r="2230" ht="15.75" customHeight="1">
      <c r="A2230" s="2" t="s">
        <v>2230</v>
      </c>
      <c r="B2230" s="2" t="str">
        <f>IFERROR(__xludf.DUMMYFUNCTION("GOOGLETRANSLATE(A2230, ""en"",""mt"")"),"molekuli awto u mhux awto")</f>
        <v>molekuli awto u mhux awto</v>
      </c>
    </row>
    <row r="2231" ht="15.75" customHeight="1">
      <c r="A2231" s="2" t="s">
        <v>2231</v>
      </c>
      <c r="B2231" s="2" t="str">
        <f>IFERROR(__xludf.DUMMYFUNCTION("GOOGLETRANSLATE(A2231, ""en"",""mt"")"),"Fi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2232" ht="15.75" customHeight="1">
      <c r="A2232" s="2" t="s">
        <v>2232</v>
      </c>
      <c r="B2232" s="2" t="str">
        <f>IFERROR(__xludf.DUMMYFUNCTION("GOOGLETRANSLATE(A2232, ""en"",""mt"")"),"sid tal-proprjetà")</f>
        <v>sid tal-proprjetà</v>
      </c>
    </row>
    <row r="2233" ht="15.75" customHeight="1">
      <c r="A2233" s="2" t="s">
        <v>2233</v>
      </c>
      <c r="B2233" s="2" t="str">
        <f>IFERROR(__xludf.DUMMYFUNCTION("GOOGLETRANSLATE(A2233, ""en"",""mt"")"),"Gżejjer Channel")</f>
        <v>Gżejjer Channel</v>
      </c>
    </row>
    <row r="2234" ht="15.75" customHeight="1">
      <c r="A2234" s="2" t="s">
        <v>2234</v>
      </c>
      <c r="B2234" s="2" t="str">
        <f>IFERROR(__xludf.DUMMYFUNCTION("GOOGLETRANSLATE(A2234, ""en"",""mt"")"),"kapaċi jiffinanzjaw vjaġġaturi")</f>
        <v>kapaċi jiffinanzjaw vjaġġaturi</v>
      </c>
    </row>
    <row r="2235" ht="15.75" customHeight="1">
      <c r="A2235" s="2" t="s">
        <v>2235</v>
      </c>
      <c r="B2235" s="2" t="str">
        <f>IFERROR(__xludf.DUMMYFUNCTION("GOOGLETRANSLATE(A2235, ""en"",""mt"")"),"X'inhu l-iskop tal-ASER?")</f>
        <v>X'inhu l-iskop tal-ASER?</v>
      </c>
    </row>
    <row r="2236" ht="15.75" customHeight="1">
      <c r="A2236" s="2" t="s">
        <v>2236</v>
      </c>
      <c r="B2236" s="2" t="str">
        <f>IFERROR(__xludf.DUMMYFUNCTION("GOOGLETRANSLATE(A2236, ""en"",""mt"")"),"Liema distinzjoni għandha t-torri tal-Bank of America?")</f>
        <v>Liema distinzjoni għandha t-torri tal-Bank of America?</v>
      </c>
    </row>
    <row r="2237" ht="15.75" customHeight="1">
      <c r="A2237" s="2" t="s">
        <v>2237</v>
      </c>
      <c r="B2237" s="2" t="str">
        <f>IFERROR(__xludf.DUMMYFUNCTION("GOOGLETRANSLATE(A2237, ""en"",""mt"")"),"X’kienu jagħmlu l-pajjiżi Ewropej matul is-1700?")</f>
        <v>X’kienu jagħmlu l-pajjiżi Ewropej matul is-1700?</v>
      </c>
    </row>
    <row r="2238" ht="15.75" customHeight="1">
      <c r="A2238" s="2" t="s">
        <v>2238</v>
      </c>
      <c r="B2238" s="2" t="str">
        <f>IFERROR(__xludf.DUMMYFUNCTION("GOOGLETRANSLATE(A2238, ""en"",""mt"")"),"It-terz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2239" ht="15.75" customHeight="1">
      <c r="A2239" s="2" t="s">
        <v>2239</v>
      </c>
      <c r="B2239" s="2" t="str">
        <f>IFERROR(__xludf.DUMMYFUNCTION("GOOGLETRANSLATE(A2239, ""en"",""mt"")"),"Problema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2240" ht="15.75" customHeight="1">
      <c r="A2240" s="2" t="s">
        <v>2240</v>
      </c>
      <c r="B2240" s="2" t="str">
        <f>IFERROR(__xludf.DUMMYFUNCTION("GOOGLETRANSLATE(A2240, ""en"",""mt"")"),"Il-proċedura tkompli sa liema?")</f>
        <v>Il-proċedura tkompli sa liema?</v>
      </c>
    </row>
    <row r="2241" ht="15.75" customHeight="1">
      <c r="A2241" s="2" t="s">
        <v>2241</v>
      </c>
      <c r="B2241" s="2" t="str">
        <f>IFERROR(__xludf.DUMMYFUNCTION("GOOGLETRANSLATE(A2241, ""en"",""mt"")"),"F’Ottubru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li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li ħerba l-Ewropa matul il-Medju Evu ".</v>
      </c>
    </row>
    <row r="2242" ht="15.75" customHeight="1">
      <c r="A2242" s="2" t="s">
        <v>2242</v>
      </c>
      <c r="B2242" s="2" t="str">
        <f>IFERROR(__xludf.DUMMYFUNCTION("GOOGLETRANSLATE(A2242, ""en"",""mt"")"),"Uża l-proċeduri bħala forum biex tinforma lill-ġurija u lill-pubbliku dwar iċ-ċirkostanzi politiċi")</f>
        <v>Uża l-proċeduri bħala forum biex tinforma lill-ġurija u lill-pubbliku dwar iċ-ċirkostanzi politiċi</v>
      </c>
    </row>
    <row r="2243" ht="15.75" customHeight="1">
      <c r="A2243" s="2" t="s">
        <v>2243</v>
      </c>
      <c r="B2243" s="2" t="str">
        <f>IFERROR(__xludf.DUMMYFUNCTION("GOOGLETRANSLATE(A2243, ""en"",""mt"")"),"X'kien l-isem tal-battalja li mmarkat l-ewwel rebħa Konfederata fi Florida?")</f>
        <v>X'kien l-isem tal-battalja li mmarkat l-ewwel rebħa Konfederata fi Florida?</v>
      </c>
    </row>
    <row r="2244" ht="15.75" customHeight="1">
      <c r="A2244" s="2" t="s">
        <v>2244</v>
      </c>
      <c r="B2244" s="2" t="str">
        <f>IFERROR(__xludf.DUMMYFUNCTION("GOOGLETRANSLATE(A2244, ""en"",""mt"")"),"Liema pont il-Ġermaniżi naqsu milli jitwaqqa '?")</f>
        <v>Liema pont il-Ġermaniżi naqsu milli jitwaqqa '?</v>
      </c>
    </row>
    <row r="2245" ht="15.75" customHeight="1">
      <c r="A2245" s="2" t="s">
        <v>2245</v>
      </c>
      <c r="B2245" s="2" t="str">
        <f>IFERROR(__xludf.DUMMYFUNCTION("GOOGLETRANSLATE(A2245, ""en"",""mt"")"),"In-Netwerk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2246" ht="15.75" customHeight="1">
      <c r="A2246" s="2" t="s">
        <v>2246</v>
      </c>
      <c r="B2246" s="2" t="str">
        <f>IFERROR(__xludf.DUMMYFUNCTION("GOOGLETRANSLATE(A2246, ""en"",""mt"")"),"Xi jfisser is-Salafiżmu fl-agħar forma tiegħu li jħeġġeġ lis-segwaċi tiegħu biex jaraw ir-reliġjon ta 'ħaddieħor?")</f>
        <v>Xi jfisser is-Salafiżmu fl-agħar forma tiegħu li jħeġġeġ lis-segwaċi tiegħu biex jaraw ir-reliġjon ta 'ħaddieħor?</v>
      </c>
    </row>
    <row r="2247" ht="15.75" customHeight="1">
      <c r="A2247" s="2" t="s">
        <v>2247</v>
      </c>
      <c r="B2247" s="2" t="str">
        <f>IFERROR(__xludf.DUMMYFUNCTION("GOOGLETRANSLATE(A2247, ""en"",""mt"")"),"Sħubija ma 'komunikazzjonijiet ta' Livell 3 biex tniedi netwerk ġdid fjamant fuq livell nazzjonali")</f>
        <v>Sħubija ma 'komunikazzjonijiet ta' Livell 3 biex tniedi netwerk ġdid fjamant fuq livell nazzjonali</v>
      </c>
    </row>
    <row r="2248" ht="15.75" customHeight="1">
      <c r="A2248" s="2" t="s">
        <v>2248</v>
      </c>
      <c r="B2248" s="2" t="str">
        <f>IFERROR(__xludf.DUMMYFUNCTION("GOOGLETRANSLATE(A2248, ""en"",""mt"")"),"Bl-istess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2249" ht="15.75" customHeight="1">
      <c r="A2249" s="2" t="s">
        <v>2249</v>
      </c>
      <c r="B2249" s="2" t="str">
        <f>IFERROR(__xludf.DUMMYFUNCTION("GOOGLETRANSLATE(A2249, ""en"",""mt"")"),"Liema sess huwa aktar popolat fil-gruppi kollha f'Jacksonville?")</f>
        <v>Liema sess huwa aktar popolat fil-gruppi kollha f'Jacksonville?</v>
      </c>
    </row>
    <row r="2250" ht="15.75" customHeight="1">
      <c r="A2250" s="2" t="s">
        <v>2250</v>
      </c>
      <c r="B2250" s="2" t="str">
        <f>IFERROR(__xludf.DUMMYFUNCTION("GOOGLETRANSLATE(A2250, ""en"",""mt"")"),"Jittrasformaw il-konfini")</f>
        <v>Jittrasformaw il-konfini</v>
      </c>
    </row>
    <row r="2251" ht="15.75" customHeight="1">
      <c r="A2251" s="2" t="s">
        <v>2251</v>
      </c>
      <c r="B2251" s="2" t="str">
        <f>IFERROR(__xludf.DUMMYFUNCTION("GOOGLETRANSLATE(A2251, ""en"",""mt"")"),"Economic_inequality")</f>
        <v>Economic_inequality</v>
      </c>
    </row>
    <row r="2252" ht="15.75" customHeight="1">
      <c r="A2252" s="2" t="s">
        <v>2252</v>
      </c>
      <c r="B2252" s="2" t="str">
        <f>IFERROR(__xludf.DUMMYFUNCTION("GOOGLETRANSLATE(A2252, ""en"",""mt"")"),"Każ tal-Qorti Suprema tal-Fondazzjoni FCC v. Pacifica")</f>
        <v>Każ tal-Qorti Suprema tal-Fondazzjoni FCC v. Pacifica</v>
      </c>
    </row>
    <row r="2253" ht="15.75" customHeight="1">
      <c r="A2253" s="2" t="s">
        <v>2253</v>
      </c>
      <c r="B2253" s="2" t="str">
        <f>IFERROR(__xludf.DUMMYFUNCTION("GOOGLETRANSLATE(A2253, ""en"",""mt"")"),"Tliet azzjonijiet offensivi ewlenin li jinvolvu numru kbir ta 'truppi regolari")</f>
        <v>Tliet azzjonijiet offensivi ewlenin li jinvolvu numru kbir ta 'truppi regolari</v>
      </c>
    </row>
    <row r="2254" ht="15.75" customHeight="1">
      <c r="A2254" s="2" t="s">
        <v>2254</v>
      </c>
      <c r="B2254" s="2" t="str">
        <f>IFERROR(__xludf.DUMMYFUNCTION("GOOGLETRANSLATE(A2254, ""en"",""mt"")"),"X'inhi l-liġi msemmija li tiddefinixxi ħlas li jiċċaqlaq minn kamp manjetiku?")</f>
        <v>X'inhi l-liġi msemmija li tiddefinixxi ħlas li jiċċaqlaq minn kamp manjetiku?</v>
      </c>
    </row>
    <row r="2255" ht="15.75" customHeight="1">
      <c r="A2255" s="2" t="s">
        <v>2255</v>
      </c>
      <c r="B2255" s="2" t="str">
        <f>IFERROR(__xludf.DUMMYFUNCTION("GOOGLETRANSLATE(A2255, ""en"",""mt"")"),"Liema artikoli jiddikjaraw li sakemm ma jingħatawx, il-poteri jibqgħu mal-istati membri?")</f>
        <v>Liema artikoli jiddikjaraw li sakemm ma jingħatawx, il-poteri jibqgħu mal-istati membri?</v>
      </c>
    </row>
    <row r="2256" ht="15.75" customHeight="1">
      <c r="A2256" s="2" t="s">
        <v>2256</v>
      </c>
      <c r="B2256" s="2" t="str">
        <f>IFERROR(__xludf.DUMMYFUNCTION("GOOGLETRANSLATE(A2256, ""en"",""mt"")"),"tipi ta 'tnaqqis")</f>
        <v>tipi ta 'tnaqqis</v>
      </c>
    </row>
    <row r="2257" ht="15.75" customHeight="1">
      <c r="A2257" s="2" t="s">
        <v>2257</v>
      </c>
      <c r="B2257" s="2" t="str">
        <f>IFERROR(__xludf.DUMMYFUNCTION("GOOGLETRANSLATE(A2257, ""en"",""mt"")"),"Moviment tad-Drittijiet Ċivili")</f>
        <v>Moviment tad-Drittijiet Ċivili</v>
      </c>
    </row>
    <row r="2258" ht="15.75" customHeight="1">
      <c r="A2258" s="2" t="s">
        <v>2258</v>
      </c>
      <c r="B2258" s="2" t="str">
        <f>IFERROR(__xludf.DUMMYFUNCTION("GOOGLETRANSLATE(A2258, ""en"",""mt"")"),"Liema liġijiet imsemmija qabel il-liġi tal-UE?")</f>
        <v>Liema liġijiet imsemmija qabel il-liġi tal-UE?</v>
      </c>
    </row>
    <row r="2259" ht="15.75" customHeight="1">
      <c r="A2259" s="2" t="s">
        <v>2259</v>
      </c>
      <c r="B2259" s="2" t="str">
        <f>IFERROR(__xludf.DUMMYFUNCTION("GOOGLETRANSLATE(A2259, ""en"",""mt"")"),"Matul liema perjodu x'aktarx il-baċin tad-drenaġġ tal-Amazon jinqasam?")</f>
        <v>Matul liema perjodu x'aktarx il-baċin tad-drenaġġ tal-Amazon jinqasam?</v>
      </c>
    </row>
    <row r="2260" ht="15.75" customHeight="1">
      <c r="A2260" s="2" t="s">
        <v>2260</v>
      </c>
      <c r="B2260" s="2" t="str">
        <f>IFERROR(__xludf.DUMMYFUNCTION("GOOGLETRANSLATE(A2260, ""en"",""mt"")"),"fil-biċċa l-kbira numru ewlieni")</f>
        <v>fil-biċċa l-kbira numru ewlieni</v>
      </c>
    </row>
    <row r="2261" ht="15.75" customHeight="1">
      <c r="A2261" s="2" t="s">
        <v>2261</v>
      </c>
      <c r="B2261" s="2" t="str">
        <f>IFERROR(__xludf.DUMMYFUNCTION("GOOGLETRANSLATE(A2261, ""en"",""mt"")"),"Min inħatar bħala s-sostitut għad-Duka Yansheng Kong Duanyou?")</f>
        <v>Min inħatar bħala s-sostitut għad-Duka Yansheng Kong Duanyou?</v>
      </c>
    </row>
    <row r="2262" ht="15.75" customHeight="1">
      <c r="A2262" s="2" t="s">
        <v>2262</v>
      </c>
      <c r="B2262" s="2" t="str">
        <f>IFERROR(__xludf.DUMMYFUNCTION("GOOGLETRANSLATE(A2262, ""en"",""mt"")"),"imqassam")</f>
        <v>imqassam</v>
      </c>
    </row>
    <row r="2263" ht="15.75" customHeight="1">
      <c r="A2263" s="2" t="s">
        <v>2263</v>
      </c>
      <c r="B2263" s="2" t="str">
        <f>IFERROR(__xludf.DUMMYFUNCTION("GOOGLETRANSLATE(A2263, ""en"",""mt"")"),"Ipproteġi l-art tar-re fil-wied ta 'Ohio mill-Ingliżi")</f>
        <v>Ipproteġi l-art tar-re fil-wied ta 'Ohio mill-Ingliżi</v>
      </c>
    </row>
    <row r="2264" ht="15.75" customHeight="1">
      <c r="A2264" s="2" t="s">
        <v>2264</v>
      </c>
      <c r="B2264" s="2" t="str">
        <f>IFERROR(__xludf.DUMMYFUNCTION("GOOGLETRANSLATE(A2264, ""en"",""mt"")"),"Rajthom bħala Ċiniżi wisq")</f>
        <v>Rajthom bħala Ċiniżi wisq</v>
      </c>
    </row>
    <row r="2265" ht="15.75" customHeight="1">
      <c r="A2265" s="2" t="s">
        <v>2265</v>
      </c>
      <c r="B2265" s="2" t="str">
        <f>IFERROR(__xludf.DUMMYFUNCTION("GOOGLETRANSLATE(A2265, ""en"",""mt"")"),"Kunsinna sekwenzjata ta 'dejta lill-host")</f>
        <v>Kunsinna sekwenzjata ta 'dejta lill-host</v>
      </c>
    </row>
    <row r="2266" ht="15.75" customHeight="1">
      <c r="A2266" s="2" t="s">
        <v>2266</v>
      </c>
      <c r="B2266" s="2" t="str">
        <f>IFERROR(__xludf.DUMMYFUNCTION("GOOGLETRANSLATE(A2266, ""en"",""mt"")"),"Metodoloġija tar-rotta tal-messaġġi")</f>
        <v>Metodoloġija tar-rotta tal-messaġġi</v>
      </c>
    </row>
    <row r="2267" ht="15.75" customHeight="1">
      <c r="A2267" s="2" t="s">
        <v>2267</v>
      </c>
      <c r="B2267" s="2" t="str">
        <f>IFERROR(__xludf.DUMMYFUNCTION("GOOGLETRANSLATE(A2267, ""en"",""mt"")"),"bagħat lil Dieskau fil-Fort San Frédéric biex jiltaqa 'ma' dik it-theddida")</f>
        <v>bagħat lil Dieskau fil-Fort San Frédéric biex jiltaqa 'ma' dik it-theddida</v>
      </c>
    </row>
    <row r="2268" ht="15.75" customHeight="1">
      <c r="A2268" s="2" t="s">
        <v>2268</v>
      </c>
      <c r="B2268" s="2" t="str">
        <f>IFERROR(__xludf.DUMMYFUNCTION("GOOGLETRANSLATE(A2268, ""en"",""mt"")"),"in-netwerk")</f>
        <v>in-netwerk</v>
      </c>
    </row>
    <row r="2269" ht="15.75" customHeight="1">
      <c r="A2269" s="2" t="s">
        <v>2269</v>
      </c>
      <c r="B2269" s="2" t="str">
        <f>IFERROR(__xludf.DUMMYFUNCTION("GOOGLETRANSLATE(A2269, ""en"",""mt"")"),"L-Università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2270" ht="15.75" customHeight="1">
      <c r="A2270" s="2" t="s">
        <v>2270</v>
      </c>
      <c r="B2270" s="2" t="str">
        <f>IFERROR(__xludf.DUMMYFUNCTION("GOOGLETRANSLATE(A2270, ""en"",""mt"")"),"Liema ekwazzjoni bħalissa tonqos il-fiżika tal-forza.")</f>
        <v>Liema ekwazzjoni bħalissa tonqos il-fiżika tal-forza.</v>
      </c>
    </row>
    <row r="2271" ht="15.75" customHeight="1">
      <c r="A2271" s="2" t="s">
        <v>2271</v>
      </c>
      <c r="B2271" s="2" t="str">
        <f>IFERROR(__xludf.DUMMYFUNCTION("GOOGLETRANSLATE(A2271, ""en"",""mt"")"),"Kif hija l-fergħa ġudizzjarja tal-UE fattur importanti fl-iżvilupp tal-liġi tal-UE?")</f>
        <v>Kif hija l-fergħa ġudizzjarja tal-UE fattur importanti fl-iżvilupp tal-liġi tal-UE?</v>
      </c>
    </row>
    <row r="2272" ht="15.75" customHeight="1">
      <c r="A2272" s="2" t="s">
        <v>2272</v>
      </c>
      <c r="B2272" s="2" t="str">
        <f>IFERROR(__xludf.DUMMYFUNCTION("GOOGLETRANSLATE(A2272, ""en"",""mt"")"),"Fl-Irlanda,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2273" ht="15.75" customHeight="1">
      <c r="A2273" s="2" t="s">
        <v>2273</v>
      </c>
      <c r="B2273" s="2" t="str">
        <f>IFERROR(__xludf.DUMMYFUNCTION("GOOGLETRANSLATE(A2273, ""en"",""mt"")"),"X'inhu l-istatus attwali tal-istudju Haensch?")</f>
        <v>X'inhu l-istatus attwali tal-istudju Haensch?</v>
      </c>
    </row>
    <row r="2274" ht="15.75" customHeight="1">
      <c r="A2274" s="2" t="s">
        <v>2274</v>
      </c>
      <c r="B2274" s="2" t="str">
        <f>IFERROR(__xludf.DUMMYFUNCTION("GOOGLETRANSLATE(A2274, ""en"",""mt"")"),"F’liema ktieb Betty Meggers iddeskriva l-idea li l-Amażonja tkun popolata ftit?")</f>
        <v>F’liema ktieb Betty Meggers iddeskriva l-idea li l-Amażonja tkun popolata ftit?</v>
      </c>
    </row>
    <row r="2275" ht="15.75" customHeight="1">
      <c r="A2275" s="2" t="s">
        <v>2275</v>
      </c>
      <c r="B2275" s="2" t="str">
        <f>IFERROR(__xludf.DUMMYFUNCTION("GOOGLETRANSLATE(A2275, ""en"",""mt"")"),"Ipprovdi operazzjonijiet orjentati lejn il-konnessjoni")</f>
        <v>Ipprovdi operazzjonijiet orjentati lejn il-konnessjoni</v>
      </c>
    </row>
    <row r="2276" ht="15.75" customHeight="1">
      <c r="A2276" s="2" t="s">
        <v>2276</v>
      </c>
      <c r="B2276" s="2" t="str">
        <f>IFERROR(__xludf.DUMMYFUNCTION("GOOGLETRANSLATE(A2276, ""en"",""mt"")"),"Dan jikkawża li l-unità tal-blat kollha kemm hi ssir itwal u irqaq.")</f>
        <v>Dan jikkawża li l-unità tal-blat kollha kemm hi ssir itwal u irqaq.</v>
      </c>
    </row>
    <row r="2277" ht="15.75" customHeight="1">
      <c r="A2277" s="2" t="s">
        <v>2277</v>
      </c>
      <c r="B2277" s="2" t="str">
        <f>IFERROR(__xludf.DUMMYFUNCTION("GOOGLETRANSLATE(A2277, ""en"",""mt"")"),"l-istudju ta 'saffi sedimentarji")</f>
        <v>l-istudju ta 'saffi sedimentarji</v>
      </c>
    </row>
    <row r="2278" ht="15.75" customHeight="1">
      <c r="A2278" s="2" t="s">
        <v>2278</v>
      </c>
      <c r="B2278" s="2" t="str">
        <f>IFERROR(__xludf.DUMMYFUNCTION("GOOGLETRANSLATE(A2278, ""en"",""mt"")"),"Skond The Princeton Review fejn Harvard ikklassifika bħala ""Dream College"" fl-2013")</f>
        <v>Skond The Princeton Review fejn Harvard ikklassifika bħala "Dream College" fl-2013</v>
      </c>
    </row>
    <row r="2279" ht="15.75" customHeight="1">
      <c r="A2279" s="2" t="s">
        <v>2279</v>
      </c>
      <c r="B2279" s="2" t="str">
        <f>IFERROR(__xludf.DUMMYFUNCTION("GOOGLETRANSLATE(A2279, ""en"",""mt"")"),"Vosges Mountains,")</f>
        <v>Vosges Mountains,</v>
      </c>
    </row>
    <row r="2280" ht="15.75" customHeight="1">
      <c r="A2280" s="2" t="s">
        <v>2280</v>
      </c>
      <c r="B2280" s="2" t="str">
        <f>IFERROR(__xludf.DUMMYFUNCTION("GOOGLETRANSLATE(A2280, ""en"",""mt"")"),"Hemm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2281" ht="15.75" customHeight="1">
      <c r="A2281" s="2" t="s">
        <v>2281</v>
      </c>
      <c r="B2281" s="2" t="str">
        <f>IFERROR(__xludf.DUMMYFUNCTION("GOOGLETRANSLATE(A2281, ""en"",""mt"")"),"Kumitat tas-Senat tal-Istati Uniti dwar il-Kummerċ, ix-Xjenza u t-Trasport")</f>
        <v>Kumitat tas-Senat tal-Istati Uniti dwar il-Kummerċ, ix-Xjenza u t-Trasport</v>
      </c>
    </row>
    <row r="2282" ht="15.75" customHeight="1">
      <c r="A2282" s="2" t="s">
        <v>2282</v>
      </c>
      <c r="B2282" s="2" t="str">
        <f>IFERROR(__xludf.DUMMYFUNCTION("GOOGLETRANSLATE(A2282, ""en"",""mt"")"),"Monument tar-rewwixta ta 'Varsavja")</f>
        <v>Monument tar-rewwixta ta 'Varsavja</v>
      </c>
    </row>
    <row r="2283" ht="15.75" customHeight="1">
      <c r="A2283" s="2" t="s">
        <v>2283</v>
      </c>
      <c r="B2283" s="2" t="str">
        <f>IFERROR(__xludf.DUMMYFUNCTION("GOOGLETRANSLATE(A2283, ""en"",""mt"")"),"Il-magni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2284" ht="15.75" customHeight="1">
      <c r="A2284" s="2" t="s">
        <v>2284</v>
      </c>
      <c r="B2284" s="2" t="str">
        <f>IFERROR(__xludf.DUMMYFUNCTION("GOOGLETRANSLATE(A2284, ""en"",""mt"")"),"Loudoun,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2285" ht="15.75" customHeight="1">
      <c r="A2285" s="2" t="s">
        <v>2285</v>
      </c>
      <c r="B2285" s="2" t="str">
        <f>IFERROR(__xludf.DUMMYFUNCTION("GOOGLETRANSLATE(A2285, ""en"",""mt"")"),"Matul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2286" ht="15.75" customHeight="1">
      <c r="A2286" s="2" t="s">
        <v>2286</v>
      </c>
      <c r="B2286" s="2" t="str">
        <f>IFERROR(__xludf.DUMMYFUNCTION("GOOGLETRANSLATE(A2286, ""en"",""mt"")"),"L-ewwel,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2287" ht="15.75" customHeight="1">
      <c r="A2287" s="2" t="s">
        <v>2287</v>
      </c>
      <c r="B2287" s="2" t="str">
        <f>IFERROR(__xludf.DUMMYFUNCTION("GOOGLETRANSLATE(A2287, ""en"",""mt"")"),"FCC v. Pacifica Foundation")</f>
        <v>FCC v. Pacifica Foundation</v>
      </c>
    </row>
    <row r="2288" ht="15.75" customHeight="1">
      <c r="A2288" s="2" t="s">
        <v>2288</v>
      </c>
      <c r="B2288" s="2" t="str">
        <f>IFERROR(__xludf.DUMMYFUNCTION("GOOGLETRANSLATE(A2288, ""en"",""mt"")"),"sħun u niexef")</f>
        <v>sħun u niexef</v>
      </c>
    </row>
    <row r="2289" ht="15.75" customHeight="1">
      <c r="A2289" s="2" t="s">
        <v>2289</v>
      </c>
      <c r="B2289" s="2" t="str">
        <f>IFERROR(__xludf.DUMMYFUNCTION("GOOGLETRANSLATE(A2289, ""en"",""mt"")"),"it-titwil tal-uċuħ tal-ħakk")</f>
        <v>it-titwil tal-uċuħ tal-ħakk</v>
      </c>
    </row>
    <row r="2290" ht="15.75" customHeight="1">
      <c r="A2290" s="2" t="s">
        <v>2290</v>
      </c>
      <c r="B2290" s="2" t="str">
        <f>IFERROR(__xludf.DUMMYFUNCTION("GOOGLETRANSLATE(A2290, ""en"",""mt"")"),"WETTER")</f>
        <v>WETTER</v>
      </c>
    </row>
    <row r="2291" ht="15.75" customHeight="1">
      <c r="A2291" s="2" t="s">
        <v>2291</v>
      </c>
      <c r="B2291" s="2" t="str">
        <f>IFERROR(__xludf.DUMMYFUNCTION("GOOGLETRANSLATE(A2291, ""en"",""mt"")"),"Madankollu,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2292" ht="15.75" customHeight="1">
      <c r="A2292" s="2" t="s">
        <v>2292</v>
      </c>
      <c r="B2292" s="2" t="str">
        <f>IFERROR(__xludf.DUMMYFUNCTION("GOOGLETRANSLATE(A2292, ""en"",""mt"")"),"Ir-riżultati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2293" ht="15.75" customHeight="1">
      <c r="A2293" s="2" t="s">
        <v>2293</v>
      </c>
      <c r="B2293" s="2" t="str">
        <f>IFERROR(__xludf.DUMMYFUNCTION("GOOGLETRANSLATE(A2293, ""en"",""mt"")"),"Huma kellhom il-pajjiż ta 'Ohio u li kienu jinnegozjaw mal-Ingliżi irrispettivament mill-Franċiżi")</f>
        <v>Huma kellhom il-pajjiż ta 'Ohio u li kienu jinnegozjaw mal-Ingliżi irrispettivament mill-Franċiżi</v>
      </c>
    </row>
    <row r="2294" ht="15.75" customHeight="1">
      <c r="A2294" s="2" t="s">
        <v>2294</v>
      </c>
      <c r="B2294" s="2" t="str">
        <f>IFERROR(__xludf.DUMMYFUNCTION("GOOGLETRANSLATE(A2294, ""en"",""mt"")"),"Ċiklu prattiku ta 'Carnot")</f>
        <v>Ċiklu prattiku ta 'Carnot</v>
      </c>
    </row>
    <row r="2295" ht="15.75" customHeight="1">
      <c r="A2295" s="2" t="s">
        <v>2295</v>
      </c>
      <c r="B2295" s="2" t="str">
        <f>IFERROR(__xludf.DUMMYFUNCTION("GOOGLETRANSLATE(A2295, ""en"",""mt"")"),"Migrazzjoni u Urbanizzazzjoni")</f>
        <v>Migrazzjoni u Urbanizzazzjoni</v>
      </c>
    </row>
    <row r="2296" ht="15.75" customHeight="1">
      <c r="A2296" s="2" t="s">
        <v>2296</v>
      </c>
      <c r="B2296" s="2" t="str">
        <f>IFERROR(__xludf.DUMMYFUNCTION("GOOGLETRANSLATE(A2296, ""en"",""mt"")"),"L-aħħar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2297" ht="15.75" customHeight="1">
      <c r="A2297" s="2" t="s">
        <v>2297</v>
      </c>
      <c r="B2297" s="2" t="str">
        <f>IFERROR(__xludf.DUMMYFUNCTION("GOOGLETRANSLATE(A2297, ""en"",""mt"")"),"X'inhi l-iktar kawża komuni ta 'korriment fuq il-post?")</f>
        <v>X'inhi l-iktar kawża komuni ta 'korriment fuq il-post?</v>
      </c>
    </row>
    <row r="2298" ht="15.75" customHeight="1">
      <c r="A2298" s="2" t="s">
        <v>2298</v>
      </c>
      <c r="B2298" s="2" t="str">
        <f>IFERROR(__xludf.DUMMYFUNCTION("GOOGLETRANSLATE(A2298, ""en"",""mt"")"),"timu u mudullun")</f>
        <v>timu u mudullun</v>
      </c>
    </row>
    <row r="2299" ht="15.75" customHeight="1">
      <c r="A2299" s="2" t="s">
        <v>2299</v>
      </c>
      <c r="B2299" s="2" t="str">
        <f>IFERROR(__xludf.DUMMYFUNCTION("GOOGLETRANSLATE(A2299, ""en"",""mt"")"),"Qlib ta 'blokka ta' messaġġi adattivi distribwiti")</f>
        <v>Qlib ta 'blokka ta' messaġġi adattivi distribwiti</v>
      </c>
    </row>
    <row r="2300" ht="15.75" customHeight="1">
      <c r="A2300" s="2" t="s">
        <v>2300</v>
      </c>
      <c r="B2300" s="2" t="str">
        <f>IFERROR(__xludf.DUMMYFUNCTION("GOOGLETRANSLATE(A2300, ""en"",""mt"")"),"L-evoluzzjoni ġeokimika tal-unitajiet tal-blat")</f>
        <v>L-evoluzzjoni ġeokimika tal-unitajiet tal-blat</v>
      </c>
    </row>
    <row r="2301" ht="15.75" customHeight="1">
      <c r="A2301" s="2" t="s">
        <v>2301</v>
      </c>
      <c r="B2301" s="2" t="str">
        <f>IFERROR(__xludf.DUMMYFUNCTION("GOOGLETRANSLATE(A2301, ""en"",""mt"")"),"L-Istati Uniti / il-Kanada")</f>
        <v>L-Istati Uniti / il-Kanada</v>
      </c>
    </row>
    <row r="2302" ht="15.75" customHeight="1">
      <c r="A2302" s="2" t="s">
        <v>2302</v>
      </c>
      <c r="B2302" s="2" t="str">
        <f>IFERROR(__xludf.DUMMYFUNCTION("GOOGLETRANSLATE(A2302, ""en"",""mt"")"),"il-wan kbir")</f>
        <v>il-wan kbir</v>
      </c>
    </row>
    <row r="2303" ht="15.75" customHeight="1">
      <c r="A2303" s="2" t="s">
        <v>2303</v>
      </c>
      <c r="B2303" s="2" t="str">
        <f>IFERROR(__xludf.DUMMYFUNCTION("GOOGLETRANSLATE(A2303, ""en"",""mt"")"),"X’sejjaħ Davies is-sistema")</f>
        <v>X’sejjaħ Davies is-sistema</v>
      </c>
    </row>
    <row r="2304" ht="15.75" customHeight="1">
      <c r="A2304" s="2" t="s">
        <v>2304</v>
      </c>
      <c r="B2304" s="2" t="str">
        <f>IFERROR(__xludf.DUMMYFUNCTION("GOOGLETRANSLATE(A2304, ""en"",""mt"")"),"Ħafna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2305" ht="15.75" customHeight="1">
      <c r="A2305" s="2" t="s">
        <v>2305</v>
      </c>
      <c r="B2305" s="2" t="str">
        <f>IFERROR(__xludf.DUMMYFUNCTION("GOOGLETRANSLATE(A2305, ""en"",""mt"")"),"X'jista 'jibqa' problemi mhux solvuti bil-protokoll ta 'Kyoto?")</f>
        <v>X'jista 'jibqa' problemi mhux solvuti bil-protokoll ta 'Kyoto?</v>
      </c>
    </row>
    <row r="2306" ht="15.75" customHeight="1">
      <c r="A2306" s="2" t="s">
        <v>2306</v>
      </c>
      <c r="B2306" s="2" t="str">
        <f>IFERROR(__xludf.DUMMYFUNCTION("GOOGLETRANSLATE(A2306, ""en"",""mt"")"),"New York u l-Ohio")</f>
        <v>New York u l-Ohio</v>
      </c>
    </row>
    <row r="2307" ht="15.75" customHeight="1">
      <c r="A2307" s="2" t="s">
        <v>2307</v>
      </c>
      <c r="B2307" s="2" t="str">
        <f>IFERROR(__xludf.DUMMYFUNCTION("GOOGLETRANSLATE(A2307, ""en"",""mt"")"),"mitħna tad-dqiq")</f>
        <v>mitħna tad-dqiq</v>
      </c>
    </row>
    <row r="2308" ht="15.75" customHeight="1">
      <c r="A2308" s="2" t="s">
        <v>2308</v>
      </c>
      <c r="B2308" s="2" t="str">
        <f>IFERROR(__xludf.DUMMYFUNCTION("GOOGLETRANSLATE(A2308, ""en"",""mt"")"),"X'inhi l-Liġi tal-Unjoni Ewropea?")</f>
        <v>X'inhi l-Liġi tal-Unjoni Ewropea?</v>
      </c>
    </row>
    <row r="2309" ht="15.75" customHeight="1">
      <c r="A2309" s="2" t="s">
        <v>2309</v>
      </c>
      <c r="B2309" s="2" t="str">
        <f>IFERROR(__xludf.DUMMYFUNCTION("GOOGLETRANSLATE(A2309, ""en"",""mt"")"),"Preżentazzjoni tal-antiġen")</f>
        <v>Preżentazzjoni tal-antiġen</v>
      </c>
    </row>
    <row r="2310" ht="15.75" customHeight="1">
      <c r="A2310" s="2" t="s">
        <v>2310</v>
      </c>
      <c r="B2310" s="2" t="str">
        <f>IFERROR(__xludf.DUMMYFUNCTION("GOOGLETRANSLATE(A2310, ""en"",""mt"")"),"in-netwerk u l-utenti konnessi")</f>
        <v>in-netwerk u l-utenti konnessi</v>
      </c>
    </row>
    <row r="2311" ht="15.75" customHeight="1">
      <c r="A2311" s="2" t="s">
        <v>2311</v>
      </c>
      <c r="B2311" s="2" t="str">
        <f>IFERROR(__xludf.DUMMYFUNCTION("GOOGLETRANSLATE(A2311, ""en"",""mt"")"),"Telekomunikazzjonijiet MCI")</f>
        <v>Telekomunikazzjonijiet MCI</v>
      </c>
    </row>
    <row r="2312" ht="15.75" customHeight="1">
      <c r="A2312" s="2" t="s">
        <v>2312</v>
      </c>
      <c r="B2312" s="2" t="str">
        <f>IFERROR(__xludf.DUMMYFUNCTION("GOOGLETRANSLATE(A2312, ""en"",""mt"")"),"L-Università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2313" ht="15.75" customHeight="1">
      <c r="A2313" s="2" t="s">
        <v>2313</v>
      </c>
      <c r="B2313" s="2" t="str">
        <f>IFERROR(__xludf.DUMMYFUNCTION("GOOGLETRANSLATE(A2313, ""en"",""mt"")"),"Il-Lega Musulmana kollha tal-Indja")</f>
        <v>Il-Lega Musulmana kollha tal-Indja</v>
      </c>
    </row>
    <row r="2314" ht="15.75" customHeight="1">
      <c r="A2314" s="2" t="s">
        <v>2314</v>
      </c>
      <c r="B2314" s="2" t="str">
        <f>IFERROR(__xludf.DUMMYFUNCTION("GOOGLETRANSLATE(A2314, ""en"",""mt"")"),"Liema arċidjoċesi hija s-sede ta 'Varsavja?")</f>
        <v>Liema arċidjoċesi hija s-sede ta 'Varsavja?</v>
      </c>
    </row>
    <row r="2315" ht="15.75" customHeight="1">
      <c r="A2315" s="2" t="s">
        <v>2315</v>
      </c>
      <c r="B2315" s="2" t="str">
        <f>IFERROR(__xludf.DUMMYFUNCTION("GOOGLETRANSLATE(A2315, ""en"",""mt"")"),"Fl-2010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2316" ht="15.75" customHeight="1">
      <c r="A2316" s="2" t="s">
        <v>2316</v>
      </c>
      <c r="B2316" s="2" t="str">
        <f>IFERROR(__xludf.DUMMYFUNCTION("GOOGLETRANSLATE(A2316, ""en"",""mt"")"),"F'liema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2317" ht="15.75" customHeight="1">
      <c r="A2317" s="2" t="s">
        <v>2317</v>
      </c>
      <c r="B2317" s="2" t="str">
        <f>IFERROR(__xludf.DUMMYFUNCTION("GOOGLETRANSLATE(A2317, ""en"",""mt"")"),"BSKYB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2318" ht="15.75" customHeight="1">
      <c r="A2318" s="2" t="s">
        <v>2318</v>
      </c>
      <c r="B2318" s="2" t="str">
        <f>IFERROR(__xludf.DUMMYFUNCTION("GOOGLETRANSLATE(A2318, ""en"",""mt"")"),"Otter, kastur u mijiet ta 'speċi ta' għasafar.")</f>
        <v>Otter, kastur u mijiet ta 'speċi ta' għasafar.</v>
      </c>
    </row>
    <row r="2319" ht="15.75" customHeight="1">
      <c r="A2319" s="2" t="s">
        <v>2319</v>
      </c>
      <c r="B2319" s="2" t="str">
        <f>IFERROR(__xludf.DUMMYFUNCTION("GOOGLETRANSLATE(A2319, ""en"",""mt"")"),"Ġieħ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2320" ht="15.75" customHeight="1">
      <c r="A2320" s="2" t="s">
        <v>2320</v>
      </c>
      <c r="B2320" s="2" t="str">
        <f>IFERROR(__xludf.DUMMYFUNCTION("GOOGLETRANSLATE(A2320, ""en"",""mt"")"),"intuwizzjoni")</f>
        <v>intuwizzjoni</v>
      </c>
    </row>
    <row r="2321" ht="15.75" customHeight="1">
      <c r="A2321" s="2" t="s">
        <v>2321</v>
      </c>
      <c r="B2321" s="2" t="str">
        <f>IFERROR(__xludf.DUMMYFUNCTION("GOOGLETRANSLATE(A2321, ""en"",""mt"")"),"tjieb sew")</f>
        <v>tjieb sew</v>
      </c>
    </row>
    <row r="2322" ht="15.75" customHeight="1">
      <c r="A2322" s="2" t="s">
        <v>2322</v>
      </c>
      <c r="B2322" s="2" t="str">
        <f>IFERROR(__xludf.DUMMYFUNCTION("GOOGLETRANSLATE(A2322, ""en"",""mt"")"),"Kif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2323" ht="15.75" customHeight="1">
      <c r="A2323" s="2" t="s">
        <v>2323</v>
      </c>
      <c r="B2323" s="2" t="str">
        <f>IFERROR(__xludf.DUMMYFUNCTION("GOOGLETRANSLATE(A2323, ""en"",""mt"")"),"Nederrijn fil-Angeren")</f>
        <v>Nederrijn fil-Angeren</v>
      </c>
    </row>
    <row r="2324" ht="15.75" customHeight="1">
      <c r="A2324" s="2" t="s">
        <v>2324</v>
      </c>
      <c r="B2324" s="2" t="str">
        <f>IFERROR(__xludf.DUMMYFUNCTION("GOOGLETRANSLATE(A2324, ""en"",""mt"")"),"Liema kundizzjonijiet għandhom jiġu sodisfatti għal riċetta biex sustanza kkontrollata tkun valida?")</f>
        <v>Liema kundizzjonijiet għandhom jiġu sodisfatti għal riċetta biex sustanza kkontrollata tkun valida?</v>
      </c>
    </row>
    <row r="2325" ht="15.75" customHeight="1">
      <c r="A2325" s="2" t="s">
        <v>2325</v>
      </c>
      <c r="B2325" s="2" t="str">
        <f>IFERROR(__xludf.DUMMYFUNCTION("GOOGLETRANSLATE(A2325, ""en"",""mt"")"),"jagħti tfittxija ta 'kunsens tal-propjetà tiegħu,")</f>
        <v>jagħti tfittxija ta 'kunsens tal-propjetà tiegħu,</v>
      </c>
    </row>
    <row r="2326" ht="15.75" customHeight="1">
      <c r="A2326" s="2" t="s">
        <v>2326</v>
      </c>
      <c r="B2326" s="2" t="str">
        <f>IFERROR(__xludf.DUMMYFUNCTION("GOOGLETRANSLATE(A2326, ""en"",""mt"")"),"Wara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2327" ht="15.75" customHeight="1">
      <c r="A2327" s="2" t="s">
        <v>2327</v>
      </c>
      <c r="B2327" s="2" t="str">
        <f>IFERROR(__xludf.DUMMYFUNCTION("GOOGLETRANSLATE(A2327, ""en"",""mt"")"),"VA, is-Servizz tas-Saħħa Indjana, u NIH")</f>
        <v>VA, is-Servizz tas-Saħħa Indjana, u NIH</v>
      </c>
    </row>
    <row r="2328" ht="15.75" customHeight="1">
      <c r="A2328" s="2" t="s">
        <v>2328</v>
      </c>
      <c r="B2328" s="2" t="str">
        <f>IFERROR(__xludf.DUMMYFUNCTION("GOOGLETRANSLATE(A2328, ""en"",""mt"")"),"1695–1696")</f>
        <v>1695–1696</v>
      </c>
    </row>
    <row r="2329" ht="15.75" customHeight="1">
      <c r="A2329" s="2" t="s">
        <v>2329</v>
      </c>
      <c r="B2329" s="2" t="str">
        <f>IFERROR(__xludf.DUMMYFUNCTION("GOOGLETRANSLATE(A2329, ""en"",""mt"")"),"Li skopra li l-kampi elettriċi u manjetiċi jistgħu jkunu ""konxji minnu nnifsu""")</f>
        <v>Li skopra li l-kampi elettriċi u manjetiċi jistgħu jkunu "konxji minnu nnifsu"</v>
      </c>
    </row>
    <row r="2330" ht="15.75" customHeight="1">
      <c r="A2330" s="2" t="s">
        <v>2330</v>
      </c>
      <c r="B2330" s="2" t="str">
        <f>IFERROR(__xludf.DUMMYFUNCTION("GOOGLETRANSLATE(A2330, ""en"",""mt"")"),"Minn min kienu aktar tard l-imperaturi tal-wan iżolati?")</f>
        <v>Minn min kienu aktar tard l-imperaturi tal-wan iżolati?</v>
      </c>
    </row>
    <row r="2331" ht="15.75" customHeight="1">
      <c r="A2331" s="2" t="s">
        <v>2331</v>
      </c>
      <c r="B2331" s="2" t="str">
        <f>IFERROR(__xludf.DUMMYFUNCTION("GOOGLETRANSLATE(A2331, ""en"",""mt"")"),"""zip"" il-ħalq jingħalaq meta l-annimal ma jkunx qed jitma '")</f>
        <v>"zip" il-ħalq jingħalaq meta l-annimal ma jkunx qed jitma '</v>
      </c>
    </row>
    <row r="2332" ht="15.75" customHeight="1">
      <c r="A2332" s="2" t="s">
        <v>2332</v>
      </c>
      <c r="B2332" s="2" t="str">
        <f>IFERROR(__xludf.DUMMYFUNCTION("GOOGLETRANSLATE(A2332, ""en"",""mt"")"),"Fit-23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2333" ht="15.75" customHeight="1">
      <c r="A2333" s="2" t="s">
        <v>2333</v>
      </c>
      <c r="B2333" s="2" t="str">
        <f>IFERROR(__xludf.DUMMYFUNCTION("GOOGLETRANSLATE(A2333, ""en"",""mt"")"),"Hemm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2334" ht="15.75" customHeight="1">
      <c r="A2334" s="2" t="s">
        <v>2334</v>
      </c>
      <c r="B2334" s="2" t="str">
        <f>IFERROR(__xludf.DUMMYFUNCTION("GOOGLETRANSLATE(A2334, ""en"",""mt"")"),"pala")</f>
        <v>pala</v>
      </c>
    </row>
    <row r="2335" ht="15.75" customHeight="1">
      <c r="A2335" s="2" t="s">
        <v>2335</v>
      </c>
      <c r="B2335" s="2" t="str">
        <f>IFERROR(__xludf.DUMMYFUNCTION("GOOGLETRANSLATE(A2335, ""en"",""mt"")"),"Bini tad-Dawl u tal-Enerġija San Joaquin")</f>
        <v>Bini tad-Dawl u tal-Enerġija San Joaquin</v>
      </c>
    </row>
    <row r="2336" ht="15.75" customHeight="1">
      <c r="A2336" s="2" t="s">
        <v>2336</v>
      </c>
      <c r="B2336" s="2" t="str">
        <f>IFERROR(__xludf.DUMMYFUNCTION("GOOGLETRANSLATE(A2336, ""en"",""mt"")"),"X'inhu l-isem tal-iskema li tipprovdi tagħlim u għajnuna għall-ħlas lill-istudenti minħabba l-iskrizzjoni żejda?")</f>
        <v>X'inhu l-isem tal-iskema li tipprovdi tagħlim u għajnuna għall-ħlas lill-istudenti minħabba l-iskrizzjoni żejda?</v>
      </c>
    </row>
    <row r="2337" ht="15.75" customHeight="1">
      <c r="A2337" s="2" t="s">
        <v>2337</v>
      </c>
      <c r="B2337" s="2" t="str">
        <f>IFERROR(__xludf.DUMMYFUNCTION("GOOGLETRANSLATE(A2337, ""en"",""mt"")"),"Għaliex l-ispeċi kostali huma iebsa?")</f>
        <v>Għaliex l-ispeċi kostali huma iebsa?</v>
      </c>
    </row>
    <row r="2338" ht="15.75" customHeight="1">
      <c r="A2338" s="2" t="s">
        <v>2338</v>
      </c>
      <c r="B2338" s="2" t="str">
        <f>IFERROR(__xludf.DUMMYFUNCTION("GOOGLETRANSLATE(A2338, ""en"",""mt"")"),"wieħed mill-aktar movimenti influwenti")</f>
        <v>wieħed mill-aktar movimenti influwenti</v>
      </c>
    </row>
    <row r="2339" ht="15.75" customHeight="1">
      <c r="A2339" s="2" t="s">
        <v>2339</v>
      </c>
      <c r="B2339" s="2" t="str">
        <f>IFERROR(__xludf.DUMMYFUNCTION("GOOGLETRANSLATE(A2339, ""en"",""mt"")"),"diffiċli għall-predaturi biex jevolvu li jistgħu jispeċjalizzaw bħala predaturi fuq magicicadas")</f>
        <v>diffiċli għall-predaturi biex jevolvu li jistgħu jispeċjalizzaw bħala predaturi fuq magicicadas</v>
      </c>
    </row>
    <row r="2340" ht="15.75" customHeight="1">
      <c r="A2340" s="2" t="s">
        <v>2340</v>
      </c>
      <c r="B2340" s="2" t="str">
        <f>IFERROR(__xludf.DUMMYFUNCTION("GOOGLETRANSLATE(A2340, ""en"",""mt"")"),"Kemm hemm formazzjonijiet ġeomorfoloġiċi fuq Varsavja?")</f>
        <v>Kemm hemm formazzjonijiet ġeomorfoloġiċi fuq Varsavja?</v>
      </c>
    </row>
    <row r="2341" ht="15.75" customHeight="1">
      <c r="A2341" s="2" t="s">
        <v>2341</v>
      </c>
      <c r="B2341" s="2" t="str">
        <f>IFERROR(__xludf.DUMMYFUNCTION("GOOGLETRANSLATE(A2341, ""en"",""mt"")"),"X'inhuma żewġ molekuli anti-infjammatorji li l-quċċata matul is-sigħat imqajmin?")</f>
        <v>X'inhuma żewġ molekuli anti-infjammatorji li l-quċċata matul is-sigħat imqajmin?</v>
      </c>
    </row>
    <row r="2342" ht="15.75" customHeight="1">
      <c r="A2342" s="2" t="s">
        <v>2342</v>
      </c>
      <c r="B2342" s="2" t="str">
        <f>IFERROR(__xludf.DUMMYFUNCTION("GOOGLETRANSLATE(A2342, ""en"",""mt"")"),"gwerra, ġuħ, u temp")</f>
        <v>gwerra, ġuħ, u temp</v>
      </c>
    </row>
    <row r="2343" ht="15.75" customHeight="1">
      <c r="A2343" s="2" t="s">
        <v>2343</v>
      </c>
      <c r="B2343" s="2" t="str">
        <f>IFERROR(__xludf.DUMMYFUNCTION("GOOGLETRANSLATE(A2343, ""en"",""mt"")"),"Tmien Presidenti tal-Istati Uniti")</f>
        <v>Tmien Presidenti tal-Istati Uniti</v>
      </c>
    </row>
    <row r="2344" ht="15.75" customHeight="1">
      <c r="A2344" s="2" t="s">
        <v>2344</v>
      </c>
      <c r="B2344" s="2" t="str">
        <f>IFERROR(__xludf.DUMMYFUNCTION("GOOGLETRANSLATE(A2344, ""en"",""mt"")"),"Kemm ġonna botaniċi għandu Varsavja?")</f>
        <v>Kemm ġonna botaniċi għandu Varsavja?</v>
      </c>
    </row>
    <row r="2345" ht="15.75" customHeight="1">
      <c r="A2345" s="2" t="s">
        <v>2345</v>
      </c>
      <c r="B2345" s="2" t="str">
        <f>IFERROR(__xludf.DUMMYFUNCTION("GOOGLETRANSLATE(A2345, ""en"",""mt"")"),"werqa tal-irmied")</f>
        <v>werqa tal-irmied</v>
      </c>
    </row>
    <row r="2346" ht="15.75" customHeight="1">
      <c r="A2346" s="2" t="s">
        <v>2346</v>
      </c>
      <c r="B2346" s="2" t="str">
        <f>IFERROR(__xludf.DUMMYFUNCTION("GOOGLETRANSLATE(A2346, ""en"",""mt"")"),"X'inhuma ż-żewġ tipi differenti ta 'immunità?")</f>
        <v>X'inhuma ż-żewġ tipi differenti ta 'immunità?</v>
      </c>
    </row>
    <row r="2347" ht="15.75" customHeight="1">
      <c r="A2347" s="2" t="s">
        <v>2347</v>
      </c>
      <c r="B2347" s="2" t="str">
        <f>IFERROR(__xludf.DUMMYFUNCTION("GOOGLETRANSLATE(A2347, ""en"",""mt"")"),"Il-granari ġew ordnati mibnija madwar l-imperu")</f>
        <v>Il-granari ġew ordnati mibnija madwar l-imperu</v>
      </c>
    </row>
    <row r="2348" ht="15.75" customHeight="1">
      <c r="A2348" s="2" t="s">
        <v>2348</v>
      </c>
      <c r="B2348" s="2" t="str">
        <f>IFERROR(__xludf.DUMMYFUNCTION("GOOGLETRANSLATE(A2348, ""en"",""mt"")"),"Liema nazzjonalità huma r-riċerkaturi Richard G. Wilkinson u Kate Pickett?")</f>
        <v>Liema nazzjonalità huma r-riċerkaturi Richard G. Wilkinson u Kate Pickett?</v>
      </c>
    </row>
    <row r="2349" ht="15.75" customHeight="1">
      <c r="A2349" s="2" t="s">
        <v>2349</v>
      </c>
      <c r="B2349" s="2" t="str">
        <f>IFERROR(__xludf.DUMMYFUNCTION("GOOGLETRANSLATE(A2349, ""en"",""mt"")"),"B'liema dokument il-Huguenots stqarr il-fidi tagħhom lill-Portugiż fil-Brażil?")</f>
        <v>B'liema dokument il-Huguenots stqarr il-fidi tagħhom lill-Portugiż fil-Brażil?</v>
      </c>
    </row>
    <row r="2350" ht="15.75" customHeight="1">
      <c r="A2350" s="2" t="s">
        <v>2350</v>
      </c>
      <c r="B2350" s="2" t="str">
        <f>IFERROR(__xludf.DUMMYFUNCTION("GOOGLETRANSLATE(A2350, ""en"",""mt"")"),"Kemm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2351" ht="15.75" customHeight="1">
      <c r="A2351" s="2" t="s">
        <v>2351</v>
      </c>
      <c r="B2351" s="2" t="str">
        <f>IFERROR(__xludf.DUMMYFUNCTION("GOOGLETRANSLATE(A2351, ""en"",""mt"")"),"Kemm trattati oriġinali jistabbilixxu d-drittijiet fundamentali protetti mill-UE?")</f>
        <v>Kemm trattati oriġinali jistabbilixxu d-drittijiet fundamentali protetti mill-UE?</v>
      </c>
    </row>
    <row r="2352" ht="15.75" customHeight="1">
      <c r="A2352" s="2" t="s">
        <v>2352</v>
      </c>
      <c r="B2352" s="2" t="str">
        <f>IFERROR(__xludf.DUMMYFUNCTION("GOOGLETRANSLATE(A2352, ""en"",""mt"")"),"Ix-xjentisti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2353" ht="15.75" customHeight="1">
      <c r="A2353" s="2" t="s">
        <v>2353</v>
      </c>
      <c r="B2353" s="2" t="str">
        <f>IFERROR(__xludf.DUMMYFUNCTION("GOOGLETRANSLATE(A2353, ""en"",""mt"")"),"X'inhu l-isem tad-deżert ħdejn il-fruntiera ta 'Nevada?")</f>
        <v>X'inhu l-isem tad-deżert ħdejn il-fruntiera ta 'Nevada?</v>
      </c>
    </row>
    <row r="2354" ht="15.75" customHeight="1">
      <c r="A2354" s="2" t="s">
        <v>2354</v>
      </c>
      <c r="B2354" s="2" t="str">
        <f>IFERROR(__xludf.DUMMYFUNCTION("GOOGLETRANSLATE(A2354, ""en"",""mt"")"),"Ma 'min iffirma Rollo t-Trattat ta' Saint-Clair-sur-Epte?")</f>
        <v>Ma 'min iffirma Rollo t-Trattat ta' Saint-Clair-sur-Epte?</v>
      </c>
    </row>
    <row r="2355" ht="15.75" customHeight="1">
      <c r="A2355" s="2" t="s">
        <v>2355</v>
      </c>
      <c r="B2355" s="2" t="str">
        <f>IFERROR(__xludf.DUMMYFUNCTION("GOOGLETRANSLATE(A2355, ""en"",""mt"")"),"Eżempju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2356" ht="15.75" customHeight="1">
      <c r="A2356" s="2" t="s">
        <v>2356</v>
      </c>
      <c r="B2356" s="2" t="str">
        <f>IFERROR(__xludf.DUMMYFUNCTION("GOOGLETRANSLATE(A2356, ""en"",""mt"")"),"Steam jaħrab,")</f>
        <v>Steam jaħrab,</v>
      </c>
    </row>
    <row r="2357" ht="15.75" customHeight="1">
      <c r="A2357" s="2" t="s">
        <v>2357</v>
      </c>
      <c r="B2357" s="2" t="str">
        <f>IFERROR(__xludf.DUMMYFUNCTION("GOOGLETRANSLATE(A2357, ""en"",""mt"")"),"It-Tapizzerija ta 'Bayeux")</f>
        <v>It-Tapizzerija ta 'Bayeux</v>
      </c>
    </row>
    <row r="2358" ht="15.75" customHeight="1">
      <c r="A2358" s="2" t="s">
        <v>2358</v>
      </c>
      <c r="B2358" s="2" t="str">
        <f>IFERROR(__xludf.DUMMYFUNCTION("GOOGLETRANSLATE(A2358, ""en"",""mt"")"),"Alġerija")</f>
        <v>Alġerija</v>
      </c>
    </row>
    <row r="2359" ht="15.75" customHeight="1">
      <c r="A2359" s="2" t="s">
        <v>2359</v>
      </c>
      <c r="B2359" s="2" t="str">
        <f>IFERROR(__xludf.DUMMYFUNCTION("GOOGLETRANSLATE(A2359, ""en"",""mt"")"),"aktar riżorsi mhux tas-soltu")</f>
        <v>aktar riżorsi mhux tas-soltu</v>
      </c>
    </row>
    <row r="2360" ht="15.75" customHeight="1">
      <c r="A2360" s="2" t="s">
        <v>2360</v>
      </c>
      <c r="B2360" s="2" t="str">
        <f>IFERROR(__xludf.DUMMYFUNCTION("GOOGLETRANSLATE(A2360, ""en"",""mt"")"),"Prinċipji ta 'pre-allokazzjoni ta' bandwidth tan-netwerk")</f>
        <v>Prinċipji ta 'pre-allokazzjoni ta' bandwidth tan-netwerk</v>
      </c>
    </row>
    <row r="2361" ht="15.75" customHeight="1">
      <c r="A2361" s="2" t="s">
        <v>2361</v>
      </c>
      <c r="B2361" s="2" t="str">
        <f>IFERROR(__xludf.DUMMYFUNCTION("GOOGLETRANSLATE(A2361, ""en"",""mt"")"),"Firxa ta 'diviżjoni kbira")</f>
        <v>Firxa ta 'diviżjoni kbira</v>
      </c>
    </row>
    <row r="2362" ht="15.75" customHeight="1">
      <c r="A2362" s="2" t="s">
        <v>2362</v>
      </c>
      <c r="B2362" s="2" t="str">
        <f>IFERROR(__xludf.DUMMYFUNCTION("GOOGLETRANSLATE(A2362, ""en"",""mt"")"),"Ċentru tar-Riċerka dwar il-Woods Hole")</f>
        <v>Ċentru tar-Riċerka dwar il-Woods Hole</v>
      </c>
    </row>
    <row r="2363" ht="15.75" customHeight="1">
      <c r="A2363" s="2" t="s">
        <v>2363</v>
      </c>
      <c r="B2363" s="2" t="str">
        <f>IFERROR(__xludf.DUMMYFUNCTION("GOOGLETRANSLATE(A2363, ""en"",""mt"")"),"F’liema direzzjoni qalu Watson li daħal l-iżball?")</f>
        <v>F’liema direzzjoni qalu Watson li daħal l-iżball?</v>
      </c>
    </row>
    <row r="2364" ht="15.75" customHeight="1">
      <c r="A2364" s="2" t="s">
        <v>2364</v>
      </c>
      <c r="B2364" s="2" t="str">
        <f>IFERROR(__xludf.DUMMYFUNCTION("GOOGLETRANSLATE(A2364, ""en"",""mt"")"),"Thomas de Maiziere jservi liema rwol fil-kabinett Ġermaniż?")</f>
        <v>Thomas de Maiziere jservi liema rwol fil-kabinett Ġermaniż?</v>
      </c>
    </row>
    <row r="2365" ht="15.75" customHeight="1">
      <c r="A2365" s="2" t="s">
        <v>2365</v>
      </c>
      <c r="B2365" s="2" t="str">
        <f>IFERROR(__xludf.DUMMYFUNCTION("GOOGLETRANSLATE(A2365, ""en"",""mt"")"),"VBNS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2366" ht="15.75" customHeight="1">
      <c r="A2366" s="2" t="s">
        <v>2366</v>
      </c>
      <c r="B2366" s="2" t="str">
        <f>IFERROR(__xludf.DUMMYFUNCTION("GOOGLETRANSLATE(A2366, ""en"",""mt"")"),"Kooperazzjoni")</f>
        <v>Kooperazzjoni</v>
      </c>
    </row>
    <row r="2367" ht="15.75" customHeight="1">
      <c r="A2367" s="2" t="s">
        <v>2367</v>
      </c>
      <c r="B2367" s="2" t="str">
        <f>IFERROR(__xludf.DUMMYFUNCTION("GOOGLETRANSLATE(A2367, ""en"",""mt"")"),"Tang, Song, kif ukoll Khitan Liao u Jurchen Jin Dynasties")</f>
        <v>Tang, Song, kif ukoll Khitan Liao u Jurchen Jin Dynasties</v>
      </c>
    </row>
    <row r="2368" ht="15.75" customHeight="1">
      <c r="A2368" s="2" t="s">
        <v>2368</v>
      </c>
      <c r="B2368" s="2" t="str">
        <f>IFERROR(__xludf.DUMMYFUNCTION("GOOGLETRANSLATE(A2368, ""en"",""mt"")"),"Sky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369" ht="15.75" customHeight="1">
      <c r="A2369" s="2" t="s">
        <v>2369</v>
      </c>
      <c r="B2369" s="2" t="str">
        <f>IFERROR(__xludf.DUMMYFUNCTION("GOOGLETRANSLATE(A2369, ""en"",""mt"")"),"Il-magni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2370" ht="15.75" customHeight="1">
      <c r="A2370" s="2" t="s">
        <v>2370</v>
      </c>
      <c r="B2370" s="2" t="str">
        <f>IFERROR(__xludf.DUMMYFUNCTION("GOOGLETRANSLATE(A2370, ""en"",""mt"")"),"Eicosanoids u ċitokini")</f>
        <v>Eicosanoids u ċitokini</v>
      </c>
    </row>
    <row r="2371" ht="15.75" customHeight="1">
      <c r="A2371" s="2" t="s">
        <v>2371</v>
      </c>
      <c r="B2371" s="2" t="str">
        <f>IFERROR(__xludf.DUMMYFUNCTION("GOOGLETRANSLATE(A2371, ""en"",""mt"")"),"In-netwerk kien inġinerija u mħaddem minn telekomunikazzjonijiet MCI taħt ftehim kooperattiv mal-NSF")</f>
        <v>In-netwerk kien inġinerija u mħaddem minn telekomunikazzjonijiet MCI taħt ftehim kooperattiv mal-NSF</v>
      </c>
    </row>
    <row r="2372" ht="15.75" customHeight="1">
      <c r="A2372" s="2" t="s">
        <v>2372</v>
      </c>
      <c r="B2372" s="2" t="str">
        <f>IFERROR(__xludf.DUMMYFUNCTION("GOOGLETRANSLATE(A2372, ""en"",""mt"")"),"plott u għaqqad")</f>
        <v>plott u għaqqad</v>
      </c>
    </row>
    <row r="2373" ht="15.75" customHeight="1">
      <c r="A2373" s="2" t="s">
        <v>2373</v>
      </c>
      <c r="B2373" s="2" t="str">
        <f>IFERROR(__xludf.DUMMYFUNCTION("GOOGLETRANSLATE(A2373, ""en"",""mt"")"),"King Malcolm III")</f>
        <v>King Malcolm III</v>
      </c>
    </row>
    <row r="2374" ht="15.75" customHeight="1">
      <c r="A2374" s="2" t="s">
        <v>2374</v>
      </c>
      <c r="B2374" s="2" t="str">
        <f>IFERROR(__xludf.DUMMYFUNCTION("GOOGLETRANSLATE(A2374, ""en"",""mt"")"),"Sitt reġimenti għal Franza Ġdida")</f>
        <v>Sitt reġimenti għal Franza Ġdida</v>
      </c>
    </row>
    <row r="2375" ht="15.75" customHeight="1">
      <c r="A2375" s="2" t="s">
        <v>2375</v>
      </c>
      <c r="B2375" s="2" t="str">
        <f>IFERROR(__xludf.DUMMYFUNCTION("GOOGLETRANSLATE(A2375, ""en"",""mt"")"),"F'liema reġjun ta 'California jinsab Palm Springs?")</f>
        <v>F'liema reġjun ta 'California jinsab Palm Springs?</v>
      </c>
    </row>
    <row r="2376" ht="15.75" customHeight="1">
      <c r="A2376" s="2" t="s">
        <v>2376</v>
      </c>
      <c r="B2376" s="2" t="str">
        <f>IFERROR(__xludf.DUMMYFUNCTION("GOOGLETRANSLATE(A2376, ""en"",""mt"")"),"Il-kompetenza leġiżlattiva tal-ispeċi tal-parlament liema oqsma?")</f>
        <v>Il-kompetenza leġiżlattiva tal-ispeċi tal-parlament liema oqsma?</v>
      </c>
    </row>
    <row r="2377" ht="15.75" customHeight="1">
      <c r="A2377" s="2" t="s">
        <v>2377</v>
      </c>
      <c r="B2377" s="2" t="str">
        <f>IFERROR(__xludf.DUMMYFUNCTION("GOOGLETRANSLATE(A2377, ""en"",""mt"")"),"konkorrenti, valutazzjonijiet iżgħar ta 'problemi speċjali")</f>
        <v>konkorrenti, valutazzjonijiet iżgħar ta 'problemi speċjali</v>
      </c>
    </row>
    <row r="2378" ht="15.75" customHeight="1">
      <c r="A2378" s="2" t="s">
        <v>2378</v>
      </c>
      <c r="B2378" s="2" t="str">
        <f>IFERROR(__xludf.DUMMYFUNCTION("GOOGLETRANSLATE(A2378, ""en"",""mt"")"),"X'inhu l-Wied Alpin li jgħaddi r-Rhine?")</f>
        <v>X'inhu l-Wied Alpin li jgħaddi r-Rhine?</v>
      </c>
    </row>
    <row r="2379" ht="15.75" customHeight="1">
      <c r="A2379" s="2" t="s">
        <v>2379</v>
      </c>
      <c r="B2379" s="2" t="str">
        <f>IFERROR(__xludf.DUMMYFUNCTION("GOOGLETRANSLATE(A2379, ""en"",""mt"")"),"In-nisġa")</f>
        <v>In-nisġa</v>
      </c>
    </row>
    <row r="2380" ht="15.75" customHeight="1">
      <c r="A2380" s="2" t="s">
        <v>2380</v>
      </c>
      <c r="B2380" s="2" t="str">
        <f>IFERROR(__xludf.DUMMYFUNCTION("GOOGLETRANSLATE(A2380, ""en"",""mt"")"),"Hughes Hotel")</f>
        <v>Hughes Hotel</v>
      </c>
    </row>
    <row r="2381" ht="15.75" customHeight="1">
      <c r="A2381" s="2" t="s">
        <v>2381</v>
      </c>
      <c r="B2381" s="2" t="str">
        <f>IFERROR(__xludf.DUMMYFUNCTION("GOOGLETRANSLATE(A2381, ""en"",""mt"")"),"netwerk nazzjonali")</f>
        <v>netwerk nazzjonali</v>
      </c>
    </row>
    <row r="2382" ht="15.75" customHeight="1">
      <c r="A2382" s="2" t="s">
        <v>2382</v>
      </c>
      <c r="B2382" s="2" t="str">
        <f>IFERROR(__xludf.DUMMYFUNCTION("GOOGLETRANSLATE(A2382, ""en"",""mt"")"),"Iż-żewġ timijiet elenkati jilagħbu għal liema grupp NCAA?")</f>
        <v>Iż-żewġ timijiet elenkati jilagħbu għal liema grupp NCAA?</v>
      </c>
    </row>
    <row r="2383" ht="15.75" customHeight="1">
      <c r="A2383" s="2" t="s">
        <v>2383</v>
      </c>
      <c r="B2383" s="2" t="str">
        <f>IFERROR(__xludf.DUMMYFUNCTION("GOOGLETRANSLATE(A2383, ""en"",""mt"")"),"Dokumenti li jakkumpanjaw - Noti ta 'Spjegazzjoni")</f>
        <v>Dokumenti li jakkumpanjaw - Noti ta 'Spjegazzjoni</v>
      </c>
    </row>
    <row r="2384" ht="15.75" customHeight="1">
      <c r="A2384" s="2" t="s">
        <v>2384</v>
      </c>
      <c r="B2384" s="2" t="str">
        <f>IFERROR(__xludf.DUMMYFUNCTION("GOOGLETRANSLATE(A2384, ""en"",""mt"")"),"numru Prim")</f>
        <v>numru Prim</v>
      </c>
    </row>
    <row r="2385" ht="15.75" customHeight="1">
      <c r="A2385" s="2" t="s">
        <v>2385</v>
      </c>
      <c r="B2385" s="2" t="str">
        <f>IFERROR(__xludf.DUMMYFUNCTION("GOOGLETRANSLATE(A2385, ""en"",""mt"")"),"Sistema immuni innata kontra s-sistema immuni adatta")</f>
        <v>Sistema immuni innata kontra s-sistema immuni adatta</v>
      </c>
    </row>
    <row r="2386" ht="15.75" customHeight="1">
      <c r="A2386" s="2" t="s">
        <v>2386</v>
      </c>
      <c r="B2386" s="2" t="str">
        <f>IFERROR(__xludf.DUMMYFUNCTION("GOOGLETRANSLATE(A2386, ""en"",""mt"")"),"Fejn huma l-aktar komuni s-saħħa u l-problemi soċjali?")</f>
        <v>Fejn huma l-aktar komuni s-saħħa u l-problemi soċjali?</v>
      </c>
    </row>
    <row r="2387" ht="15.75" customHeight="1">
      <c r="A2387" s="2" t="s">
        <v>2387</v>
      </c>
      <c r="B2387" s="2" t="str">
        <f>IFERROR(__xludf.DUMMYFUNCTION("GOOGLETRANSLATE(A2387, ""en"",""mt"")"),"X'jiġri jekk membru ma jivvotax il-linja tal-partit?")</f>
        <v>X'jiġri jekk membru ma jivvotax il-linja tal-partit?</v>
      </c>
    </row>
    <row r="2388" ht="15.75" customHeight="1">
      <c r="A2388" s="2" t="s">
        <v>2388</v>
      </c>
      <c r="B2388" s="2" t="str">
        <f>IFERROR(__xludf.DUMMYFUNCTION("GOOGLETRANSLATE(A2388, ""en"",""mt"")"),"biex sistema tiffunzjona")</f>
        <v>biex sistema tiffunzjona</v>
      </c>
    </row>
    <row r="2389" ht="15.75" customHeight="1">
      <c r="A2389" s="2" t="s">
        <v>2389</v>
      </c>
      <c r="B2389" s="2" t="str">
        <f>IFERROR(__xludf.DUMMYFUNCTION("GOOGLETRANSLATE(A2389, ""en"",""mt"")"),"Fattur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2390" ht="15.75" customHeight="1">
      <c r="A2390" s="2" t="s">
        <v>2390</v>
      </c>
      <c r="B2390" s="2" t="str">
        <f>IFERROR(__xludf.DUMMYFUNCTION("GOOGLETRANSLATE(A2390, ""en"",""mt"")"),"Kriżi Finanzjarja tal-2007–08")</f>
        <v>Kriżi Finanzjarja tal-2007–08</v>
      </c>
    </row>
    <row r="2391" ht="15.75" customHeight="1">
      <c r="A2391" s="2" t="s">
        <v>2391</v>
      </c>
      <c r="B2391" s="2" t="str">
        <f>IFERROR(__xludf.DUMMYFUNCTION("GOOGLETRANSLATE(A2391, ""en"",""mt"")"),"It-terminu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2392" ht="15.75" customHeight="1">
      <c r="A2392" s="2" t="s">
        <v>2392</v>
      </c>
      <c r="B2392" s="2" t="str">
        <f>IFERROR(__xludf.DUMMYFUNCTION("GOOGLETRANSLATE(A2392, ""en"",""mt"")"),"Żewġ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2393" ht="15.75" customHeight="1">
      <c r="A2393" s="2" t="s">
        <v>2393</v>
      </c>
      <c r="B2393" s="2" t="str">
        <f>IFERROR(__xludf.DUMMYFUNCTION("GOOGLETRANSLATE(A2393, ""en"",""mt"")"),"X'inhi konfigurazzjoni tipika")</f>
        <v>X'inhi konfigurazzjoni tipika</v>
      </c>
    </row>
    <row r="2394" ht="15.75" customHeight="1">
      <c r="A2394" s="2" t="s">
        <v>2394</v>
      </c>
      <c r="B2394" s="2" t="str">
        <f>IFERROR(__xludf.DUMMYFUNCTION("GOOGLETRANSLATE(A2394, ""en"",""mt"")"),"Prattika tal-Ispiżerija tax-Xjenza u x-Xjenza tal-Informazzjoni Applikata")</f>
        <v>Prattika tal-Ispiżerija tax-Xjenza u x-Xjenza tal-Informazzjoni Applikata</v>
      </c>
    </row>
    <row r="2395" ht="15.75" customHeight="1">
      <c r="A2395" s="2" t="s">
        <v>2395</v>
      </c>
      <c r="B2395" s="2" t="str">
        <f>IFERROR(__xludf.DUMMYFUNCTION("GOOGLETRANSLATE(A2395, ""en"",""mt"")"),"""L-Istat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2396" ht="15.75" customHeight="1">
      <c r="A2396" s="2" t="s">
        <v>2396</v>
      </c>
      <c r="B2396" s="2" t="str">
        <f>IFERROR(__xludf.DUMMYFUNCTION("GOOGLETRANSLATE(A2396, ""en"",""mt"")"),"Evoluzzjoni ġeokimika ta 'unitajiet tal-blat")</f>
        <v>Evoluzzjoni ġeokimika ta 'unitajiet tal-blat</v>
      </c>
    </row>
    <row r="2397" ht="15.75" customHeight="1">
      <c r="A2397" s="2" t="s">
        <v>2397</v>
      </c>
      <c r="B2397" s="2" t="str">
        <f>IFERROR(__xludf.DUMMYFUNCTION("GOOGLETRANSLATE(A2397, ""en"",""mt"")"),"X'inhu l-livell ta 'inugwaljanza ta' ekonomija li qed tiżviluppa msejħa?")</f>
        <v>X'inhu l-livell ta 'inugwaljanza ta' ekonomija li qed tiżviluppa msejħa?</v>
      </c>
    </row>
    <row r="2398" ht="15.75" customHeight="1">
      <c r="A2398" s="2" t="s">
        <v>2398</v>
      </c>
      <c r="B2398" s="2" t="str">
        <f>IFERROR(__xludf.DUMMYFUNCTION("GOOGLETRANSLATE(A2398, ""en"",""mt"")"),"Għaliex Varsavja saret il-kapitali tal-Commonwealth?")</f>
        <v>Għaliex Varsavja saret il-kapitali tal-Commonwealth?</v>
      </c>
    </row>
    <row r="2399" ht="15.75" customHeight="1">
      <c r="A2399" s="2" t="s">
        <v>2399</v>
      </c>
      <c r="B2399" s="2" t="str">
        <f>IFERROR(__xludf.DUMMYFUNCTION("GOOGLETRANSLATE(A2399, ""en"",""mt"")"),"Kemm għandha diviżjonijiet ta 'riċerka akkademika l-Università ta' Chicago?")</f>
        <v>Kemm għandha diviżjonijiet ta 'riċerka akkademika l-Università ta' Chicago?</v>
      </c>
    </row>
    <row r="2400" ht="15.75" customHeight="1">
      <c r="A2400" s="2" t="s">
        <v>2400</v>
      </c>
      <c r="B2400" s="2" t="str">
        <f>IFERROR(__xludf.DUMMYFUNCTION("GOOGLETRANSLATE(A2400, ""en"",""mt"")"),"importanza dejjem tiżdied tal-kapital uman")</f>
        <v>importanza dejjem tiżdied tal-kapital uman</v>
      </c>
    </row>
    <row r="2401" ht="15.75" customHeight="1">
      <c r="A2401" s="2" t="s">
        <v>2401</v>
      </c>
      <c r="B2401" s="2" t="str">
        <f>IFERROR(__xludf.DUMMYFUNCTION("GOOGLETRANSLATE(A2401, ""en"",""mt"")"),"Liema żewġ affarijiet l-informatika tal-ispiżerija tiġbor flimkien?")</f>
        <v>Liema żewġ affarijiet l-informatika tal-ispiżerija tiġbor flimkien?</v>
      </c>
    </row>
    <row r="2402" ht="15.75" customHeight="1">
      <c r="A2402" s="2" t="s">
        <v>2402</v>
      </c>
      <c r="B2402" s="2" t="str">
        <f>IFERROR(__xludf.DUMMYFUNCTION("GOOGLETRANSLATE(A2402, ""en"",""mt"")"),"Taxxa fuq il-bejgħ nofs-penny")</f>
        <v>Taxxa fuq il-bejgħ nofs-penny</v>
      </c>
    </row>
    <row r="2403" ht="15.75" customHeight="1">
      <c r="A2403" s="2" t="s">
        <v>2403</v>
      </c>
      <c r="B2403" s="2" t="str">
        <f>IFERROR(__xludf.DUMMYFUNCTION("GOOGLETRANSLATE(A2403, ""en"",""mt"")"),"Lagos u Quiberon Bay.")</f>
        <v>Lagos u Quiberon Bay.</v>
      </c>
    </row>
    <row r="2404" ht="15.75" customHeight="1">
      <c r="A2404" s="2" t="s">
        <v>2404</v>
      </c>
      <c r="B2404" s="2" t="str">
        <f>IFERROR(__xludf.DUMMYFUNCTION("GOOGLETRANSLATE(A2404, ""en"",""mt"")"),"Creon, ir-re attwali ta 'Thebes, li qed jipprova jwaqqafha milli tagħti lil ħuha Polynices dfin xieraq")</f>
        <v>Creon, ir-re attwali ta 'Thebes, li qed jipprova jwaqqafha milli tagħti lil ħuha Polynices dfin xieraq</v>
      </c>
    </row>
    <row r="2405" ht="15.75" customHeight="1">
      <c r="A2405" s="2" t="s">
        <v>2405</v>
      </c>
      <c r="B2405" s="2" t="str">
        <f>IFERROR(__xludf.DUMMYFUNCTION("GOOGLETRANSLATE(A2405, ""en"",""mt"")"),"X'kien ippjanat Bhutto li jipprojbixxi fi żmien sitt xhur, qabel ma ġie mwaqqa '?")</f>
        <v>X'kien ippjanat Bhutto li jipprojbixxi fi żmien sitt xhur, qabel ma ġie mwaqqa '?</v>
      </c>
    </row>
    <row r="2406" ht="15.75" customHeight="1">
      <c r="A2406" s="2" t="s">
        <v>2406</v>
      </c>
      <c r="B2406" s="2" t="str">
        <f>IFERROR(__xludf.DUMMYFUNCTION("GOOGLETRANSLATE(A2406, ""en"",""mt"")"),"X'inhuma t-tliet espressjonijiet primarji użati biex jirrappreżentaw il-kumplessità tal-każijiet?")</f>
        <v>X'inhuma t-tliet espressjonijiet primarji użati biex jirrappreżentaw il-kumplessità tal-każijiet?</v>
      </c>
    </row>
    <row r="2407" ht="15.75" customHeight="1">
      <c r="A2407" s="2" t="s">
        <v>2407</v>
      </c>
      <c r="B2407" s="2" t="str">
        <f>IFERROR(__xludf.DUMMYFUNCTION("GOOGLETRANSLATE(A2407, ""en"",""mt"")"),"Iċ-ċiklu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riċevut mill-kondensatur bħala likwidu mhux bħ"&amp;"ala gass. L-ippumpjar tal-fluwidu tax-xogħol f'forma likwida matul iċ-ċiklu jeħtieġ frazzjoni żgħira ta 'l-enerġija biex tittrasportaha meta mqabbel ma' l-enerġija meħtieġa biex tikkompressa l-fluwidu tax-xogħol f'forma gassuża f'kompressur (bħal fiċ-ċikl"&amp;"u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riċevut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2408" ht="15.75" customHeight="1">
      <c r="A2408" s="2" t="s">
        <v>2408</v>
      </c>
      <c r="B2408" s="2" t="str">
        <f>IFERROR(__xludf.DUMMYFUNCTION("GOOGLETRANSLATE(A2408, ""en"",""mt"")"),"X’għamel Kublai biex jipprevjeni l-ġuħ?")</f>
        <v>X’għamel Kublai biex jipprevjeni l-ġuħ?</v>
      </c>
    </row>
    <row r="2409" ht="15.75" customHeight="1">
      <c r="A2409" s="2" t="s">
        <v>2409</v>
      </c>
      <c r="B2409" s="2" t="str">
        <f>IFERROR(__xludf.DUMMYFUNCTION("GOOGLETRANSLATE(A2409, ""en"",""mt"")"),"X'tipi ta 'djar huma ddisinjati minn Fresno Architects?")</f>
        <v>X'tipi ta 'djar huma ddisinjati minn Fresno Architects?</v>
      </c>
    </row>
    <row r="2410" ht="15.75" customHeight="1">
      <c r="A2410" s="2" t="s">
        <v>2410</v>
      </c>
      <c r="B2410" s="2" t="str">
        <f>IFERROR(__xludf.DUMMYFUNCTION("GOOGLETRANSLATE(A2410, ""en"",""mt"")"),"Kemm kanali BSKYB kienu disponibbli għall-klijenti qabel Ottubru 2005?")</f>
        <v>Kemm kanali BSKYB kienu disponibbli għall-klijenti qabel Ottubru 2005?</v>
      </c>
    </row>
    <row r="2411" ht="15.75" customHeight="1">
      <c r="A2411" s="2" t="s">
        <v>2411</v>
      </c>
      <c r="B2411" s="2" t="str">
        <f>IFERROR(__xludf.DUMMYFUNCTION("GOOGLETRANSLATE(A2411, ""en"",""mt"")"),"Liema industrija rnexxielha tibqa 'ħajja ta' tnaqqis kbir fl-infiq militari?")</f>
        <v>Liema industrija rnexxielha tibqa 'ħajja ta' tnaqqis kbir fl-infiq militari?</v>
      </c>
    </row>
    <row r="2412" ht="15.75" customHeight="1">
      <c r="A2412" s="2" t="s">
        <v>2412</v>
      </c>
      <c r="B2412" s="2" t="str">
        <f>IFERROR(__xludf.DUMMYFUNCTION("GOOGLETRANSLATE(A2412, ""en"",""mt"")"),"Sensing mill-bogħod")</f>
        <v>Sensing mill-bogħod</v>
      </c>
    </row>
    <row r="2413" ht="15.75" customHeight="1">
      <c r="A2413" s="2" t="s">
        <v>2413</v>
      </c>
      <c r="B2413" s="2" t="str">
        <f>IFERROR(__xludf.DUMMYFUNCTION("GOOGLETRANSLATE(A2413, ""en"",""mt"")"),"Il-prinċipju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2414" ht="15.75" customHeight="1">
      <c r="A2414" s="2" t="s">
        <v>2414</v>
      </c>
      <c r="B2414" s="2" t="str">
        <f>IFERROR(__xludf.DUMMYFUNCTION("GOOGLETRANSLATE(A2414, ""en"",""mt"")"),"Illum,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2415" ht="15.75" customHeight="1">
      <c r="A2415" s="2" t="s">
        <v>2415</v>
      </c>
      <c r="B2415" s="2" t="str">
        <f>IFERROR(__xludf.DUMMYFUNCTION("GOOGLETRANSLATE(A2415, ""en"",""mt"")"),"mibgħuta sitt reġimenti lil Franza Ġdida")</f>
        <v>mibgħuta sitt reġimenti lil Franza Ġdida</v>
      </c>
    </row>
    <row r="2416" ht="15.75" customHeight="1">
      <c r="A2416" s="2" t="s">
        <v>2416</v>
      </c>
      <c r="B2416" s="2" t="str">
        <f>IFERROR(__xludf.DUMMYFUNCTION("GOOGLETRANSLATE(A2416, ""en"",""mt"")"),"vleġeġ, xwabel, u tarki tal-ġilda")</f>
        <v>vleġeġ, xwabel, u tarki tal-ġilda</v>
      </c>
    </row>
    <row r="2417" ht="15.75" customHeight="1">
      <c r="A2417" s="2" t="s">
        <v>2417</v>
      </c>
      <c r="B2417" s="2" t="str">
        <f>IFERROR(__xludf.DUMMYFUNCTION("GOOGLETRANSLATE(A2417, ""en"",""mt"")"),"X'kienet ir-raġuni li l-Qorti Kostituzzjonali Taljana tat li rriżultat fis-Sur Costa li jitlef it-talba tiegħu kontra Enel?")</f>
        <v>X'kienet ir-raġuni li l-Qorti Kostituzzjonali Taljana tat li rriżultat fis-Sur Costa li jitlef it-talba tiegħu kontra Enel?</v>
      </c>
    </row>
    <row r="2418" ht="15.75" customHeight="1">
      <c r="A2418" s="2" t="s">
        <v>2418</v>
      </c>
      <c r="B2418" s="2" t="str">
        <f>IFERROR(__xludf.DUMMYFUNCTION("GOOGLETRANSLATE(A2418, ""en"",""mt"")"),"Kumitati tal-Abbozzi Privati")</f>
        <v>Kumitati tal-Abbozzi Privati</v>
      </c>
    </row>
    <row r="2419" ht="15.75" customHeight="1">
      <c r="A2419" s="2" t="s">
        <v>2419</v>
      </c>
      <c r="B2419" s="2" t="str">
        <f>IFERROR(__xludf.DUMMYFUNCTION("GOOGLETRANSLATE(A2419, ""en"",""mt"")"),"Għaliex il-parti dejqa tax-Xmara San Ġwann imsejħa Cowford?")</f>
        <v>Għaliex il-parti dejqa tax-Xmara San Ġwann imsejħa Cowford?</v>
      </c>
    </row>
    <row r="2420" ht="15.75" customHeight="1">
      <c r="A2420" s="2" t="s">
        <v>2420</v>
      </c>
      <c r="B2420" s="2" t="str">
        <f>IFERROR(__xludf.DUMMYFUNCTION("GOOGLETRANSLATE(A2420, ""en"",""mt"")"),"Kif ingħatat il-popolazzjoni ta 'Mnemiopsis fil-Baħar l-Iswed u l-Baħar ta' Azov li ġab taħt kontroll?")</f>
        <v>Kif ingħatat il-popolazzjoni ta 'Mnemiopsis fil-Baħar l-Iswed u l-Baħar ta' Azov li ġab taħt kontroll?</v>
      </c>
    </row>
    <row r="2421" ht="15.75" customHeight="1">
      <c r="A2421" s="2" t="s">
        <v>2421</v>
      </c>
      <c r="B2421" s="2" t="str">
        <f>IFERROR(__xludf.DUMMYFUNCTION("GOOGLETRANSLATE(A2421, ""en"",""mt"")"),"Fl-analiżi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2422" ht="15.75" customHeight="1">
      <c r="A2422" s="2" t="s">
        <v>2422</v>
      </c>
      <c r="B2422" s="2" t="str">
        <f>IFERROR(__xludf.DUMMYFUNCTION("GOOGLETRANSLATE(A2422, ""en"",""mt"")"),"X'inhi 'letteratura griża'?")</f>
        <v>X'inhi 'letteratura griża'?</v>
      </c>
    </row>
    <row r="2423" ht="15.75" customHeight="1">
      <c r="A2423" s="2" t="s">
        <v>2423</v>
      </c>
      <c r="B2423" s="2" t="str">
        <f>IFERROR(__xludf.DUMMYFUNCTION("GOOGLETRANSLATE(A2423, ""en"",""mt"")"),"B'mod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2424" ht="15.75" customHeight="1">
      <c r="A2424" s="2" t="s">
        <v>2424</v>
      </c>
      <c r="B2424" s="2" t="str">
        <f>IFERROR(__xludf.DUMMYFUNCTION("GOOGLETRANSLATE(A2424, ""en"",""mt"")"),"L-isports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2425" ht="15.75" customHeight="1">
      <c r="A2425" s="2" t="s">
        <v>2425</v>
      </c>
      <c r="B2425" s="2" t="str">
        <f>IFERROR(__xludf.DUMMYFUNCTION("GOOGLETRANSLATE(A2425, ""en"",""mt"")"),"Ossiġnu diatomiku")</f>
        <v>Ossiġnu diatomiku</v>
      </c>
    </row>
    <row r="2426" ht="15.75" customHeight="1">
      <c r="A2426" s="2" t="s">
        <v>2426</v>
      </c>
      <c r="B2426" s="2" t="str">
        <f>IFERROR(__xludf.DUMMYFUNCTION("GOOGLETRANSLATE(A2426, ""en"",""mt"")"),"X'inhu t-terminu għall-għeluq tax-xmajjar li m'għadhomx konnessi?")</f>
        <v>X'inhu t-terminu għall-għeluq tax-xmajjar li m'għadhomx konnessi?</v>
      </c>
    </row>
    <row r="2427" ht="15.75" customHeight="1">
      <c r="A2427" s="2" t="s">
        <v>2427</v>
      </c>
      <c r="B2427" s="2" t="str">
        <f>IFERROR(__xludf.DUMMYFUNCTION("GOOGLETRANSLATE(A2427, ""en"",""mt"")"),"immuntat mill-ġdid")</f>
        <v>immuntat mill-ġdid</v>
      </c>
    </row>
    <row r="2428" ht="15.75" customHeight="1">
      <c r="A2428" s="2" t="s">
        <v>2428</v>
      </c>
      <c r="B2428" s="2" t="str">
        <f>IFERROR(__xludf.DUMMYFUNCTION("GOOGLETRANSLATE(A2428, ""en"",""mt"")"),"Liema parti taċ-Ċina kellha nies ikklassifikati aktar baxxi fis-sistema tal-klassi?")</f>
        <v>Liema parti taċ-Ċina kellha nies ikklassifikati aktar baxxi fis-sistema tal-klassi?</v>
      </c>
    </row>
    <row r="2429" ht="15.75" customHeight="1">
      <c r="A2429" s="2" t="s">
        <v>2429</v>
      </c>
      <c r="B2429" s="2" t="str">
        <f>IFERROR(__xludf.DUMMYFUNCTION("GOOGLETRANSLATE(A2429, ""en"",""mt"")"),"Fis-Sistema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2430" ht="15.75" customHeight="1">
      <c r="A2430" s="2" t="s">
        <v>2430</v>
      </c>
      <c r="B2430" s="2" t="str">
        <f>IFERROR(__xludf.DUMMYFUNCTION("GOOGLETRANSLATE(A2430, ""en"",""mt"")"),"100–106 ° F.")</f>
        <v>100–106 ° F.</v>
      </c>
    </row>
    <row r="2431" ht="15.75" customHeight="1">
      <c r="A2431" s="2" t="s">
        <v>2431</v>
      </c>
      <c r="B2431" s="2" t="str">
        <f>IFERROR(__xludf.DUMMYFUNCTION("GOOGLETRANSLATE(A2431, ""en"",""mt"")"),"Il-Mongoli lil hinn mir-Renju Nofsani rawhom bħala Ċiniżi wisq")</f>
        <v>Il-Mongoli lil hinn mir-Renju Nofsani rawhom bħala Ċiniżi wisq</v>
      </c>
    </row>
    <row r="2432" ht="15.75" customHeight="1">
      <c r="A2432" s="2" t="s">
        <v>2432</v>
      </c>
      <c r="B2432" s="2" t="str">
        <f>IFERROR(__xludf.DUMMYFUNCTION("GOOGLETRANSLATE(A2432, ""en"",""mt"")"),"Bħala somma konnessa ta 'għoqiedi ewlenin")</f>
        <v>Bħala somma konnessa ta 'għoqiedi ewlenin</v>
      </c>
    </row>
    <row r="2433" ht="15.75" customHeight="1">
      <c r="A2433" s="2" t="s">
        <v>2433</v>
      </c>
      <c r="B2433" s="2" t="str">
        <f>IFERROR(__xludf.DUMMYFUNCTION("GOOGLETRANSLATE(A2433, ""en"",""mt"")"),"Liema kunsilli jassenjaw kompiti lill-IPCC?")</f>
        <v>Liema kunsilli jassenjaw kompiti lill-IPCC?</v>
      </c>
    </row>
    <row r="2434" ht="15.75" customHeight="1">
      <c r="A2434" s="2" t="s">
        <v>2434</v>
      </c>
      <c r="B2434" s="2" t="str">
        <f>IFERROR(__xludf.DUMMYFUNCTION("GOOGLETRANSLATE(A2434, ""en"",""mt"")"),"Min rebaħ il-battalja tal-Lag George?")</f>
        <v>Min rebaħ il-battalja tal-Lag George?</v>
      </c>
    </row>
    <row r="2435" ht="15.75" customHeight="1">
      <c r="A2435" s="2" t="s">
        <v>2435</v>
      </c>
      <c r="B2435" s="2" t="str">
        <f>IFERROR(__xludf.DUMMYFUNCTION("GOOGLETRANSLATE(A2435, ""en"",""mt"")"),"Maududi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2436" ht="15.75" customHeight="1">
      <c r="A2436" s="2" t="s">
        <v>2436</v>
      </c>
      <c r="B2436" s="2" t="str">
        <f>IFERROR(__xludf.DUMMYFUNCTION("GOOGLETRANSLATE(A2436, ""en"",""mt"")"),"Ipproteġi l-Art tar-Re fil-Wied ta 'Ohio")</f>
        <v>Ipproteġi l-Art tar-Re fil-Wied ta 'Ohio</v>
      </c>
    </row>
    <row r="2437" ht="15.75" customHeight="1">
      <c r="A2437" s="2" t="s">
        <v>2437</v>
      </c>
      <c r="B2437" s="2" t="str">
        <f>IFERROR(__xludf.DUMMYFUNCTION("GOOGLETRANSLATE(A2437, ""en"",""mt"")"),"igneous, sedimentarju, u metamorfiku")</f>
        <v>igneous, sedimentarju, u metamorfiku</v>
      </c>
    </row>
    <row r="2438" ht="15.75" customHeight="1">
      <c r="A2438" s="2" t="s">
        <v>2438</v>
      </c>
      <c r="B2438" s="2" t="str">
        <f>IFERROR(__xludf.DUMMYFUNCTION("GOOGLETRANSLATE(A2438, ""en"",""mt"")"),"Iffinanzjat bis-sħiħ minn partijiet privati")</f>
        <v>Iffinanzjat bis-sħiħ minn partijiet privati</v>
      </c>
    </row>
    <row r="2439" ht="15.75" customHeight="1">
      <c r="A2439" s="2" t="s">
        <v>2439</v>
      </c>
      <c r="B2439" s="2" t="str">
        <f>IFERROR(__xludf.DUMMYFUNCTION("GOOGLETRANSLATE(A2439, ""en"",""mt"")"),"Kif tiġi implimentata l-komunikazzjoni tal-modalità tal-pakketti")</f>
        <v>Kif tiġi implimentata l-komunikazzjoni tal-modalità tal-pakketti</v>
      </c>
    </row>
    <row r="2440" ht="15.75" customHeight="1">
      <c r="A2440" s="2" t="s">
        <v>2440</v>
      </c>
      <c r="B2440" s="2" t="str">
        <f>IFERROR(__xludf.DUMMYFUNCTION("GOOGLETRANSLATE(A2440, ""en"",""mt"")"),"Ir-rivali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2441" ht="15.75" customHeight="1">
      <c r="A2441" s="2" t="s">
        <v>2441</v>
      </c>
      <c r="B2441" s="2" t="str">
        <f>IFERROR(__xludf.DUMMYFUNCTION("GOOGLETRANSLATE(A2441, ""en"",""mt"")"),"Negozjar tal-motiv")</f>
        <v>Negozjar tal-motiv</v>
      </c>
    </row>
    <row r="2442" ht="15.75" customHeight="1">
      <c r="A2442" s="2" t="s">
        <v>2442</v>
      </c>
      <c r="B2442" s="2" t="str">
        <f>IFERROR(__xludf.DUMMYFUNCTION("GOOGLETRANSLATE(A2442, ""en"",""mt"")"),"L-imperjalizmu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2443" ht="15.75" customHeight="1">
      <c r="A2443" s="2" t="s">
        <v>2443</v>
      </c>
      <c r="B2443" s="2" t="str">
        <f>IFERROR(__xludf.DUMMYFUNCTION("GOOGLETRANSLATE(A2443, ""en"",""mt"")"),"ditti tas-servizz")</f>
        <v>ditti tas-servizz</v>
      </c>
    </row>
    <row r="2444" ht="15.75" customHeight="1">
      <c r="A2444" s="2" t="s">
        <v>2444</v>
      </c>
      <c r="B2444" s="2" t="str">
        <f>IFERROR(__xludf.DUMMYFUNCTION("GOOGLETRANSLATE(A2444, ""en"",""mt"")"),"Semmi mudell ta 'lussu li sar popolari f'nofs is-snin sebgħin.")</f>
        <v>Semmi mudell ta 'lussu li sar popolari f'nofs is-snin sebgħin.</v>
      </c>
    </row>
    <row r="2445" ht="15.75" customHeight="1">
      <c r="A2445" s="2" t="s">
        <v>2445</v>
      </c>
      <c r="B2445" s="2" t="str">
        <f>IFERROR(__xludf.DUMMYFUNCTION("GOOGLETRANSLATE(A2445, ""en"",""mt"")"),"Iċ-Ċiniż Han")</f>
        <v>Iċ-Ċiniż Han</v>
      </c>
    </row>
    <row r="2446" ht="15.75" customHeight="1">
      <c r="A2446" s="2" t="s">
        <v>2446</v>
      </c>
      <c r="B2446" s="2" t="str">
        <f>IFERROR(__xludf.DUMMYFUNCTION("GOOGLETRANSLATE(A2446, ""en"",""mt"")"),"Art tal-Punent mill-Medju Evu sal-Preżent")</f>
        <v>Art tal-Punent mill-Medju Evu sal-Preżent</v>
      </c>
    </row>
    <row r="2447" ht="15.75" customHeight="1">
      <c r="A2447" s="2" t="s">
        <v>2447</v>
      </c>
      <c r="B2447" s="2" t="str">
        <f>IFERROR(__xludf.DUMMYFUNCTION("GOOGLETRANSLATE(A2447, ""en"",""mt"")"),"Liema porzjon ta 'speċi ta' għasafar jiffurmaw it-total tad-dinja jgħixu fil-foresta tropikali?")</f>
        <v>Liema porzjon ta 'speċi ta' għasafar jiffurmaw it-total tad-dinja jgħixu fil-foresta tropikali?</v>
      </c>
    </row>
    <row r="2448" ht="15.75" customHeight="1">
      <c r="A2448" s="2" t="s">
        <v>2448</v>
      </c>
      <c r="B2448" s="2" t="str">
        <f>IFERROR(__xludf.DUMMYFUNCTION("GOOGLETRANSLATE(A2448, ""en"",""mt"")"),"Filwaqt li BSKYB kien ġie eskluż milli jkun parti mill-konsorzju Ondigital, u b'hekk għamilhom kompetitur awtomatikament, BSKYB kien kapaċi jingħaqad ma 'sostituzzjoni free-to-air ta' ITV Digital, Freeview, li fih iżomm sehem ugwali mal-BBC, ITV , Channel"&amp;" 4 u National Grid Wireless. Qabel Ottubru 2005, tliet stazzjonijiet BSKYB kienu disponibbli fuq din il-pjattaforma: Sky News, Sky Three, u Sky Sports News. Inizjalment BSKYB ipprovda Sema jivvjaġġa għas-servizz. Madankollu, dan ġie sostitwit minn Sky Thr"&amp;"ee fil-31 ta 'Ottubru 2005, li kien innifsu wara l-marka mill-ġdid bħala' pick TV 'fl-2011.")</f>
        <v>Filwaqt li BSKYB kien ġie eskluż milli jkun parti mill-konsorzju Ondigital, u b'hekk għamilhom kompetitur awtomatikament, BSKYB kien kapaċi jingħaqad ma 'sostituzzjoni free-to-air ta' ITV Digital, Freeview, li fih iżomm sehem ugwali mal-BBC, ITV , Channel 4 u National Grid Wireless. Qabel Ottubru 2005, tliet stazzjonijiet BSKYB kienu disponibbli fuq din il-pjattaforma: Sky News, Sky Three, u Sky Sports News. Inizjalment BSKYB ipprovda Sema jivvjaġġa għas-servizz. Madankollu, dan ġie sostitwit minn Sky Three fil-31 ta 'Ottubru 2005, li kien innifsu wara l-marka mill-ġdid bħala' pick TV 'fl-2011.</v>
      </c>
    </row>
    <row r="2449" ht="15.75" customHeight="1">
      <c r="A2449" s="2" t="s">
        <v>2449</v>
      </c>
      <c r="B2449" s="2" t="str">
        <f>IFERROR(__xludf.DUMMYFUNCTION("GOOGLETRANSLATE(A2449, ""en"",""mt"")"),"ir-raba ’gwerra interkolonjali u l-gwerra kbira għall-imperu")</f>
        <v>ir-raba ’gwerra interkolonjali u l-gwerra kbira għall-imperu</v>
      </c>
    </row>
    <row r="2450" ht="15.75" customHeight="1">
      <c r="A2450" s="2" t="s">
        <v>2450</v>
      </c>
      <c r="B2450" s="2" t="str">
        <f>IFERROR(__xludf.DUMMYFUNCTION("GOOGLETRANSLATE(A2450, ""en"",""mt"")"),"Liema organizzazzjoni kompliet tkun forza ta 'tfixkil kbira fil-Palestina?")</f>
        <v>Liema organizzazzjoni kompliet tkun forza ta 'tfixkil kbira fil-Palestina?</v>
      </c>
    </row>
    <row r="2451" ht="15.75" customHeight="1">
      <c r="A2451" s="2" t="s">
        <v>2451</v>
      </c>
      <c r="B2451" s="2" t="str">
        <f>IFERROR(__xludf.DUMMYFUNCTION("GOOGLETRANSLATE(A2451, ""en"",""mt"")"),"Il-biċċa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2452" ht="15.75" customHeight="1">
      <c r="A2452" s="2" t="s">
        <v>2452</v>
      </c>
      <c r="B2452" s="2" t="str">
        <f>IFERROR(__xludf.DUMMYFUNCTION("GOOGLETRANSLATE(A2452, ""en"",""mt"")"),"Xi jwassal inqas edukazzjoni meta taħdem?")</f>
        <v>Xi jwassal inqas edukazzjoni meta taħdem?</v>
      </c>
    </row>
    <row r="2453" ht="15.75" customHeight="1">
      <c r="A2453" s="2" t="s">
        <v>2453</v>
      </c>
      <c r="B2453" s="2" t="str">
        <f>IFERROR(__xludf.DUMMYFUNCTION("GOOGLETRANSLATE(A2453, ""en"",""mt"")"),"Jacques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2454" ht="15.75" customHeight="1">
      <c r="A2454" s="2" t="s">
        <v>2454</v>
      </c>
      <c r="B2454" s="2" t="str">
        <f>IFERROR(__xludf.DUMMYFUNCTION("GOOGLETRANSLATE(A2454, ""en"",""mt"")"),"Il-liġi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2455" ht="15.75" customHeight="1">
      <c r="A2455" s="2" t="s">
        <v>2455</v>
      </c>
      <c r="B2455" s="2" t="str">
        <f>IFERROR(__xludf.DUMMYFUNCTION("GOOGLETRANSLATE(A2455, ""en"",""mt"")"),"stadju introduttorju tal-kont")</f>
        <v>stadju introduttorju tal-kont</v>
      </c>
    </row>
    <row r="2456" ht="15.75" customHeight="1">
      <c r="A2456" s="2" t="s">
        <v>2456</v>
      </c>
      <c r="B2456" s="2" t="str">
        <f>IFERROR(__xludf.DUMMYFUNCTION("GOOGLETRANSLATE(A2456, ""en"",""mt"")"),"Fl-1967,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2457" ht="15.75" customHeight="1">
      <c r="A2457" s="2" t="s">
        <v>2457</v>
      </c>
      <c r="B2457" s="2" t="str">
        <f>IFERROR(__xludf.DUMMYFUNCTION("GOOGLETRANSLATE(A2457, ""en"",""mt"")"),"X'tip ta 'sistemi topoloġiċi jinstabu f'numri fir-Rabat?")</f>
        <v>X'tip ta 'sistemi topoloġiċi jinstabu f'numri fir-Rabat?</v>
      </c>
    </row>
    <row r="2458" ht="15.75" customHeight="1">
      <c r="A2458" s="2" t="s">
        <v>2458</v>
      </c>
      <c r="B2458" s="2" t="str">
        <f>IFERROR(__xludf.DUMMYFUNCTION("GOOGLETRANSLATE(A2458, ""en"",""mt"")"),"X'inhuma ż-żewġ subsistemi ewlenin tas-sistema immuni?")</f>
        <v>X'inhuma ż-żewġ subsistemi ewlenin tas-sistema immuni?</v>
      </c>
    </row>
    <row r="2459" ht="15.75" customHeight="1">
      <c r="A2459" s="2" t="s">
        <v>2459</v>
      </c>
      <c r="B2459" s="2" t="str">
        <f>IFERROR(__xludf.DUMMYFUNCTION("GOOGLETRANSLATE(A2459, ""en"",""mt"")"),"Ma 'liema kulleġġ huwa assoċjat Jake Rosenfield?")</f>
        <v>Ma 'liema kulleġġ huwa assoċjat Jake Rosenfield?</v>
      </c>
    </row>
    <row r="2460" ht="15.75" customHeight="1">
      <c r="A2460" s="2" t="s">
        <v>2460</v>
      </c>
      <c r="B2460" s="2" t="str">
        <f>IFERROR(__xludf.DUMMYFUNCTION("GOOGLETRANSLATE(A2460, ""en"",""mt"")"),"Liema reliġjon kienu n-Normanni")</f>
        <v>Liema reliġjon kienu n-Normanni</v>
      </c>
    </row>
    <row r="2461" ht="15.75" customHeight="1">
      <c r="A2461" s="2" t="s">
        <v>2461</v>
      </c>
      <c r="B2461" s="2" t="str">
        <f>IFERROR(__xludf.DUMMYFUNCTION("GOOGLETRANSLATE(A2461, ""en"",""mt"")"),"Sultan ta 'Tebes")</f>
        <v>Sultan ta 'Tebes</v>
      </c>
    </row>
    <row r="2462" ht="15.75" customHeight="1">
      <c r="A2462" s="2" t="s">
        <v>2462</v>
      </c>
      <c r="B2462" s="2" t="str">
        <f>IFERROR(__xludf.DUMMYFUNCTION("GOOGLETRANSLATE(A2462, ""en"",""mt"")"),"pagi aktar baxxi")</f>
        <v>pagi aktar baxxi</v>
      </c>
    </row>
    <row r="2463" ht="15.75" customHeight="1">
      <c r="A2463" s="2" t="s">
        <v>2463</v>
      </c>
      <c r="B2463" s="2" t="str">
        <f>IFERROR(__xludf.DUMMYFUNCTION("GOOGLETRANSLATE(A2463, ""en"",""mt"")"),"Armata u l-popolazzjoni")</f>
        <v>Armata u l-popolazzjoni</v>
      </c>
    </row>
    <row r="2464" ht="15.75" customHeight="1">
      <c r="A2464" s="2" t="s">
        <v>2464</v>
      </c>
      <c r="B2464" s="2" t="str">
        <f>IFERROR(__xludf.DUMMYFUNCTION("GOOGLETRANSLATE(A2464, ""en"",""mt"")"),"Ħalli l-awtrija ta 'l-Istati Uniti ta' 'New World' li kellha tkun ikkaratterizzata minn ordni ġeografika")</f>
        <v>Ħalli l-awtrija ta 'l-Istati Uniti ta' 'New World' li kellha tkun ikkaratterizzata minn ordni ġeografika</v>
      </c>
    </row>
    <row r="2465" ht="15.75" customHeight="1">
      <c r="A2465" s="2" t="s">
        <v>2465</v>
      </c>
      <c r="B2465" s="2" t="str">
        <f>IFERROR(__xludf.DUMMYFUNCTION("GOOGLETRANSLATE(A2465, ""en"",""mt"")"),"l-oqsma li fihom tista 'tagħmel liġijiet")</f>
        <v>l-oqsma li fihom tista 'tagħmel liġijiet</v>
      </c>
    </row>
    <row r="2466" ht="15.75" customHeight="1">
      <c r="A2466" s="2" t="s">
        <v>2466</v>
      </c>
      <c r="B2466" s="2" t="str">
        <f>IFERROR(__xludf.DUMMYFUNCTION("GOOGLETRANSLATE(A2466, ""en"",""mt"")"),"Taoism")</f>
        <v>Taoism</v>
      </c>
    </row>
    <row r="2467" ht="15.75" customHeight="1">
      <c r="A2467" s="2" t="s">
        <v>2467</v>
      </c>
      <c r="B2467" s="2" t="str">
        <f>IFERROR(__xludf.DUMMYFUNCTION("GOOGLETRANSLATE(A2467, ""en"",""mt"")"),"X'inhuma ppreżentati lill-Parlament minbarra l-abbozz innifsu?")</f>
        <v>X'inhuma ppreżentati lill-Parlament minbarra l-abbozz innifsu?</v>
      </c>
    </row>
    <row r="2468" ht="15.75" customHeight="1">
      <c r="A2468" s="2" t="s">
        <v>2468</v>
      </c>
      <c r="B2468" s="2" t="str">
        <f>IFERROR(__xludf.DUMMYFUNCTION("GOOGLETRANSLATE(A2468, ""en"",""mt"")"),"Van gend en loos v Nederlandse Administratie der Belastingen")</f>
        <v>Van gend en loos v Nederlandse Administratie der Belastingen</v>
      </c>
    </row>
    <row r="2469" ht="15.75" customHeight="1">
      <c r="A2469" s="2" t="s">
        <v>2469</v>
      </c>
      <c r="B2469" s="2" t="str">
        <f>IFERROR(__xludf.DUMMYFUNCTION("GOOGLETRANSLATE(A2469, ""en"",""mt"")"),"F'dan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2470" ht="15.75" customHeight="1">
      <c r="A2470" s="2" t="s">
        <v>2470</v>
      </c>
      <c r="B2470" s="2" t="str">
        <f>IFERROR(__xludf.DUMMYFUNCTION("GOOGLETRANSLATE(A2470, ""en"",""mt"")"),"Il-messaġġ / dejta oriġinali hija mmuntata mill-ġdid fl-ordni t-tajba")</f>
        <v>Il-messaġġ / dejta oriġinali hija mmuntata mill-ġdid fl-ordni t-tajba</v>
      </c>
    </row>
    <row r="2471" ht="15.75" customHeight="1">
      <c r="A2471" s="2" t="s">
        <v>2471</v>
      </c>
      <c r="B2471" s="2" t="str">
        <f>IFERROR(__xludf.DUMMYFUNCTION("GOOGLETRANSLATE(A2471, ""en"",""mt"")"),"Skond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2472" ht="15.75" customHeight="1">
      <c r="A2472" s="2" t="s">
        <v>2472</v>
      </c>
      <c r="B2472" s="2" t="str">
        <f>IFERROR(__xludf.DUMMYFUNCTION("GOOGLETRANSLATE(A2472, ""en"",""mt"")"),"L-ewwel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minn bini, li jmissu ma 'kwadrangle ikbar. Il-bini tal-kwadrangles ewlenin kienu ddisinjati minn Cobb, Shepley, Rutan u Coolidge, Holabird &amp; Roche, u ditti arkitettoniċi oħ"&amp;"ra f'taħlita ta 'l-istili Gotiċi Gotiċi u kolleġjali Vittorjani, b'disinn fuq il-kulleġġi ta' l-Università ta 'Oxford. (Mitchell Tower, pereżempju, huwa mfassal wara t-Torri Magdalen ta 'Oxford, u l-Università Commons, Hutchinson Hall, jirreplikaw lil Chr"&amp;"ist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minn 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2473" ht="15.75" customHeight="1">
      <c r="A2473" s="2" t="s">
        <v>2473</v>
      </c>
      <c r="B2473" s="2" t="str">
        <f>IFERROR(__xludf.DUMMYFUNCTION("GOOGLETRANSLATE(A2473, ""en"",""mt"")"),"kandidati fuq il-post")</f>
        <v>kandidati fuq il-post</v>
      </c>
    </row>
    <row r="2474" ht="15.75" customHeight="1">
      <c r="A2474" s="2" t="s">
        <v>2474</v>
      </c>
      <c r="B2474" s="2" t="str">
        <f>IFERROR(__xludf.DUMMYFUNCTION("GOOGLETRANSLATE(A2474, ""en"",""mt"")"),"Dak li l-kumpaniji Amerikani huma miġbura fl-aqwa 250")</f>
        <v>Dak li l-kumpaniji Amerikani huma miġbura fl-aqwa 250</v>
      </c>
    </row>
    <row r="2475" ht="15.75" customHeight="1">
      <c r="A2475" s="2" t="s">
        <v>2475</v>
      </c>
      <c r="B2475" s="2" t="str">
        <f>IFERROR(__xludf.DUMMYFUNCTION("GOOGLETRANSLATE(A2475, ""en"",""mt"")"),"Att dwar in-Naturalizzazzjoni ta 'Protestanti Barranin")</f>
        <v>Att dwar in-Naturalizzazzjoni ta 'Protestanti Barranin</v>
      </c>
    </row>
    <row r="2476" ht="15.75" customHeight="1">
      <c r="A2476" s="2" t="s">
        <v>2476</v>
      </c>
      <c r="B2476" s="2" t="str">
        <f>IFERROR(__xludf.DUMMYFUNCTION("GOOGLETRANSLATE(A2476, ""en"",""mt"")"),"M’għandniex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2477" ht="15.75" customHeight="1">
      <c r="A2477" s="2" t="s">
        <v>2477</v>
      </c>
      <c r="B2477" s="2" t="str">
        <f>IFERROR(__xludf.DUMMYFUNCTION("GOOGLETRANSLATE(A2477, ""en"",""mt"")"),"aċċess għall-edukazzjoni")</f>
        <v>aċċess għall-edukazzjoni</v>
      </c>
    </row>
    <row r="2478" ht="15.75" customHeight="1">
      <c r="A2478" s="2" t="s">
        <v>2478</v>
      </c>
      <c r="B2478" s="2" t="str">
        <f>IFERROR(__xludf.DUMMYFUNCTION("GOOGLETRANSLATE(A2478, ""en"",""mt"")"),"biex ma tagħtix tfittxija ta 'kunsens")</f>
        <v>biex ma tagħtix tfittxija ta 'kunsens</v>
      </c>
    </row>
    <row r="2479" ht="15.75" customHeight="1">
      <c r="A2479" s="2" t="s">
        <v>2479</v>
      </c>
      <c r="B2479" s="2" t="str">
        <f>IFERROR(__xludf.DUMMYFUNCTION("GOOGLETRANSLATE(A2479, ""en"",""mt"")"),"Għaliex ġie ffurmat in-netwerk tal-mertu fil-Michigan")</f>
        <v>Għaliex ġie ffurmat in-netwerk tal-mertu fil-Michigan</v>
      </c>
    </row>
    <row r="2480" ht="15.75" customHeight="1">
      <c r="A2480" s="2" t="s">
        <v>2480</v>
      </c>
      <c r="B2480" s="2" t="str">
        <f>IFERROR(__xludf.DUMMYFUNCTION("GOOGLETRANSLATE(A2480, ""en"",""mt"")"),"Min għamel l-għajnuna taż-żieda tal-wan fil-kummerċ?")</f>
        <v>Min għamel l-għajnuna taż-żieda tal-wan fil-kummerċ?</v>
      </c>
    </row>
    <row r="2481" ht="15.75" customHeight="1">
      <c r="A2481" s="2" t="s">
        <v>2481</v>
      </c>
      <c r="B2481" s="2" t="str">
        <f>IFERROR(__xludf.DUMMYFUNCTION("GOOGLETRANSLATE(A2481, ""en"",""mt"")"),"persuna jew grupp ta 'nies")</f>
        <v>persuna jew grupp ta 'nies</v>
      </c>
    </row>
    <row r="2482" ht="15.75" customHeight="1">
      <c r="A2482" s="2" t="s">
        <v>2482</v>
      </c>
      <c r="B2482" s="2" t="str">
        <f>IFERROR(__xludf.DUMMYFUNCTION("GOOGLETRANSLATE(A2482, ""en"",""mt"")"),"X'kien l-iskop tat-truppi ta 'Loudoun fil-Fort Henry?")</f>
        <v>X'kien l-iskop tat-truppi ta 'Loudoun fil-Fort Henry?</v>
      </c>
    </row>
    <row r="2483" ht="15.75" customHeight="1">
      <c r="A2483" s="2" t="s">
        <v>2483</v>
      </c>
      <c r="B2483" s="2" t="str">
        <f>IFERROR(__xludf.DUMMYFUNCTION("GOOGLETRANSLATE(A2483, ""en"",""mt"")"),"Klassijiet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2484" ht="15.75" customHeight="1">
      <c r="A2484" s="2" t="s">
        <v>2484</v>
      </c>
      <c r="B2484" s="2" t="str">
        <f>IFERROR(__xludf.DUMMYFUNCTION("GOOGLETRANSLATE(A2484, ""en"",""mt"")"),"Liema Boulevard tista 'ssib ħafna djar maestużi fiż-żona?")</f>
        <v>Liema Boulevard tista 'ssib ħafna djar maestużi fiż-żona?</v>
      </c>
    </row>
    <row r="2485" ht="15.75" customHeight="1">
      <c r="A2485" s="2" t="s">
        <v>2485</v>
      </c>
      <c r="B2485" s="2" t="str">
        <f>IFERROR(__xludf.DUMMYFUNCTION("GOOGLETRANSLATE(A2485, ""en"",""mt"")"),"ditti involuti fil-ġestjoni ta 'proġetti ta' kostruzzjoni")</f>
        <v>ditti involuti fil-ġestjoni ta 'proġetti ta' kostruzzjoni</v>
      </c>
    </row>
    <row r="2486" ht="15.75" customHeight="1">
      <c r="A2486" s="2" t="s">
        <v>2486</v>
      </c>
      <c r="B2486" s="2" t="str">
        <f>IFERROR(__xludf.DUMMYFUNCTION("GOOGLETRANSLATE(A2486, ""en"",""mt"")"),"Nies ta 'liema nazzjonalità vvintaw it-turbina tal-fwar?")</f>
        <v>Nies ta 'liema nazzjonalità vvintaw it-turbina tal-fwar?</v>
      </c>
    </row>
    <row r="2487" ht="15.75" customHeight="1">
      <c r="A2487" s="2" t="s">
        <v>2487</v>
      </c>
      <c r="B2487" s="2" t="str">
        <f>IFERROR(__xludf.DUMMYFUNCTION("GOOGLETRANSLATE(A2487, ""en"",""mt"")"),"Sir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2488" ht="15.75" customHeight="1">
      <c r="A2488" s="2" t="s">
        <v>2488</v>
      </c>
      <c r="B2488" s="2" t="str">
        <f>IFERROR(__xludf.DUMMYFUNCTION("GOOGLETRANSLATE(A2488, ""en"",""mt"")"),"b'xejn")</f>
        <v>b'xejn</v>
      </c>
    </row>
    <row r="2489" ht="15.75" customHeight="1">
      <c r="A2489" s="2" t="s">
        <v>2489</v>
      </c>
      <c r="B2489" s="2" t="str">
        <f>IFERROR(__xludf.DUMMYFUNCTION("GOOGLETRANSLATE(A2489, ""en"",""mt"")"),"ribelli / oppożizzjoni xellug / komunista / nazzjonalista")</f>
        <v>ribelli / oppożizzjoni xellug / komunista / nazzjonalista</v>
      </c>
    </row>
    <row r="2490" ht="15.75" customHeight="1">
      <c r="A2490" s="2" t="s">
        <v>2490</v>
      </c>
      <c r="B2490" s="2" t="str">
        <f>IFERROR(__xludf.DUMMYFUNCTION("GOOGLETRANSLATE(A2490, ""en"",""mt"")"),"Min ingħata art minn government Ingliż għall-iżvilupp ta 'pajjiż ta' Ohio?")</f>
        <v>Min ingħata art minn government Ingliż għall-iżvilupp ta 'pajjiż ta' Ohio?</v>
      </c>
    </row>
    <row r="2491" ht="15.75" customHeight="1">
      <c r="A2491" s="2" t="s">
        <v>2491</v>
      </c>
      <c r="B2491" s="2" t="str">
        <f>IFERROR(__xludf.DUMMYFUNCTION("GOOGLETRANSLATE(A2491, ""en"",""mt"")"),"toqgħod id-dar")</f>
        <v>toqgħod id-dar</v>
      </c>
    </row>
    <row r="2492" ht="15.75" customHeight="1">
      <c r="A2492" s="2" t="s">
        <v>2492</v>
      </c>
      <c r="B2492" s="2" t="str">
        <f>IFERROR(__xludf.DUMMYFUNCTION("GOOGLETRANSLATE(A2492, ""en"",""mt"")"),"Hamas")</f>
        <v>Hamas</v>
      </c>
    </row>
    <row r="2493" ht="15.75" customHeight="1">
      <c r="A2493" s="2" t="s">
        <v>2493</v>
      </c>
      <c r="B2493" s="2" t="str">
        <f>IFERROR(__xludf.DUMMYFUNCTION("GOOGLETRANSLATE(A2493, ""en"",""mt"")"),"_____ jgħin lill-Biospher mill-UV.")</f>
        <v>_____ jgħin lill-Biospher mill-UV.</v>
      </c>
    </row>
    <row r="2494" ht="15.75" customHeight="1">
      <c r="A2494" s="2" t="s">
        <v>2494</v>
      </c>
      <c r="B2494" s="2" t="str">
        <f>IFERROR(__xludf.DUMMYFUNCTION("GOOGLETRANSLATE(A2494, ""en"",""mt"")"),"X'inhu l-isem tas-suppożizzjoni li kwalunkwe numru ikbar minn 2 jista 'jkun irrappreżentat bħala s-somma ta' żewġ primes?")</f>
        <v>X'inhu l-isem tas-suppożizzjoni li kwalunkwe numru ikbar minn 2 jista 'jkun irrappreżentat bħala s-somma ta' żewġ primes?</v>
      </c>
    </row>
    <row r="2495" ht="15.75" customHeight="1">
      <c r="A2495" s="2" t="s">
        <v>2495</v>
      </c>
      <c r="B2495" s="2" t="str">
        <f>IFERROR(__xludf.DUMMYFUNCTION("GOOGLETRANSLATE(A2495, ""en"",""mt"")"),"Tħeġġeġ kunsens fost il-membri eletti")</f>
        <v>Tħeġġeġ kunsens fost il-membri eletti</v>
      </c>
    </row>
    <row r="2496" ht="15.75" customHeight="1">
      <c r="A2496" s="2" t="s">
        <v>2496</v>
      </c>
      <c r="B2496" s="2" t="str">
        <f>IFERROR(__xludf.DUMMYFUNCTION("GOOGLETRANSLATE(A2496, ""en"",""mt"")"),"Minkejja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2497" ht="15.75" customHeight="1">
      <c r="A2497" s="2" t="s">
        <v>2497</v>
      </c>
      <c r="B2497" s="2" t="str">
        <f>IFERROR(__xludf.DUMMYFUNCTION("GOOGLETRANSLATE(A2497, ""en"",""mt"")"),"Matul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2498" ht="15.75" customHeight="1">
      <c r="A2498" s="2" t="s">
        <v>2498</v>
      </c>
      <c r="B2498" s="2" t="str">
        <f>IFERROR(__xludf.DUMMYFUNCTION("GOOGLETRANSLATE(A2498, ""en"",""mt"")"),"ippropona li jibni netwerk nazzjonali fir-Renju Unit")</f>
        <v>ippropona li jibni netwerk nazzjonali fir-Renju Unit</v>
      </c>
    </row>
    <row r="2499" ht="15.75" customHeight="1">
      <c r="A2499" s="2" t="s">
        <v>2499</v>
      </c>
      <c r="B2499" s="2" t="str">
        <f>IFERROR(__xludf.DUMMYFUNCTION("GOOGLETRANSLATE(A2499, ""en"",""mt"")"),"L-ekonomiji nqabdu bejn prezzijiet ogħla taż-żejt u prezzijiet aktar baxxi għall-prodotti tal-esportazzjoni tagħhom stess")</f>
        <v>L-ekonomiji nqabdu bejn prezzijiet ogħla taż-żejt u prezzijiet aktar baxxi għall-prodotti tal-esportazzjoni tagħhom stess</v>
      </c>
    </row>
    <row r="2500" ht="15.75" customHeight="1">
      <c r="A2500" s="2" t="s">
        <v>2500</v>
      </c>
      <c r="B2500" s="2" t="str">
        <f>IFERROR(__xludf.DUMMYFUNCTION("GOOGLETRANSLATE(A2500, ""en"",""mt"")"),"X'jagħmlu ħafna mill-ispiżeriji onlajn?")</f>
        <v>X'jagħmlu ħafna mill-ispiżeriji onlajn?</v>
      </c>
    </row>
    <row r="2501" ht="15.75" customHeight="1">
      <c r="A2501" s="2" t="s">
        <v>2501</v>
      </c>
      <c r="B2501" s="2" t="str">
        <f>IFERROR(__xludf.DUMMYFUNCTION("GOOGLETRANSLATE(A2501, ""en"",""mt"")"),"power steering")</f>
        <v>power steering</v>
      </c>
    </row>
    <row r="2502" ht="15.75" customHeight="1">
      <c r="A2502" s="2" t="s">
        <v>2502</v>
      </c>
      <c r="B2502" s="2" t="str">
        <f>IFERROR(__xludf.DUMMYFUNCTION("GOOGLETRANSLATE(A2502, ""en"",""mt"")"),"X'inhu terminu ieħor għas-Sena 12 tal-edukazzjoni?")</f>
        <v>X'inhu terminu ieħor għas-Sena 12 tal-edukazzjoni?</v>
      </c>
    </row>
    <row r="2503" ht="15.75" customHeight="1">
      <c r="A2503" s="2" t="s">
        <v>2503</v>
      </c>
      <c r="B2503" s="2" t="str">
        <f>IFERROR(__xludf.DUMMYFUNCTION("GOOGLETRANSLATE(A2503, ""en"",""mt"")"),"Fil-lvant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2504" ht="15.75" customHeight="1">
      <c r="A2504" s="2" t="s">
        <v>2504</v>
      </c>
      <c r="B2504" s="2" t="str">
        <f>IFERROR(__xludf.DUMMYFUNCTION("GOOGLETRANSLATE(A2504, ""en"",""mt"")"),"Il-foresta tropikali tnaqqset")</f>
        <v>Il-foresta tropikali tnaqqset</v>
      </c>
    </row>
    <row r="2505" ht="15.75" customHeight="1">
      <c r="A2505" s="2" t="s">
        <v>2505</v>
      </c>
      <c r="B2505" s="2" t="str">
        <f>IFERROR(__xludf.DUMMYFUNCTION("GOOGLETRANSLATE(A2505, ""en"",""mt"")"),"Liema industrija stabbilixxa n-nobbli b'din is-saldu?")</f>
        <v>Liema industrija stabbilixxa n-nobbli b'din is-saldu?</v>
      </c>
    </row>
    <row r="2506" ht="15.75" customHeight="1">
      <c r="A2506" s="2" t="s">
        <v>2506</v>
      </c>
      <c r="B2506" s="2" t="str">
        <f>IFERROR(__xludf.DUMMYFUNCTION("GOOGLETRANSLATE(A2506, ""en"",""mt"")"),"X'tagħmel l-ippumpjar tal-ilma fil-Mesoglea?")</f>
        <v>X'tagħmel l-ippumpjar tal-ilma fil-Mesoglea?</v>
      </c>
    </row>
    <row r="2507" ht="15.75" customHeight="1">
      <c r="A2507" s="2" t="s">
        <v>2507</v>
      </c>
      <c r="B2507" s="2" t="str">
        <f>IFERROR(__xludf.DUMMYFUNCTION("GOOGLETRANSLATE(A2507, ""en"",""mt"")"),"X'għamel Virgin Media BSKYB li rriżulta li Virgin ma ġġorrx il-kanali aktar?")</f>
        <v>X'għamel Virgin Media BSKYB li rriżulta li Virgin ma ġġorrx il-kanali aktar?</v>
      </c>
    </row>
    <row r="2508" ht="15.75" customHeight="1">
      <c r="A2508" s="2" t="s">
        <v>2508</v>
      </c>
      <c r="B2508" s="2" t="str">
        <f>IFERROR(__xludf.DUMMYFUNCTION("GOOGLETRANSLATE(A2508, ""en"",""mt"")"),"Skond it-tnaqqis, jekk X u Y jistgħu jissolvew bl-istess algoritmu allura X iwettaq liema funzjoni f'relazzjoni ma 'Y?")</f>
        <v>Skond it-tnaqqis, jekk X u Y jistgħu jissolvew bl-istess algoritmu allura X iwettaq liema funzjoni f'relazzjoni ma 'Y?</v>
      </c>
    </row>
    <row r="2509" ht="15.75" customHeight="1">
      <c r="A2509" s="2" t="s">
        <v>2509</v>
      </c>
      <c r="B2509" s="2" t="str">
        <f>IFERROR(__xludf.DUMMYFUNCTION("GOOGLETRANSLATE(A2509, ""en"",""mt"")"),"Vendobionta għex matul liema perjodu?")</f>
        <v>Vendobionta għex matul liema perjodu?</v>
      </c>
    </row>
    <row r="2510" ht="15.75" customHeight="1">
      <c r="A2510" s="2" t="s">
        <v>2510</v>
      </c>
      <c r="B2510" s="2" t="str">
        <f>IFERROR(__xludf.DUMMYFUNCTION("GOOGLETRANSLATE(A2510, ""en"",""mt"")"),"L-istadju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2511" ht="15.75" customHeight="1">
      <c r="A2511" s="2" t="s">
        <v>2511</v>
      </c>
      <c r="B2511" s="2" t="str">
        <f>IFERROR(__xludf.DUMMYFUNCTION("GOOGLETRANSLATE(A2511, ""en"",""mt"")"),"Netwerk Internazzjonali tal-Komunikazzjonijiet tad-Dejta bil-kwartjieri ġenerali f'San Jose, CA")</f>
        <v>Netwerk Internazzjonali tal-Komunikazzjonijiet tad-Dejta bil-kwartjieri ġenerali f'San Jose, CA</v>
      </c>
    </row>
    <row r="2512" ht="15.75" customHeight="1">
      <c r="A2512" s="2" t="s">
        <v>2512</v>
      </c>
      <c r="B2512" s="2" t="str">
        <f>IFERROR(__xludf.DUMMYFUNCTION("GOOGLETRANSLATE(A2512, ""en"",""mt"")"),"Meta seħħ it-tkabbir taż-żona ta 'Varsavja?")</f>
        <v>Meta seħħ it-tkabbir taż-żona ta 'Varsavja?</v>
      </c>
    </row>
    <row r="2513" ht="15.75" customHeight="1">
      <c r="A2513" s="2" t="s">
        <v>2513</v>
      </c>
      <c r="B2513" s="2" t="str">
        <f>IFERROR(__xludf.DUMMYFUNCTION("GOOGLETRANSLATE(A2513, ""en"",""mt"")"),"Għal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2514" ht="15.75" customHeight="1">
      <c r="A2514" s="2" t="s">
        <v>2514</v>
      </c>
      <c r="B2514" s="2" t="str">
        <f>IFERROR(__xludf.DUMMYFUNCTION("GOOGLETRANSLATE(A2514, ""en"",""mt"")"),"Minbarra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2515" ht="15.75" customHeight="1">
      <c r="A2515" s="2" t="s">
        <v>2515</v>
      </c>
      <c r="B2515" s="2" t="str">
        <f>IFERROR(__xludf.DUMMYFUNCTION("GOOGLETRANSLATE(A2515, ""en"",""mt"")"),"1300")</f>
        <v>1300</v>
      </c>
    </row>
    <row r="2516" ht="15.75" customHeight="1">
      <c r="A2516" s="2" t="s">
        <v>2516</v>
      </c>
      <c r="B2516" s="2" t="str">
        <f>IFERROR(__xludf.DUMMYFUNCTION("GOOGLETRANSLATE(A2516, ""en"",""mt"")"),"il-gvern tar-Renju Unit")</f>
        <v>il-gvern tar-Renju Unit</v>
      </c>
    </row>
    <row r="2517" ht="15.75" customHeight="1">
      <c r="A2517" s="2" t="s">
        <v>2517</v>
      </c>
      <c r="B2517" s="2" t="str">
        <f>IFERROR(__xludf.DUMMYFUNCTION("GOOGLETRANSLATE(A2517, ""en"",""mt"")"),"L-università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2518" ht="15.75" customHeight="1">
      <c r="A2518" s="2" t="s">
        <v>2518</v>
      </c>
      <c r="B2518" s="2" t="str">
        <f>IFERROR(__xludf.DUMMYFUNCTION("GOOGLETRANSLATE(A2518, ""en"",""mt"")"),"l-aħjar, l-agħar u l-medja tal-każ")</f>
        <v>l-aħjar, l-agħar u l-medja tal-każ</v>
      </c>
    </row>
    <row r="2519" ht="15.75" customHeight="1">
      <c r="A2519" s="2" t="s">
        <v>2519</v>
      </c>
      <c r="B2519" s="2" t="str">
        <f>IFERROR(__xludf.DUMMYFUNCTION("GOOGLETRANSLATE(A2519, ""en"",""mt"")"),"Nofs l-Eġen")</f>
        <v>Nofs l-Eġen</v>
      </c>
    </row>
    <row r="2520" ht="15.75" customHeight="1">
      <c r="A2520" s="2" t="s">
        <v>2520</v>
      </c>
      <c r="B2520" s="2" t="str">
        <f>IFERROR(__xludf.DUMMYFUNCTION("GOOGLETRANSLATE(A2520, ""en"",""mt"")"),"Liema battalji navali tilfet Franza fl-1759?")</f>
        <v>Liema battalji navali tilfet Franza fl-1759?</v>
      </c>
    </row>
    <row r="2521" ht="15.75" customHeight="1">
      <c r="A2521" s="2" t="s">
        <v>2521</v>
      </c>
      <c r="B2521" s="2" t="str">
        <f>IFERROR(__xludf.DUMMYFUNCTION("GOOGLETRANSLATE(A2521, ""en"",""mt"")")," J. A. Hobson ried liema tiġrijiet tiżviluppa d-dinja?")</f>
        <v> J. A. Hobson ried liema tiġrijiet tiżviluppa d-dinja?</v>
      </c>
    </row>
    <row r="2522" ht="15.75" customHeight="1">
      <c r="A2522" s="2" t="s">
        <v>2522</v>
      </c>
      <c r="B2522" s="2" t="str">
        <f>IFERROR(__xludf.DUMMYFUNCTION("GOOGLETRANSLATE(A2522, ""en"",""mt"")"),"X'jiġri t-tieni jekk l-iskadenza ta 'direttiva ma tintlaħaqx?")</f>
        <v>X'jiġri t-tieni jekk l-iskadenza ta 'direttiva ma tintlaħaqx?</v>
      </c>
    </row>
    <row r="2523" ht="15.75" customHeight="1">
      <c r="A2523" s="2" t="s">
        <v>2523</v>
      </c>
      <c r="B2523" s="2" t="str">
        <f>IFERROR(__xludf.DUMMYFUNCTION("GOOGLETRANSLATE(A2523, ""en"",""mt"")"),"Mill-aħħar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2524" ht="15.75" customHeight="1">
      <c r="A2524" s="2" t="s">
        <v>2524</v>
      </c>
      <c r="B2524" s="2" t="str">
        <f>IFERROR(__xludf.DUMMYFUNCTION("GOOGLETRANSLATE(A2524, ""en"",""mt"")"),"X'inhu t-terminu użat biex tidentifika magna tat-Turing deterministika li għandha bits każwali addizzjonali?")</f>
        <v>X'inhu t-terminu użat biex tidentifika magna tat-Turing deterministika li għandha bits każwali addizzjonali?</v>
      </c>
    </row>
    <row r="2525" ht="15.75" customHeight="1">
      <c r="A2525" s="2" t="s">
        <v>2525</v>
      </c>
      <c r="B2525" s="2" t="str">
        <f>IFERROR(__xludf.DUMMYFUNCTION("GOOGLETRANSLATE(A2525, ""en"",""mt"")"),"Sema attiva")</f>
        <v>Sema attiva</v>
      </c>
    </row>
    <row r="2526" ht="15.75" customHeight="1">
      <c r="A2526" s="2" t="s">
        <v>2526</v>
      </c>
      <c r="B2526" s="2" t="str">
        <f>IFERROR(__xludf.DUMMYFUNCTION("GOOGLETRANSLATE(A2526, ""en"",""mt"")"),"it-tarf oppost minn ħalq")</f>
        <v>it-tarf oppost minn ħalq</v>
      </c>
    </row>
    <row r="2527" ht="15.75" customHeight="1">
      <c r="A2527" s="2" t="s">
        <v>2527</v>
      </c>
      <c r="B2527" s="2" t="str">
        <f>IFERROR(__xludf.DUMMYFUNCTION("GOOGLETRANSLATE(A2527, ""en"",""mt"")"),"funzjoni ta 'sostenn")</f>
        <v>funzjoni ta 'sostenn</v>
      </c>
    </row>
    <row r="2528" ht="15.75" customHeight="1">
      <c r="A2528" s="2" t="s">
        <v>2528</v>
      </c>
      <c r="B2528" s="2" t="str">
        <f>IFERROR(__xludf.DUMMYFUNCTION("GOOGLETRANSLATE(A2528, ""en"",""mt"")"),"Massachusetts Bay Colony")</f>
        <v>Massachusetts Bay Colony</v>
      </c>
    </row>
    <row r="2529" ht="15.75" customHeight="1">
      <c r="A2529" s="2" t="s">
        <v>2529</v>
      </c>
      <c r="B2529" s="2" t="str">
        <f>IFERROR(__xludf.DUMMYFUNCTION("GOOGLETRANSLATE(A2529, ""en"",""mt"")"),"Manifatturi u negozjanti Ċiniżi tan-Nofsinhar")</f>
        <v>Manifatturi u negozjanti Ċiniżi tan-Nofsinhar</v>
      </c>
    </row>
    <row r="2530" ht="15.75" customHeight="1">
      <c r="A2530" s="2" t="s">
        <v>2530</v>
      </c>
      <c r="B2530" s="2" t="str">
        <f>IFERROR(__xludf.DUMMYFUNCTION("GOOGLETRANSLATE(A2530, ""en"",""mt"")"),"Minbarra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2531" ht="15.75" customHeight="1">
      <c r="A2531" s="2" t="s">
        <v>2531</v>
      </c>
      <c r="B2531" s="2" t="str">
        <f>IFERROR(__xludf.DUMMYFUNCTION("GOOGLETRANSLATE(A2531, ""en"",""mt"")"),"Islam kwietist / mhux politiku")</f>
        <v>Islam kwietist / mhux politiku</v>
      </c>
    </row>
    <row r="2532" ht="15.75" customHeight="1">
      <c r="A2532" s="2" t="s">
        <v>2532</v>
      </c>
      <c r="B2532" s="2" t="str">
        <f>IFERROR(__xludf.DUMMYFUNCTION("GOOGLETRANSLATE(A2532, ""en"",""mt"")"),"Il-kunċett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2533" ht="15.75" customHeight="1">
      <c r="A2533" s="2" t="s">
        <v>2533</v>
      </c>
      <c r="B2533" s="2" t="str">
        <f>IFERROR(__xludf.DUMMYFUNCTION("GOOGLETRANSLATE(A2533, ""en"",""mt"")"),"Dan in-netwerk influwenzat mudelli aktar tard ta '")</f>
        <v>Dan in-netwerk influwenzat mudelli aktar tard ta '</v>
      </c>
    </row>
    <row r="2534" ht="15.75" customHeight="1">
      <c r="A2534" s="2" t="s">
        <v>2534</v>
      </c>
      <c r="B2534" s="2" t="str">
        <f>IFERROR(__xludf.DUMMYFUNCTION("GOOGLETRANSLATE(A2534, ""en"",""mt"")"),"In-Normanni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2535" ht="15.75" customHeight="1">
      <c r="A2535" s="2" t="s">
        <v>2535</v>
      </c>
      <c r="B2535" s="2" t="str">
        <f>IFERROR(__xludf.DUMMYFUNCTION("GOOGLETRANSLATE(A2535, ""en"",""mt"")"),"Lincoln Continental,")</f>
        <v>Lincoln Continental,</v>
      </c>
    </row>
    <row r="2536" ht="15.75" customHeight="1">
      <c r="A2536" s="2" t="s">
        <v>2536</v>
      </c>
      <c r="B2536" s="2" t="str">
        <f>IFERROR(__xludf.DUMMYFUNCTION("GOOGLETRANSLATE(A2536, ""en"",""mt"")"),"Sal-1998,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2537" ht="15.75" customHeight="1">
      <c r="A2537" s="2" t="s">
        <v>2537</v>
      </c>
      <c r="B2537" s="2" t="str">
        <f>IFERROR(__xludf.DUMMYFUNCTION("GOOGLETRANSLATE(A2537, ""en"",""mt"")"),"rispettat ħafna")</f>
        <v>rispettat ħafna</v>
      </c>
    </row>
    <row r="2538" ht="15.75" customHeight="1">
      <c r="A2538" s="2" t="s">
        <v>2538</v>
      </c>
      <c r="B2538" s="2" t="str">
        <f>IFERROR(__xludf.DUMMYFUNCTION("GOOGLETRANSLATE(A2538, ""en"",""mt"")"),"Miċ-Ċensiment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2539" ht="15.75" customHeight="1">
      <c r="A2539" s="2" t="s">
        <v>2539</v>
      </c>
      <c r="B2539" s="2" t="str">
        <f>IFERROR(__xludf.DUMMYFUNCTION("GOOGLETRANSLATE(A2539, ""en"",""mt"")"),"X'inhi l-unika forma ta 'enerġija potenzjali li tista' tinbidel?")</f>
        <v>X'inhi l-unika forma ta 'enerġija potenzjali li tista' tinbidel?</v>
      </c>
    </row>
    <row r="2540" ht="15.75" customHeight="1">
      <c r="A2540" s="2" t="s">
        <v>2540</v>
      </c>
      <c r="B2540" s="2" t="str">
        <f>IFERROR(__xludf.DUMMYFUNCTION("GOOGLETRANSLATE(A2540, ""en"",""mt"")"),"Newton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2541" ht="15.75" customHeight="1">
      <c r="A2541" s="2" t="s">
        <v>2541</v>
      </c>
      <c r="B2541" s="2" t="str">
        <f>IFERROR(__xludf.DUMMYFUNCTION("GOOGLETRANSLATE(A2541, ""en"",""mt"")"),"Überseering bv v construction nordic gmbH")</f>
        <v>Überseering bv v construction nordic gmbH</v>
      </c>
    </row>
    <row r="2542" ht="15.75" customHeight="1">
      <c r="A2542" s="2" t="s">
        <v>2542</v>
      </c>
      <c r="B2542" s="2" t="str">
        <f>IFERROR(__xludf.DUMMYFUNCTION("GOOGLETRANSLATE(A2542, ""en"",""mt"")"),"Dak li ġie ssuġġerit fis-simpożju fl-1967")</f>
        <v>Dak li ġie ssuġġerit fis-simpożju fl-1967</v>
      </c>
    </row>
    <row r="2543" ht="15.75" customHeight="1">
      <c r="A2543" s="2" t="s">
        <v>2543</v>
      </c>
      <c r="B2543" s="2" t="str">
        <f>IFERROR(__xludf.DUMMYFUNCTION("GOOGLETRANSLATE(A2543, ""en"",""mt"")"),"Mill-2010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Jonqos L-età medjana kienet ta ’35 .5 snin. Għal kull 100 mara kien hemm 94.1 irġiel. Għal kull 100 mara ta '18 -il sena 'l fuq, kien "&amp;"hemm 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Jonqos L-età medjana kienet ta ’35 .5 snin. Għal kull 100 mara kien hemm 94.1 irġiel. Għal kull 100 mara ta '18 -il sena 'l fuq, kien hemm 91.3 irġiel.</v>
      </c>
    </row>
    <row r="2544" ht="15.75" customHeight="1">
      <c r="A2544" s="2" t="s">
        <v>2544</v>
      </c>
      <c r="B2544" s="2" t="str">
        <f>IFERROR(__xludf.DUMMYFUNCTION("GOOGLETRANSLATE(A2544, ""en"",""mt"")"),"X'inhu konsiderazzjonijiet ta 'Malum f'SE?")</f>
        <v>X'inhu konsiderazzjonijiet ta 'Malum f'SE?</v>
      </c>
    </row>
    <row r="2545" ht="15.75" customHeight="1">
      <c r="A2545" s="2" t="s">
        <v>2545</v>
      </c>
      <c r="B2545" s="2" t="str">
        <f>IFERROR(__xludf.DUMMYFUNCTION("GOOGLETRANSLATE(A2545, ""en"",""mt"")"),"Il-ġeografu ta 'Wilson.")</f>
        <v>Il-ġeografu ta 'Wilson.</v>
      </c>
    </row>
    <row r="2546" ht="15.75" customHeight="1">
      <c r="A2546" s="2" t="s">
        <v>2546</v>
      </c>
      <c r="B2546" s="2" t="str">
        <f>IFERROR(__xludf.DUMMYFUNCTION("GOOGLETRANSLATE(A2546, ""en"",""mt"")"),"Id-dilemma ffaċċjata minn ċittadini Ġermaniżi")</f>
        <v>Id-dilemma ffaċċjata minn ċittadini Ġermaniżi</v>
      </c>
    </row>
    <row r="2547" ht="15.75" customHeight="1">
      <c r="A2547" s="2" t="s">
        <v>2547</v>
      </c>
      <c r="B2547" s="2" t="str">
        <f>IFERROR(__xludf.DUMMYFUNCTION("GOOGLETRANSLATE(A2547, ""en"",""mt"")"),"X'inhi r-raġuni ewlenija li l-ispiżjara li jikkonsultaw qed jaħdmu dejjem aktar direttament mal-pazjenti?")</f>
        <v>X'inhi r-raġuni ewlenija li l-ispiżjara li jikkonsultaw qed jaħdmu dejjem aktar direttament mal-pazjenti?</v>
      </c>
    </row>
    <row r="2548" ht="15.75" customHeight="1">
      <c r="A2548" s="2" t="s">
        <v>2548</v>
      </c>
      <c r="B2548" s="2" t="str">
        <f>IFERROR(__xludf.DUMMYFUNCTION("GOOGLETRANSLATE(A2548, ""en"",""mt"")"),"Sensing fuq il-post qed jintuża minn tribujiet indiġeni għal xiex")</f>
        <v>Sensing fuq il-post qed jintuża minn tribujiet indiġeni għal xiex</v>
      </c>
    </row>
    <row r="2549" ht="15.75" customHeight="1">
      <c r="A2549" s="2" t="s">
        <v>2549</v>
      </c>
      <c r="B2549" s="2" t="str">
        <f>IFERROR(__xludf.DUMMYFUNCTION("GOOGLETRANSLATE(A2549, ""en"",""mt"")"),"it-tieni l-akbar")</f>
        <v>it-tieni l-akbar</v>
      </c>
    </row>
    <row r="2550" ht="15.75" customHeight="1">
      <c r="A2550" s="2" t="s">
        <v>2550</v>
      </c>
      <c r="B2550" s="2" t="str">
        <f>IFERROR(__xludf.DUMMYFUNCTION("GOOGLETRANSLATE(A2550, ""en"",""mt"")"),"Wara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2551" ht="15.75" customHeight="1">
      <c r="A2551" s="2" t="s">
        <v>2551</v>
      </c>
      <c r="B2551" s="2" t="str">
        <f>IFERROR(__xludf.DUMMYFUNCTION("GOOGLETRANSLATE(A2551, ""en"",""mt"")"),"Att dwar l-Iskozja")</f>
        <v>Att dwar l-Iskozja</v>
      </c>
    </row>
    <row r="2552" ht="15.75" customHeight="1">
      <c r="A2552" s="2" t="s">
        <v>2552</v>
      </c>
      <c r="B2552" s="2" t="str">
        <f>IFERROR(__xludf.DUMMYFUNCTION("GOOGLETRANSLATE(A2552, ""en"",""mt"")"),"Northern San Diego")</f>
        <v>Northern San Diego</v>
      </c>
    </row>
    <row r="2553" ht="15.75" customHeight="1">
      <c r="A2553" s="2" t="s">
        <v>2553</v>
      </c>
      <c r="B2553" s="2" t="str">
        <f>IFERROR(__xludf.DUMMYFUNCTION("GOOGLETRANSLATE(A2553, ""en"",""mt"")"),"X'inhi settiċemija?")</f>
        <v>X'inhi settiċemija?</v>
      </c>
    </row>
    <row r="2554" ht="15.75" customHeight="1">
      <c r="A2554" s="2" t="s">
        <v>2554</v>
      </c>
      <c r="B2554" s="2" t="str">
        <f>IFERROR(__xludf.DUMMYFUNCTION("GOOGLETRANSLATE(A2554, ""en"",""mt"")"),"It-Teorema tan-Numru Prim")</f>
        <v>It-Teorema tan-Numru Prim</v>
      </c>
    </row>
    <row r="2555" ht="15.75" customHeight="1">
      <c r="A2555" s="2" t="s">
        <v>2555</v>
      </c>
      <c r="B2555" s="2" t="str">
        <f>IFERROR(__xludf.DUMMYFUNCTION("GOOGLETRANSLATE(A2555, ""en"",""mt"")"),"Minħabba li l-liġi tan-nazzjonalizzazzjoni kienet mill-1962, u t-trattat kien fis-seħħ mill-1958, Costa ma kellha l-ebda talba")</f>
        <v>Minħabba li l-liġi tan-nazzjonalizzazzjoni kienet mill-1962, u t-trattat kien fis-seħħ mill-1958, Costa ma kellha l-ebda talba</v>
      </c>
    </row>
    <row r="2556" ht="15.75" customHeight="1">
      <c r="A2556" s="2" t="s">
        <v>2556</v>
      </c>
      <c r="B2556" s="2" t="str">
        <f>IFERROR(__xludf.DUMMYFUNCTION("GOOGLETRANSLATE(A2556, ""en"",""mt"")"),"In-Netwerk tad-Dejta Qaleb Pubbliku Mħaddem mill-PTT Telecom Olandiż")</f>
        <v>In-Netwerk tad-Dejta Qaleb Pubbliku Mħaddem mill-PTT Telecom Olandiż</v>
      </c>
    </row>
    <row r="2557" ht="15.75" customHeight="1">
      <c r="A2557" s="2" t="s">
        <v>2557</v>
      </c>
      <c r="B2557" s="2" t="str">
        <f>IFERROR(__xludf.DUMMYFUNCTION("GOOGLETRANSLATE(A2557, ""en"",""mt"")"),"Għaliex Varsavja kisbet it-titlu tal- ""Phoenix City""?")</f>
        <v>Għaliex Varsavja kisbet it-titlu tal- "Phoenix City"?</v>
      </c>
    </row>
    <row r="2558" ht="15.75" customHeight="1">
      <c r="A2558" s="2" t="s">
        <v>2558</v>
      </c>
      <c r="B2558" s="2" t="str">
        <f>IFERROR(__xludf.DUMMYFUNCTION("GOOGLETRANSLATE(A2558, ""en"",""mt"")"),"1702 u 1709")</f>
        <v>1702 u 1709</v>
      </c>
    </row>
    <row r="2559" ht="15.75" customHeight="1">
      <c r="A2559" s="2" t="s">
        <v>2559</v>
      </c>
      <c r="B2559" s="2" t="str">
        <f>IFERROR(__xludf.DUMMYFUNCTION("GOOGLETRANSLATE(A2559, ""en"",""mt"")"),"Il-bini huwa lest biex jokkupa")</f>
        <v>Il-bini huwa lest biex jokkupa</v>
      </c>
    </row>
    <row r="2560" ht="15.75" customHeight="1">
      <c r="A2560" s="2" t="s">
        <v>2560</v>
      </c>
      <c r="B2560" s="2" t="str">
        <f>IFERROR(__xludf.DUMMYFUNCTION("GOOGLETRANSLATE(A2560, ""en"",""mt"")"),"Doża tal-Unità")</f>
        <v>Doża tal-Unità</v>
      </c>
    </row>
    <row r="2561" ht="15.75" customHeight="1">
      <c r="A2561" s="2" t="s">
        <v>2561</v>
      </c>
      <c r="B2561" s="2" t="str">
        <f>IFERROR(__xludf.DUMMYFUNCTION("GOOGLETRANSLATE(A2561, ""en"",""mt"")"),"Ma 'x'tip ta' siġar huwa miksi bil-Kearney Boulevard?")</f>
        <v>Ma 'x'tip ta' siġar huwa miksi bil-Kearney Boulevard?</v>
      </c>
    </row>
    <row r="2562" ht="15.75" customHeight="1">
      <c r="A2562" s="2" t="s">
        <v>2562</v>
      </c>
      <c r="B2562" s="2" t="str">
        <f>IFERROR(__xludf.DUMMYFUNCTION("GOOGLETRANSLATE(A2562, ""en"",""mt"")"),"Kull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2563" ht="15.75" customHeight="1">
      <c r="A2563" s="2" t="s">
        <v>2563</v>
      </c>
      <c r="B2563" s="2" t="str">
        <f>IFERROR(__xludf.DUMMYFUNCTION("GOOGLETRANSLATE(A2563, ""en"",""mt"")"),"promossi ideat u prattiki tal-Punent / barranin f'soċjetajiet Iżlamiċi")</f>
        <v>promossi ideat u prattiki tal-Punent / barranin f'soċjetajiet Iżlamiċi</v>
      </c>
    </row>
    <row r="2564" ht="15.75" customHeight="1">
      <c r="A2564" s="2" t="s">
        <v>2564</v>
      </c>
      <c r="B2564" s="2" t="str">
        <f>IFERROR(__xludf.DUMMYFUNCTION("GOOGLETRANSLATE(A2564, ""en"",""mt"")"),"Pont Ludendorff")</f>
        <v>Pont Ludendorff</v>
      </c>
    </row>
    <row r="2565" ht="15.75" customHeight="1">
      <c r="A2565" s="2" t="s">
        <v>2565</v>
      </c>
      <c r="B2565" s="2" t="str">
        <f>IFERROR(__xludf.DUMMYFUNCTION("GOOGLETRANSLATE(A2565, ""en"",""mt"")"),"Jekk id-dispożizzjonijiet tat-trattati għandhom effett dirett u huma ċari biżżejjed, preċiżi u inkondizzjonati.")</f>
        <v>Jekk id-dispożizzjonijiet tat-trattati għandhom effett dirett u huma ċari biżżejjed, preċiżi u inkondizzjonati.</v>
      </c>
    </row>
    <row r="2566" ht="15.75" customHeight="1">
      <c r="A2566" s="2" t="s">
        <v>2566</v>
      </c>
      <c r="B2566" s="2" t="str">
        <f>IFERROR(__xludf.DUMMYFUNCTION("GOOGLETRANSLATE(A2566, ""en"",""mt"")"),"Band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2567" ht="15.75" customHeight="1">
      <c r="A2567" s="2" t="s">
        <v>2567</v>
      </c>
      <c r="B2567" s="2" t="str">
        <f>IFERROR(__xludf.DUMMYFUNCTION("GOOGLETRANSLATE(A2567, ""en"",""mt"")"),"L-intervalli tan-numru ewlieni bejn il-emerġenzi jagħmluha diffiċli ħafna għall-predaturi biex jevolvu")</f>
        <v>L-intervalli tan-numru ewlieni bejn il-emerġenzi jagħmluha diffiċli ħafna għall-predaturi biex jevolvu</v>
      </c>
    </row>
    <row r="2568" ht="15.75" customHeight="1">
      <c r="A2568" s="2" t="s">
        <v>2568</v>
      </c>
      <c r="B2568" s="2" t="str">
        <f>IFERROR(__xludf.DUMMYFUNCTION("GOOGLETRANSLATE(A2568, ""en"",""mt"")"),"Ctenophora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2569" ht="15.75" customHeight="1">
      <c r="A2569" s="2" t="s">
        <v>2569</v>
      </c>
      <c r="B2569" s="2" t="str">
        <f>IFERROR(__xludf.DUMMYFUNCTION("GOOGLETRANSLATE(A2569, ""en"",""mt"")"),"Alloka minn qabel il-wisa 'tal-banda tan-netwerk iddedikat speċifikament għal kull sessjoni ta' komunikazzjoni")</f>
        <v>Alloka minn qabel il-wisa 'tal-banda tan-netwerk iddedikat speċifikament għal kull sessjoni ta' komunikazzjoni</v>
      </c>
    </row>
    <row r="2570" ht="15.75" customHeight="1">
      <c r="A2570" s="2" t="s">
        <v>2570</v>
      </c>
      <c r="B2570" s="2" t="str">
        <f>IFERROR(__xludf.DUMMYFUNCTION("GOOGLETRANSLATE(A2570, ""en"",""mt"")"),"Public Pad Service Telepad (bl-użu tad-DNIC 2049")</f>
        <v>Public Pad Service Telepad (bl-użu tad-DNIC 2049</v>
      </c>
    </row>
    <row r="2571" ht="15.75" customHeight="1">
      <c r="A2571" s="2" t="s">
        <v>2571</v>
      </c>
      <c r="B2571" s="2" t="str">
        <f>IFERROR(__xludf.DUMMYFUNCTION("GOOGLETRANSLATE(A2571, ""en"",""mt"")"),"Permezz ta 'assoċjazzjonijiet varji")</f>
        <v>Permezz ta 'assoċjazzjonijiet varji</v>
      </c>
    </row>
    <row r="2572" ht="15.75" customHeight="1">
      <c r="A2572" s="2" t="s">
        <v>2572</v>
      </c>
      <c r="B2572" s="2" t="str">
        <f>IFERROR(__xludf.DUMMYFUNCTION("GOOGLETRANSLATE(A2572, ""en"",""mt"")"),"X'inhu mod ieħor kif tiddikjara l-kundizzjoni li infinitament ħafna primes jistgħu jeżistu biss jekk A u Q huma koprime?")</f>
        <v>X'inhu mod ieħor kif tiddikjara l-kundizzjoni li infinitament ħafna primes jistgħu jeżistu biss jekk A u Q huma koprime?</v>
      </c>
    </row>
    <row r="2573" ht="15.75" customHeight="1">
      <c r="A2573" s="2" t="s">
        <v>2573</v>
      </c>
      <c r="B2573" s="2" t="str">
        <f>IFERROR(__xludf.DUMMYFUNCTION("GOOGLETRANSLATE(A2573, ""en"",""mt"")"),"L-infrastruttura ta 'spiss tissejjaħ xiex?")</f>
        <v>L-infrastruttura ta 'spiss tissejjaħ xiex?</v>
      </c>
    </row>
    <row r="2574" ht="15.75" customHeight="1">
      <c r="A2574" s="2" t="s">
        <v>2574</v>
      </c>
      <c r="B2574" s="2" t="str">
        <f>IFERROR(__xludf.DUMMYFUNCTION("GOOGLETRANSLATE(A2574, ""en"",""mt"")"),"X'giżviluppa Donald Davies")</f>
        <v>X'giżviluppa Donald Davies</v>
      </c>
    </row>
    <row r="2575" ht="15.75" customHeight="1">
      <c r="A2575" s="2" t="s">
        <v>2575</v>
      </c>
      <c r="B2575" s="2" t="str">
        <f>IFERROR(__xludf.DUMMYFUNCTION("GOOGLETRANSLATE(A2575, ""en"",""mt"")"),"Fejn ġie osservat l-ewwel gvernatur ċentrifugali minn Boulton?")</f>
        <v>Fejn ġie osservat l-ewwel gvernatur ċentrifugali minn Boulton?</v>
      </c>
    </row>
    <row r="2576" ht="15.75" customHeight="1">
      <c r="A2576" s="2" t="s">
        <v>2576</v>
      </c>
      <c r="B2576" s="2" t="str">
        <f>IFERROR(__xludf.DUMMYFUNCTION("GOOGLETRANSLATE(A2576, ""en"",""mt"")"),"X'ġara fl-ilma ta 'taħt l-art fir-Renu waqt il-programm ta' l-iddrittar tar-Renu?")</f>
        <v>X'ġara fl-ilma ta 'taħt l-art fir-Renu waqt il-programm ta' l-iddrittar tar-Renu?</v>
      </c>
    </row>
    <row r="2577" ht="15.75" customHeight="1">
      <c r="A2577" s="2" t="s">
        <v>2577</v>
      </c>
      <c r="B2577" s="2" t="str">
        <f>IFERROR(__xludf.DUMMYFUNCTION("GOOGLETRANSLATE(A2577, ""en"",""mt"")"),"X'kien ir-rwol ta 'Martin Parry fl-IPCC?")</f>
        <v>X'kien ir-rwol ta 'Martin Parry fl-IPCC?</v>
      </c>
    </row>
    <row r="2578" ht="15.75" customHeight="1">
      <c r="A2578" s="2" t="s">
        <v>2578</v>
      </c>
      <c r="B2578" s="2" t="str">
        <f>IFERROR(__xludf.DUMMYFUNCTION("GOOGLETRANSLATE(A2578, ""en"",""mt"")"),"Ir-rati rrappurtati ta 'mortalità fiż-żoni rurali matul il-pandemija tas-seklu 14 kienu inkonsistenti mal-pesta bubonika moderna")</f>
        <v>Ir-rati rrappurtati ta 'mortalità fiż-żoni rurali matul il-pandemija tas-seklu 14 kienu inkonsistenti mal-pesta bubonika moderna</v>
      </c>
    </row>
    <row r="2579" ht="15.75" customHeight="1">
      <c r="A2579" s="2" t="s">
        <v>2579</v>
      </c>
      <c r="B2579" s="2" t="str">
        <f>IFERROR(__xludf.DUMMYFUNCTION("GOOGLETRANSLATE(A2579, ""en"",""mt"")"),"Strument finanzjarju li jista 'jintuża f'numru kbir ta' negozjanti u wkoll ippermetta lid-detenturi tal-kard iduru bilanċ")</f>
        <v>Strument finanzjarju li jista 'jintuża f'numru kbir ta' negozjanti u wkoll ippermetta lid-detenturi tal-kard iduru bilanċ</v>
      </c>
    </row>
    <row r="2580" ht="15.75" customHeight="1">
      <c r="A2580" s="2" t="s">
        <v>2580</v>
      </c>
      <c r="B2580" s="2" t="str">
        <f>IFERROR(__xludf.DUMMYFUNCTION("GOOGLETRANSLATE(A2580, ""en"",""mt"")"),"X'tip ta 'akkomodazzjoni nbniet f'Varsavja bħala parti mill-proċess tal-briks għall-Varsavja?")</f>
        <v>X'tip ta 'akkomodazzjoni nbniet f'Varsavja bħala parti mill-proċess tal-briks għall-Varsavja?</v>
      </c>
    </row>
    <row r="2581" ht="15.75" customHeight="1">
      <c r="A2581" s="2" t="s">
        <v>2581</v>
      </c>
      <c r="B2581" s="2" t="str">
        <f>IFERROR(__xludf.DUMMYFUNCTION("GOOGLETRANSLATE(A2581, ""en"",""mt"")"),"René-Robert Cavelier, Sieur de la Salle esplora l-pajjiż ta 'Ohio kważi seklu qabel")</f>
        <v>René-Robert Cavelier, Sieur de la Salle esplora l-pajjiż ta 'Ohio kważi seklu qabel</v>
      </c>
    </row>
    <row r="2582" ht="15.75" customHeight="1">
      <c r="A2582" s="2" t="s">
        <v>2582</v>
      </c>
      <c r="B2582" s="2" t="str">
        <f>IFERROR(__xludf.DUMMYFUNCTION("GOOGLETRANSLATE(A2582, ""en"",""mt"")"),"Għal xiex ġiet attribwita x-xita baxxa fl-Amażonja waqt l-LGM?")</f>
        <v>Għal xiex ġiet attribwita x-xita baxxa fl-Amażonja waqt l-LGM?</v>
      </c>
    </row>
    <row r="2583" ht="15.75" customHeight="1">
      <c r="A2583" s="2" t="s">
        <v>2583</v>
      </c>
      <c r="B2583" s="2" t="str">
        <f>IFERROR(__xludf.DUMMYFUNCTION("GOOGLETRANSLATE(A2583, ""en"",""mt"")"),"L-akbar megaregion tan-Nofsinhar ta ’California")</f>
        <v>L-akbar megaregion tan-Nofsinhar ta ’California</v>
      </c>
    </row>
    <row r="2584" ht="15.75" customHeight="1">
      <c r="A2584" s="2" t="s">
        <v>2584</v>
      </c>
      <c r="B2584" s="2" t="str">
        <f>IFERROR(__xludf.DUMMYFUNCTION("GOOGLETRANSLATE(A2584, ""en"",""mt"")"),"innegozjat bejn il-punti finali")</f>
        <v>innegozjat bejn il-punti finali</v>
      </c>
    </row>
    <row r="2585" ht="15.75" customHeight="1">
      <c r="A2585" s="2" t="s">
        <v>2585</v>
      </c>
      <c r="B2585" s="2" t="str">
        <f>IFERROR(__xludf.DUMMYFUNCTION("GOOGLETRANSLATE(A2585, ""en"",""mt"")"),"X'qal Joseph Haas fl-email tiegħu?")</f>
        <v>X'qal Joseph Haas fl-email tiegħu?</v>
      </c>
    </row>
    <row r="2586" ht="15.75" customHeight="1">
      <c r="A2586" s="2" t="s">
        <v>2586</v>
      </c>
      <c r="B2586" s="2" t="str">
        <f>IFERROR(__xludf.DUMMYFUNCTION("GOOGLETRANSLATE(A2586, ""en"",""mt"")"),"It-teorija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2587" ht="15.75" customHeight="1">
      <c r="A2587" s="2" t="s">
        <v>2587</v>
      </c>
      <c r="B2587" s="2" t="str">
        <f>IFERROR(__xludf.DUMMYFUNCTION("GOOGLETRANSLATE(A2587, ""en"",""mt"")"),"Fejn tinsab il-ħalq fuq il-Pleuobrachia?")</f>
        <v>Fejn tinsab il-ħalq fuq il-Pleuobrachia?</v>
      </c>
    </row>
    <row r="2588" ht="15.75" customHeight="1">
      <c r="A2588" s="2" t="s">
        <v>2588</v>
      </c>
      <c r="B2588" s="2" t="str">
        <f>IFERROR(__xludf.DUMMYFUNCTION("GOOGLETRANSLATE(A2588, ""en"",""mt"")"),"il-bankier tal-ipoteki")</f>
        <v>il-bankier tal-ipoteki</v>
      </c>
    </row>
    <row r="2589" ht="15.75" customHeight="1">
      <c r="A2589" s="2" t="s">
        <v>2589</v>
      </c>
      <c r="B2589" s="2" t="str">
        <f>IFERROR(__xludf.DUMMYFUNCTION("GOOGLETRANSLATE(A2589, ""en"",""mt"")"),"Iż-żona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2590" ht="15.75" customHeight="1">
      <c r="A2590" s="2" t="s">
        <v>2590</v>
      </c>
      <c r="B2590" s="2" t="str">
        <f>IFERROR(__xludf.DUMMYFUNCTION("GOOGLETRANSLATE(A2590, ""en"",""mt"")"),"L-imperjalizmu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2591" ht="15.75" customHeight="1">
      <c r="A2591" s="2" t="s">
        <v>2591</v>
      </c>
      <c r="B2591" s="2" t="str">
        <f>IFERROR(__xludf.DUMMYFUNCTION("GOOGLETRANSLATE(A2591, ""en"",""mt"")"),"Gwerra u okkupazzjoni twila")</f>
        <v>Gwerra u okkupazzjoni twila</v>
      </c>
    </row>
    <row r="2592" ht="15.75" customHeight="1">
      <c r="A2592" s="2" t="s">
        <v>2592</v>
      </c>
      <c r="B2592" s="2" t="str">
        <f>IFERROR(__xludf.DUMMYFUNCTION("GOOGLETRANSLATE(A2592, ""en"",""mt"")"),"Min-naħa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2593" ht="15.75" customHeight="1">
      <c r="A2593" s="2" t="s">
        <v>2593</v>
      </c>
      <c r="B2593" s="2" t="str">
        <f>IFERROR(__xludf.DUMMYFUNCTION("GOOGLETRANSLATE(A2593, ""en"",""mt"")"),"Ir-rugby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2594" ht="15.75" customHeight="1">
      <c r="A2594" s="2" t="s">
        <v>2594</v>
      </c>
      <c r="B2594" s="2" t="str">
        <f>IFERROR(__xludf.DUMMYFUNCTION("GOOGLETRANSLATE(A2594, ""en"",""mt"")"),"Imla l-informazzjoni dwar l-indirizzar")</f>
        <v>Imla l-informazzjoni dwar l-indirizzar</v>
      </c>
    </row>
    <row r="2595" ht="15.75" customHeight="1">
      <c r="A2595" s="2" t="s">
        <v>2595</v>
      </c>
      <c r="B2595" s="2" t="str">
        <f>IFERROR(__xludf.DUMMYFUNCTION("GOOGLETRANSLATE(A2595, ""en"",""mt"")"),"Il-Beroida,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2596" ht="15.75" customHeight="1">
      <c r="A2596" s="2" t="s">
        <v>2596</v>
      </c>
      <c r="B2596" s="2" t="str">
        <f>IFERROR(__xludf.DUMMYFUNCTION("GOOGLETRANSLATE(A2596, ""en"",""mt"")"),"Dikjarazzjoni tal-Gwerra fl-1756 għall-iffirmar tat-Trattat ta 'Paċi fl-1763")</f>
        <v>Dikjarazzjoni tal-Gwerra fl-1756 għall-iffirmar tat-Trattat ta 'Paċi fl-1763</v>
      </c>
    </row>
    <row r="2597" ht="15.75" customHeight="1">
      <c r="A2597" s="2" t="s">
        <v>2597</v>
      </c>
      <c r="B2597" s="2" t="str">
        <f>IFERROR(__xludf.DUMMYFUNCTION("GOOGLETRANSLATE(A2597, ""en"",""mt"")"),"Fl-ekonomija, il-Premju Memorial Nobel notevoli fir-rebbieħa tax-Xjenzi Ekonomiċi Milton Friedman, konsulent ewlieni għall-President Repubblikan tal-Istati Uniti Ronald Reagan u l-Prim Ministru Brittaniku Konservattiv Margaret Thatcher, George Stigler, la"&amp;"ureat Nobel u proponent tat-teorija tal-qbid regolatorju, Gary Becker, kontributur importanti għal Il-Fergħa tal-Ekonomija tal-Familja tal-Ekonomija, Herbert A. Simon, responsabbli għall-interpretazzjoni moderna tal-kunċett ta 'teħid ta' deċiżjonijiet org"&amp;"anizzattivi, Paul Samuelson, l-ewwel Amerikan li rebaħ il-Premju Memorial Nobel fix-Xjenzi Ekonomiċi, u Eugene Fama, magħruf għax-xogħol tiegħu Dwar it-teorija tal-portafoll, l-ipprezzar tal-assi u l-imġieba tas-suq tal-ishma, huma kollha gradwati. Ekonom"&amp;"ista Amerikan, teoriku soċjali, filosfu politiku, u l-awtur Thomas Sowell huwa wkoll student.")</f>
        <v>Fl-ekonomija, il-Premju Memorial Nobel notevoli fir-rebbieħa tax-Xjenzi Ekonomiċi Milton Friedman, konsulent ewlieni għall-President Repubblikan tal-Istati Uniti Ronald Reagan u l-Prim Ministru Brittaniku Konservattiv Margaret Thatcher, George Stigler, laureat Nobel u proponent tat-teorija tal-qbid regolatorju, Gary Becker, kontributur importanti għal Il-Fergħa tal-Ekonomija tal-Familja tal-Ekonomija, Herbert A. Simon, responsabbli għall-interpretazzjoni moderna tal-kunċett ta 'teħid ta' deċiżjonijiet organizzattivi, Paul Samuelson, l-ewwel Amerikan li rebaħ il-Premju Memorial Nobel fix-Xjenzi Ekonomiċi, u Eugene Fama, magħruf għax-xogħol tiegħu Dwar it-teorija tal-portafoll, l-ipprezzar tal-assi u l-imġieba tas-suq tal-ishma, huma kollha gradwati. Ekonomista Amerikan, teoriku soċjali, filosfu politiku, u l-awtur Thomas Sowell huwa wkoll student.</v>
      </c>
    </row>
    <row r="2598" ht="15.75" customHeight="1">
      <c r="A2598" s="2" t="s">
        <v>2598</v>
      </c>
      <c r="B2598" s="2" t="str">
        <f>IFERROR(__xludf.DUMMYFUNCTION("GOOGLETRANSLATE(A2598, ""en"",""mt"")"),"Il-Liġi Kapitali Minima tad-Danimarka")</f>
        <v>Il-Liġi Kapitali Minima tad-Danimarka</v>
      </c>
    </row>
    <row r="2599" ht="15.75" customHeight="1">
      <c r="A2599" s="2" t="s">
        <v>2599</v>
      </c>
      <c r="B2599" s="2" t="str">
        <f>IFERROR(__xludf.DUMMYFUNCTION("GOOGLETRANSLATE(A2599, ""en"",""mt"")"),"biex ma nitkellmux")</f>
        <v>biex ma nitkellmux</v>
      </c>
    </row>
    <row r="2600" ht="15.75" customHeight="1">
      <c r="A2600" s="2" t="s">
        <v>2600</v>
      </c>
      <c r="B2600" s="2" t="str">
        <f>IFERROR(__xludf.DUMMYFUNCTION("GOOGLETRANSLATE(A2600, ""en"",""mt"")"),"Il-forzi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2601" ht="15.75" customHeight="1">
      <c r="A2601" s="2" t="s">
        <v>2601</v>
      </c>
      <c r="B2601" s="2" t="str">
        <f>IFERROR(__xludf.DUMMYFUNCTION("GOOGLETRANSLATE(A2601, ""en"",""mt"")"),"Ċentru Atletiku Malkin")</f>
        <v>Ċentru Atletiku Malkin</v>
      </c>
    </row>
    <row r="2602" ht="15.75" customHeight="1">
      <c r="A2602" s="2" t="s">
        <v>2602</v>
      </c>
      <c r="B2602" s="2" t="str">
        <f>IFERROR(__xludf.DUMMYFUNCTION("GOOGLETRANSLATE(A2602, ""en"",""mt"")"),"Xi tbassar il-kurva ta 'Kuznets dwar l-inugwaljanza tad-dħul minħabba l-ħin?")</f>
        <v>Xi tbassar il-kurva ta 'Kuznets dwar l-inugwaljanza tad-dħul minħabba l-ħin?</v>
      </c>
    </row>
    <row r="2603" ht="15.75" customHeight="1">
      <c r="A2603" s="2" t="s">
        <v>2603</v>
      </c>
      <c r="B2603" s="2" t="str">
        <f>IFERROR(__xludf.DUMMYFUNCTION("GOOGLETRANSLATE(A2603, ""en"",""mt"")"),"mhux sinkroniku")</f>
        <v>mhux sinkroniku</v>
      </c>
    </row>
    <row r="2604" ht="15.75" customHeight="1">
      <c r="A2604" s="2" t="s">
        <v>2604</v>
      </c>
      <c r="B2604" s="2" t="str">
        <f>IFERROR(__xludf.DUMMYFUNCTION("GOOGLETRANSLATE(A2604, ""en"",""mt"")"),"Netwerk tad-Dejta Qalba Pubblika")</f>
        <v>Netwerk tad-Dejta Qalba Pubblika</v>
      </c>
    </row>
    <row r="2605" ht="15.75" customHeight="1">
      <c r="A2605" s="2" t="s">
        <v>2605</v>
      </c>
      <c r="B2605" s="2" t="str">
        <f>IFERROR(__xludf.DUMMYFUNCTION("GOOGLETRANSLATE(A2605, ""en"",""mt"")"),"Min iġġieled fil-Gwerra Franċiża u Indjana?")</f>
        <v>Min iġġieled fil-Gwerra Franċiża u Indjana?</v>
      </c>
    </row>
    <row r="2606" ht="15.75" customHeight="1">
      <c r="A2606" s="2" t="s">
        <v>2606</v>
      </c>
      <c r="B2606" s="2" t="str">
        <f>IFERROR(__xludf.DUMMYFUNCTION("GOOGLETRANSLATE(A2606, ""en"",""mt"")"),"Liema dnub kienu l-mexxejja li l-estremisti attakkaw ħatja?")</f>
        <v>Liema dnub kienu l-mexxejja li l-estremisti attakkaw ħatja?</v>
      </c>
    </row>
    <row r="2607" ht="15.75" customHeight="1">
      <c r="A2607" s="2" t="s">
        <v>2607</v>
      </c>
      <c r="B2607" s="2" t="str">
        <f>IFERROR(__xludf.DUMMYFUNCTION("GOOGLETRANSLATE(A2607, ""en"",""mt"")"),"Ġeografikament titkellem, fejn hu l-punt tan-nofsinhar fin-nofsinhar ta 'California f'termini ta' latitudni?")</f>
        <v>Ġeografikament titkellem, fejn hu l-punt tan-nofsinhar fin-nofsinhar ta 'California f'termini ta' latitudni?</v>
      </c>
    </row>
    <row r="2608" ht="15.75" customHeight="1">
      <c r="A2608" s="2" t="s">
        <v>2608</v>
      </c>
      <c r="B2608" s="2" t="str">
        <f>IFERROR(__xludf.DUMMYFUNCTION("GOOGLETRANSLATE(A2608, ""en"",""mt"")"),"pajjiżi bi inugwaljanzi ta 'dħul akbar")</f>
        <v>pajjiżi bi inugwaljanzi ta 'dħul akbar</v>
      </c>
    </row>
    <row r="2609" ht="15.75" customHeight="1">
      <c r="A2609" s="2" t="s">
        <v>2609</v>
      </c>
      <c r="B2609" s="2" t="str">
        <f>IFERROR(__xludf.DUMMYFUNCTION("GOOGLETRANSLATE(A2609, ""en"",""mt"")"),"Intergovernall_panel_on_climate_change")</f>
        <v>Intergovernall_panel_on_climate_change</v>
      </c>
    </row>
    <row r="2610" ht="15.75" customHeight="1">
      <c r="A2610" s="2" t="s">
        <v>2610</v>
      </c>
      <c r="B2610" s="2" t="str">
        <f>IFERROR(__xludf.DUMMYFUNCTION("GOOGLETRANSLATE(A2610, ""en"",""mt"")"),"Min iqis il-Kontea ta 'Los Angeles bħala żona metropolitana separata?")</f>
        <v>Min iqis il-Kontea ta 'Los Angeles bħala żona metropolitana separata?</v>
      </c>
    </row>
    <row r="2611" ht="15.75" customHeight="1">
      <c r="A2611" s="2" t="s">
        <v>2611</v>
      </c>
      <c r="B2611" s="2" t="str">
        <f>IFERROR(__xludf.DUMMYFUNCTION("GOOGLETRANSLATE(A2611, ""en"",""mt"")"),"Ekonomija Neoklasika")</f>
        <v>Ekonomija Neoklasika</v>
      </c>
    </row>
    <row r="2612" ht="15.75" customHeight="1">
      <c r="A2612" s="2" t="s">
        <v>2612</v>
      </c>
      <c r="B2612" s="2" t="str">
        <f>IFERROR(__xludf.DUMMYFUNCTION("GOOGLETRANSLATE(A2612, ""en"",""mt"")"),"Il-petroloġi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2613" ht="15.75" customHeight="1">
      <c r="A2613" s="2" t="s">
        <v>2613</v>
      </c>
      <c r="B2613" s="2" t="str">
        <f>IFERROR(__xludf.DUMMYFUNCTION("GOOGLETRANSLATE(A2613, ""en"",""mt"")"),"Fost stati fl-Istati Uniti b'inugwaljanzi ta 'dħul akbar")</f>
        <v>Fost stati fl-Istati Uniti b'inugwaljanzi ta 'dħul akbar</v>
      </c>
    </row>
    <row r="2614" ht="15.75" customHeight="1">
      <c r="A2614" s="2" t="s">
        <v>2614</v>
      </c>
      <c r="B2614" s="2" t="str">
        <f>IFERROR(__xludf.DUMMYFUNCTION("GOOGLETRANSLATE(A2614, ""en"",""mt"")"),"ħażin")</f>
        <v>ħażin</v>
      </c>
    </row>
    <row r="2615" ht="15.75" customHeight="1">
      <c r="A2615" s="2" t="s">
        <v>2615</v>
      </c>
      <c r="B2615" s="2" t="str">
        <f>IFERROR(__xludf.DUMMYFUNCTION("GOOGLETRANSLATE(A2615, ""en"",""mt"")"),"Għal liema perjodu ta 'żmien il-ġeoglyphs marru lura?")</f>
        <v>Għal liema perjodu ta 'żmien il-ġeoglyphs marru lura?</v>
      </c>
    </row>
    <row r="2616" ht="15.75" customHeight="1">
      <c r="A2616" s="2" t="s">
        <v>2616</v>
      </c>
      <c r="B2616" s="2" t="str">
        <f>IFERROR(__xludf.DUMMYFUNCTION("GOOGLETRANSLATE(A2616, ""en"",""mt"")"),"Filwaqt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2617" ht="15.75" customHeight="1">
      <c r="A2617" s="2" t="s">
        <v>2617</v>
      </c>
      <c r="B2617" s="2" t="str">
        <f>IFERROR(__xludf.DUMMYFUNCTION("GOOGLETRANSLATE(A2617, ""en"",""mt"")"),"X’ma għamlux l-elite Mongolja?")</f>
        <v>X’ma għamlux l-elite Mongolja?</v>
      </c>
    </row>
    <row r="2618" ht="15.75" customHeight="1">
      <c r="A2618" s="2" t="s">
        <v>2618</v>
      </c>
      <c r="B2618" s="2" t="str">
        <f>IFERROR(__xludf.DUMMYFUNCTION("GOOGLETRANSLATE(A2618, ""en"",""mt"")"),"Programm għall-Ambjent tan-Nazzjonijiet Uniti (UNEP) u l-Organizzazzjoni Meteoroloġika Dinjija (WMO)")</f>
        <v>Programm għall-Ambjent tan-Nazzjonijiet Uniti (UNEP) u l-Organizzazzjoni Meteoroloġika Dinjija (WMO)</v>
      </c>
    </row>
    <row r="2619" ht="15.75" customHeight="1">
      <c r="A2619" s="2" t="s">
        <v>2619</v>
      </c>
      <c r="B2619" s="2" t="str">
        <f>IFERROR(__xludf.DUMMYFUNCTION("GOOGLETRANSLATE(A2619, ""en"",""mt"")"),"X'kienet l-idea ewlenija tal-karta ta 'James Hutton?")</f>
        <v>X'kienet l-idea ewlenija tal-karta ta 'James Hutton?</v>
      </c>
    </row>
    <row r="2620" ht="15.75" customHeight="1">
      <c r="A2620" s="2" t="s">
        <v>2620</v>
      </c>
      <c r="B2620" s="2" t="str">
        <f>IFERROR(__xludf.DUMMYFUNCTION("GOOGLETRANSLATE(A2620, ""en"",""mt"")"),"Ikkastiga lill-poplu Miami ta 'Pickawillany")</f>
        <v>Ikkastiga lill-poplu Miami ta 'Pickawillany</v>
      </c>
    </row>
    <row r="2621" ht="15.75" customHeight="1">
      <c r="A2621" s="2" t="s">
        <v>2621</v>
      </c>
      <c r="B2621" s="2" t="str">
        <f>IFERROR(__xludf.DUMMYFUNCTION("GOOGLETRANSLATE(A2621, ""en"",""mt"")"),"Il-kunċett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2622" ht="15.75" customHeight="1">
      <c r="A2622" s="2" t="s">
        <v>2622</v>
      </c>
      <c r="B2622" s="2" t="str">
        <f>IFERROR(__xludf.DUMMYFUNCTION("GOOGLETRANSLATE(A2622, ""en"",""mt"")"),"Il-kors naturali tax-xmara minħabba numru ta 'proġetti ta' kanalizzazzjoni kompluti fis-seklu 19 u 20")</f>
        <v>Il-kors naturali tax-xmara minħabba numru ta 'proġetti ta' kanalizzazzjoni kompluti fis-seklu 19 u 20</v>
      </c>
    </row>
    <row r="2623" ht="15.75" customHeight="1">
      <c r="A2623" s="2" t="s">
        <v>2623</v>
      </c>
      <c r="B2623" s="2" t="str">
        <f>IFERROR(__xludf.DUMMYFUNCTION("GOOGLETRANSLATE(A2623, ""en"",""mt"")"),"L-ewwel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2624" ht="15.75" customHeight="1">
      <c r="A2624" s="2" t="s">
        <v>2624</v>
      </c>
      <c r="B2624" s="2" t="str">
        <f>IFERROR(__xludf.DUMMYFUNCTION("GOOGLETRANSLATE(A2624, ""en"",""mt"")"),"għaxra")</f>
        <v>għaxra</v>
      </c>
    </row>
    <row r="2625" ht="15.75" customHeight="1">
      <c r="A2625" s="2" t="s">
        <v>2625</v>
      </c>
      <c r="B2625" s="2" t="str">
        <f>IFERROR(__xludf.DUMMYFUNCTION("GOOGLETRANSLATE(A2625, ""en"",""mt"")"),"Dħul mhux mill-ħolqien tal-ġid imma billi taqbad sehem akbar minnu jafu lill-ekonomisti b'liema terminu?")</f>
        <v>Dħul mhux mill-ħolqien tal-ġid imma billi taqbad sehem akbar minnu jafu lill-ekonomisti b'liema terminu?</v>
      </c>
    </row>
    <row r="2626" ht="15.75" customHeight="1">
      <c r="A2626" s="2" t="s">
        <v>2626</v>
      </c>
      <c r="B2626" s="2" t="str">
        <f>IFERROR(__xludf.DUMMYFUNCTION("GOOGLETRANSLATE(A2626, ""en"",""mt"")"),"mill-Aħżen u l-Qlib tal-Quddiem")</f>
        <v>mill-Aħżen u l-Qlib tal-Quddiem</v>
      </c>
    </row>
    <row r="2627" ht="15.75" customHeight="1">
      <c r="A2627" s="2" t="s">
        <v>2627</v>
      </c>
      <c r="B2627" s="2" t="str">
        <f>IFERROR(__xludf.DUMMYFUNCTION("GOOGLETRANSLATE(A2627, ""en"",""mt"")"),"żdied b'żieda fl-inugwaljanza tad-dħul")</f>
        <v>żdied b'żieda fl-inugwaljanza tad-dħul</v>
      </c>
    </row>
    <row r="2628" ht="15.75" customHeight="1">
      <c r="A2628" s="2" t="s">
        <v>2628</v>
      </c>
      <c r="B2628" s="2" t="str">
        <f>IFERROR(__xludf.DUMMYFUNCTION("GOOGLETRANSLATE(A2628, ""en"",""mt"")"),"pixxini ta 'kumpens")</f>
        <v>pixxini ta 'kumpens</v>
      </c>
    </row>
    <row r="2629" ht="15.75" customHeight="1">
      <c r="A2629" s="2" t="s">
        <v>2629</v>
      </c>
      <c r="B2629" s="2" t="str">
        <f>IFERROR(__xludf.DUMMYFUNCTION("GOOGLETRANSLATE(A2629, ""en"",""mt"")"),"Xi teħtieġ l-ewwel Artikolu 11 tal-Liġi tal-Kumpanija?")</f>
        <v>Xi teħtieġ l-ewwel Artikolu 11 tal-Liġi tal-Kumpanija?</v>
      </c>
    </row>
    <row r="2630" ht="15.75" customHeight="1">
      <c r="A2630" s="2" t="s">
        <v>2630</v>
      </c>
      <c r="B2630" s="2" t="str">
        <f>IFERROR(__xludf.DUMMYFUNCTION("GOOGLETRANSLATE(A2630, ""en"",""mt"")"),"Jekk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2631" ht="15.75" customHeight="1">
      <c r="A2631" s="2" t="s">
        <v>2631</v>
      </c>
      <c r="B2631" s="2" t="str">
        <f>IFERROR(__xludf.DUMMYFUNCTION("GOOGLETRANSLATE(A2631, ""en"",""mt"")"),"Toroq Fresno u B")</f>
        <v>Toroq Fresno u B</v>
      </c>
    </row>
    <row r="2632" ht="15.75" customHeight="1">
      <c r="A2632" s="2" t="s">
        <v>2632</v>
      </c>
      <c r="B2632" s="2" t="str">
        <f>IFERROR(__xludf.DUMMYFUNCTION("GOOGLETRANSLATE(A2632, ""en"",""mt"")"),"Kemm kien twil it-teatru tas-sajf fl-operazzjoni?")</f>
        <v>Kemm kien twil it-teatru tas-sajf fl-operazzjoni?</v>
      </c>
    </row>
    <row r="2633" ht="15.75" customHeight="1">
      <c r="A2633" s="2" t="s">
        <v>2633</v>
      </c>
      <c r="B2633" s="2" t="str">
        <f>IFERROR(__xludf.DUMMYFUNCTION("GOOGLETRANSLATE(A2633, ""en"",""mt"")"),"Li tmur il-ħabs twettaq liema għan ta 'diżubbidjenza ċivili?")</f>
        <v>Li tmur il-ħabs twettaq liema għan ta 'diżubbidjenza ċivili?</v>
      </c>
    </row>
    <row r="2634" ht="15.75" customHeight="1">
      <c r="A2634" s="2" t="s">
        <v>2634</v>
      </c>
      <c r="B2634" s="2" t="str">
        <f>IFERROR(__xludf.DUMMYFUNCTION("GOOGLETRANSLATE(A2634, ""en"",""mt"")"),"X'inhi t-temperatura rreġistrata l-iktar sħuna ta 'Jacksonville?")</f>
        <v>X'inhi t-temperatura rreġistrata l-iktar sħuna ta 'Jacksonville?</v>
      </c>
    </row>
    <row r="2635" ht="15.75" customHeight="1">
      <c r="A2635" s="2" t="s">
        <v>2635</v>
      </c>
      <c r="B2635" s="2" t="str">
        <f>IFERROR(__xludf.DUMMYFUNCTION("GOOGLETRANSLATE(A2635, ""en"",""mt"")"),"Kolonizzazzjoni, Influwenza, u Anness")</f>
        <v>Kolonizzazzjoni, Influwenza, u Anness</v>
      </c>
    </row>
    <row r="2636" ht="15.75" customHeight="1">
      <c r="A2636" s="2" t="s">
        <v>2636</v>
      </c>
      <c r="B2636" s="2" t="str">
        <f>IFERROR(__xludf.DUMMYFUNCTION("GOOGLETRANSLATE(A2636, ""en"",""mt"")"),"X'inhu l-isem uffiċjali tad-dinastija Yuan?")</f>
        <v>X'inhu l-isem uffiċjali tad-dinastija Yuan?</v>
      </c>
    </row>
    <row r="2637" ht="15.75" customHeight="1">
      <c r="A2637" s="2" t="s">
        <v>2637</v>
      </c>
      <c r="B2637" s="2" t="str">
        <f>IFERROR(__xludf.DUMMYFUNCTION("GOOGLETRANSLATE(A2637, ""en"",""mt"")"),"L-Istat Mughal")</f>
        <v>L-Istat Mughal</v>
      </c>
    </row>
    <row r="2638" ht="15.75" customHeight="1">
      <c r="A2638" s="2" t="s">
        <v>2638</v>
      </c>
      <c r="B2638" s="2" t="str">
        <f>IFERROR(__xludf.DUMMYFUNCTION("GOOGLETRANSLATE(A2638, ""en"",""mt"")"),"X'tip ta 'teknoloġija qed tissepara l-gassijiet mhux organiċi?")</f>
        <v>X'tip ta 'teknoloġija qed tissepara l-gassijiet mhux organiċi?</v>
      </c>
    </row>
    <row r="2639" ht="15.75" customHeight="1">
      <c r="A2639" s="2" t="s">
        <v>2639</v>
      </c>
      <c r="B2639" s="2" t="str">
        <f>IFERROR(__xludf.DUMMYFUNCTION("GOOGLETRANSLATE(A2639, ""en"",""mt"")"),"ożonu")</f>
        <v>ożonu</v>
      </c>
    </row>
    <row r="2640" ht="15.75" customHeight="1">
      <c r="A2640" s="2" t="s">
        <v>2640</v>
      </c>
      <c r="B2640" s="2" t="str">
        <f>IFERROR(__xludf.DUMMYFUNCTION("GOOGLETRANSLATE(A2640, ""en"",""mt"")"),"Fi żminijiet moderni, id-ditti jistgħu joffru lilhom infushom bħala dak għal proġett ta 'kostruzzjoni?")</f>
        <v>Fi żminijiet moderni, id-ditti jistgħu joffru lilhom infushom bħala dak għal proġett ta 'kostruzzjoni?</v>
      </c>
    </row>
    <row r="2641" ht="15.75" customHeight="1">
      <c r="A2641" s="2" t="s">
        <v>2641</v>
      </c>
      <c r="B2641" s="2" t="str">
        <f>IFERROR(__xludf.DUMMYFUNCTION("GOOGLETRANSLATE(A2641, ""en"",""mt"")"),"It-temperaturi u l-livelli tal-baħar kienu qed jiżdiedu fuq jew 'il fuq mir-rati massimi")</f>
        <v>It-temperaturi u l-livelli tal-baħar kienu qed jiżdiedu fuq jew 'il fuq mir-rati massimi</v>
      </c>
    </row>
    <row r="2642" ht="15.75" customHeight="1">
      <c r="A2642" s="2" t="s">
        <v>2642</v>
      </c>
      <c r="B2642" s="2" t="str">
        <f>IFERROR(__xludf.DUMMYFUNCTION("GOOGLETRANSLATE(A2642, ""en"",""mt"")"),"X'kien l-isem tal-kolonja primarja ta 'Franza fid-Dinja l-Ġdida?")</f>
        <v>X'kien l-isem tal-kolonja primarja ta 'Franza fid-Dinja l-Ġdida?</v>
      </c>
    </row>
    <row r="2643" ht="15.75" customHeight="1">
      <c r="A2643" s="2" t="s">
        <v>2643</v>
      </c>
      <c r="B2643" s="2" t="str">
        <f>IFERROR(__xludf.DUMMYFUNCTION("GOOGLETRANSLATE(A2643, ""en"",""mt"")"),"Min iġġieled fil-Gwerra l-Kbira tat-Tramuntana?")</f>
        <v>Min iġġieled fil-Gwerra l-Kbira tat-Tramuntana?</v>
      </c>
    </row>
    <row r="2644" ht="15.75" customHeight="1">
      <c r="A2644" s="2" t="s">
        <v>2644</v>
      </c>
      <c r="B2644" s="2" t="str">
        <f>IFERROR(__xludf.DUMMYFUNCTION("GOOGLETRANSLATE(A2644, ""en"",""mt"")"),"X'jagħmlu l-Auricles?")</f>
        <v>X'jagħmlu l-Auricles?</v>
      </c>
    </row>
    <row r="2645" ht="15.75" customHeight="1">
      <c r="A2645" s="2" t="s">
        <v>2645</v>
      </c>
      <c r="B2645" s="2" t="str">
        <f>IFERROR(__xludf.DUMMYFUNCTION("GOOGLETRANSLATE(A2645, ""en"",""mt"")"),"Perjodu ta ’nofs il-Kambrian")</f>
        <v>Perjodu ta ’nofs il-Kambrian</v>
      </c>
    </row>
    <row r="2646" ht="15.75" customHeight="1">
      <c r="A2646" s="2" t="s">
        <v>2646</v>
      </c>
      <c r="B2646" s="2" t="str">
        <f>IFERROR(__xludf.DUMMYFUNCTION("GOOGLETRANSLATE(A2646, ""en"",""mt"")"),"priġunerija")</f>
        <v>priġunerija</v>
      </c>
    </row>
    <row r="2647" ht="15.75" customHeight="1">
      <c r="A2647" s="2" t="s">
        <v>2647</v>
      </c>
      <c r="B2647" s="2" t="str">
        <f>IFERROR(__xludf.DUMMYFUNCTION("GOOGLETRANSLATE(A2647, ""en"",""mt"")"),"Il-sirena")</f>
        <v>Il-sirena</v>
      </c>
    </row>
    <row r="2648" ht="15.75" customHeight="1">
      <c r="A2648" s="2" t="s">
        <v>2648</v>
      </c>
      <c r="B2648" s="2" t="str">
        <f>IFERROR(__xludf.DUMMYFUNCTION("GOOGLETRANSLATE(A2648, ""en"",""mt"")"),"Konnessjonijiet tal-1972")</f>
        <v>Konnessjonijiet tal-1972</v>
      </c>
    </row>
    <row r="2649" ht="15.75" customHeight="1">
      <c r="A2649" s="2" t="s">
        <v>2649</v>
      </c>
      <c r="B2649" s="2" t="str">
        <f>IFERROR(__xludf.DUMMYFUNCTION("GOOGLETRANSLATE(A2649, ""en"",""mt"")"),"jikkostitwixxu diżubbidjenza ċivili")</f>
        <v>jikkostitwixxu diżubbidjenza ċivili</v>
      </c>
    </row>
    <row r="2650" ht="15.75" customHeight="1">
      <c r="A2650" s="2" t="s">
        <v>2650</v>
      </c>
      <c r="B2650" s="2" t="str">
        <f>IFERROR(__xludf.DUMMYFUNCTION("GOOGLETRANSLATE(A2650, ""en"",""mt"")"),"X'jistgħu jitolbu lill-gruppi ta 'fidi li jagħmlu lill-uffiċjal li jippresiedi jagħmlu għalihom?")</f>
        <v>X'jistgħu jitolbu lill-gruppi ta 'fidi li jagħmlu lill-uffiċjal li jippresiedi jagħmlu għalihom?</v>
      </c>
    </row>
    <row r="2651" ht="15.75" customHeight="1">
      <c r="A2651" s="2" t="s">
        <v>2651</v>
      </c>
      <c r="B2651" s="2" t="str">
        <f>IFERROR(__xludf.DUMMYFUNCTION("GOOGLETRANSLATE(A2651, ""en"",""mt"")"),"Minn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2652" ht="15.75" customHeight="1">
      <c r="A2652" s="2" t="s">
        <v>2652</v>
      </c>
      <c r="B2652" s="2" t="str">
        <f>IFERROR(__xludf.DUMMYFUNCTION("GOOGLETRANSLATE(A2652, ""en"",""mt"")"),"Elettriku, ilma, drenaġġ, telefon, u faċilitajiet tal-kejbil")</f>
        <v>Elettriku, ilma, drenaġġ, telefon, u faċilitajiet tal-kejbil</v>
      </c>
    </row>
    <row r="2653" ht="15.75" customHeight="1">
      <c r="A2653" s="2" t="s">
        <v>2653</v>
      </c>
      <c r="B2653" s="2" t="str">
        <f>IFERROR(__xludf.DUMMYFUNCTION("GOOGLETRANSLATE(A2653, ""en"",""mt"")"),"Liema prattika Lhudija pprojbixxa l-Yuan?")</f>
        <v>Liema prattika Lhudija pprojbixxa l-Yuan?</v>
      </c>
    </row>
    <row r="2654" ht="15.75" customHeight="1">
      <c r="A2654" s="2" t="s">
        <v>2654</v>
      </c>
      <c r="B2654" s="2" t="str">
        <f>IFERROR(__xludf.DUMMYFUNCTION("GOOGLETRANSLATE(A2654, ""en"",""mt"")"),"effett")</f>
        <v>effett</v>
      </c>
    </row>
    <row r="2655" ht="15.75" customHeight="1">
      <c r="A2655" s="2" t="s">
        <v>2655</v>
      </c>
      <c r="B2655" s="2" t="str">
        <f>IFERROR(__xludf.DUMMYFUNCTION("GOOGLETRANSLATE(A2655, ""en"",""mt"")"),"Fil-biċċa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2656" ht="15.75" customHeight="1">
      <c r="A2656" s="2" t="s">
        <v>2656</v>
      </c>
      <c r="B2656" s="2" t="str">
        <f>IFERROR(__xludf.DUMMYFUNCTION("GOOGLETRANSLATE(A2656, ""en"",""mt"")"),"X'inhi tifsira addizzjonali maħsuba meta tintuża l-kelma prim?")</f>
        <v>X'inhi tifsira addizzjonali maħsuba meta tintuża l-kelma prim?</v>
      </c>
    </row>
    <row r="2657" ht="15.75" customHeight="1">
      <c r="A2657" s="2" t="s">
        <v>2657</v>
      </c>
      <c r="B2657" s="2" t="str">
        <f>IFERROR(__xludf.DUMMYFUNCTION("GOOGLETRANSLATE(A2657, ""en"",""mt"")"),"Att dwar in-Naturalizzazzjoni ta 'Protestanti Barranin,")</f>
        <v>Att dwar in-Naturalizzazzjoni ta 'Protestanti Barranin,</v>
      </c>
    </row>
    <row r="2658" ht="15.75" customHeight="1">
      <c r="A2658" s="2" t="s">
        <v>2658</v>
      </c>
      <c r="B2658" s="2" t="str">
        <f>IFERROR(__xludf.DUMMYFUNCTION("GOOGLETRANSLATE(A2658, ""en"",""mt"")"),"Jekk hemmx stat jew theddida ta 'gwerra")</f>
        <v>Jekk hemmx stat jew theddida ta 'gwerra</v>
      </c>
    </row>
    <row r="2659" ht="15.75" customHeight="1">
      <c r="A2659" s="2" t="s">
        <v>2659</v>
      </c>
      <c r="B2659" s="2" t="str">
        <f>IFERROR(__xludf.DUMMYFUNCTION("GOOGLETRANSLATE(A2659, ""en"",""mt"")"),"Il-battalja ntemmet inkonklussivament")</f>
        <v>Il-battalja ntemmet inkonklussivament</v>
      </c>
    </row>
    <row r="2660" ht="15.75" customHeight="1">
      <c r="A2660" s="2" t="s">
        <v>2660</v>
      </c>
      <c r="B2660" s="2" t="str">
        <f>IFERROR(__xludf.DUMMYFUNCTION("GOOGLETRANSLATE(A2660, ""en"",""mt"")"),"Uża Sickles biex tiddefla wieħed mill-koppli l-kbar")</f>
        <v>Uża Sickles biex tiddefla wieħed mill-koppli l-kbar</v>
      </c>
    </row>
    <row r="2661" ht="15.75" customHeight="1">
      <c r="A2661" s="2" t="s">
        <v>2661</v>
      </c>
      <c r="B2661" s="2" t="str">
        <f>IFERROR(__xludf.DUMMYFUNCTION("GOOGLETRANSLATE(A2661, ""en"",""mt"")"),"Il-bini huwa lest biex jokkupa.")</f>
        <v>Il-bini huwa lest biex jokkupa.</v>
      </c>
    </row>
    <row r="2662" ht="15.75" customHeight="1">
      <c r="A2662" s="2" t="s">
        <v>2662</v>
      </c>
      <c r="B2662" s="2" t="str">
        <f>IFERROR(__xludf.DUMMYFUNCTION("GOOGLETRANSLATE(A2662, ""en"",""mt"")"),"Meta huma ġġustifikati l-inugwaljanzi fil-ġid, skond John Rawls?")</f>
        <v>Meta huma ġġustifikati l-inugwaljanzi fil-ġid, skond John Rawls?</v>
      </c>
    </row>
    <row r="2663" ht="15.75" customHeight="1">
      <c r="A2663" s="2" t="s">
        <v>2663</v>
      </c>
      <c r="B2663" s="2" t="str">
        <f>IFERROR(__xludf.DUMMYFUNCTION("GOOGLETRANSLATE(A2663, ""en"",""mt"")"),"1⁄3 pressjoni normali")</f>
        <v>1⁄3 pressjoni normali</v>
      </c>
    </row>
    <row r="2664" ht="15.75" customHeight="1">
      <c r="A2664" s="2" t="s">
        <v>2664</v>
      </c>
      <c r="B2664" s="2" t="str">
        <f>IFERROR(__xludf.DUMMYFUNCTION("GOOGLETRANSLATE(A2664, ""en"",""mt"")"),"Il-Mermaid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2665" ht="15.75" customHeight="1">
      <c r="A2665" s="2" t="s">
        <v>2665</v>
      </c>
      <c r="B2665" s="2" t="str">
        <f>IFERROR(__xludf.DUMMYFUNCTION("GOOGLETRANSLATE(A2665, ""en"",""mt"")"),"ix-xewqa li tipprevjeni affarijiet li huma indiskutibbli ħżiena")</f>
        <v>ix-xewqa li tipprevjeni affarijiet li huma indiskutibbli ħżiena</v>
      </c>
    </row>
    <row r="2666" ht="15.75" customHeight="1">
      <c r="A2666" s="2" t="s">
        <v>2666</v>
      </c>
      <c r="B2666" s="2" t="str">
        <f>IFERROR(__xludf.DUMMYFUNCTION("GOOGLETRANSLATE(A2666, ""en"",""mt"")"),"Liema rebħa fl-isforzi mfixkla tal-vapuri tas-serħan Franċiżi.")</f>
        <v>Liema rebħa fl-isforzi mfixkla tal-vapuri tas-serħan Franċiżi.</v>
      </c>
    </row>
    <row r="2667" ht="15.75" customHeight="1">
      <c r="A2667" s="2" t="s">
        <v>2667</v>
      </c>
      <c r="B2667" s="2" t="str">
        <f>IFERROR(__xludf.DUMMYFUNCTION("GOOGLETRANSLATE(A2667, ""en"",""mt"")"),"L-ewwel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2668" ht="15.75" customHeight="1">
      <c r="A2668" s="2" t="s">
        <v>2668</v>
      </c>
      <c r="B2668" s="2" t="str">
        <f>IFERROR(__xludf.DUMMYFUNCTION("GOOGLETRANSLATE(A2668, ""en"",""mt"")"),"Moting Pictures, Petroleum u Aircraft Manufacturing kienu industriji ewlenin minn liema għaxar snin?")</f>
        <v>Moting Pictures, Petroleum u Aircraft Manufacturing kienu industriji ewlenin minn liema għaxar snin?</v>
      </c>
    </row>
    <row r="2669" ht="15.75" customHeight="1">
      <c r="A2669" s="2" t="s">
        <v>2669</v>
      </c>
      <c r="B2669" s="2" t="str">
        <f>IFERROR(__xludf.DUMMYFUNCTION("GOOGLETRANSLATE(A2669, ""en"",""mt"")"),"F'liema parti ta 'l-Istati Uniti ħafna studenti jemigraw lejn akkademji Kristjani matul il-perjodu ta' desegregazzjoni?")</f>
        <v>F'liema parti ta 'l-Istati Uniti ħafna studenti jemigraw lejn akkademji Kristjani matul il-perjodu ta' desegregazzjoni?</v>
      </c>
    </row>
    <row r="2670" ht="15.75" customHeight="1">
      <c r="A2670" s="2" t="s">
        <v>2670</v>
      </c>
      <c r="B2670" s="2" t="str">
        <f>IFERROR(__xludf.DUMMYFUNCTION("GOOGLETRANSLATE(A2670, ""en"",""mt"")"),"Min għandu potenzjal produttiv limitat meta jiffaċċja inqas aċċess għall-edukazzjoni?")</f>
        <v>Min għandu potenzjal produttiv limitat meta jiffaċċja inqas aċċess għall-edukazzjoni?</v>
      </c>
    </row>
    <row r="2671" ht="15.75" customHeight="1">
      <c r="A2671" s="2" t="s">
        <v>2671</v>
      </c>
      <c r="B2671" s="2" t="str">
        <f>IFERROR(__xludf.DUMMYFUNCTION("GOOGLETRANSLATE(A2671, ""en"",""mt"")"),"Kull pakkett jinkludi informazzjoni sħiħa dwar l-indirizzar")</f>
        <v>Kull pakkett jinkludi informazzjoni sħiħa dwar l-indirizzar</v>
      </c>
    </row>
    <row r="2672" ht="15.75" customHeight="1">
      <c r="A2672" s="2" t="s">
        <v>2672</v>
      </c>
      <c r="B2672" s="2" t="str">
        <f>IFERROR(__xludf.DUMMYFUNCTION("GOOGLETRANSLATE(A2672, ""en"",""mt"")"),"Ħsarat ta 'Puente Hills")</f>
        <v>Ħsarat ta 'Puente Hills</v>
      </c>
    </row>
    <row r="2673" ht="15.75" customHeight="1">
      <c r="A2673" s="2" t="s">
        <v>2673</v>
      </c>
      <c r="B2673" s="2" t="str">
        <f>IFERROR(__xludf.DUMMYFUNCTION("GOOGLETRANSLATE(A2673, ""en"",""mt"")"),"X'inhuma l-maniġers tal-kostruzzjoni?")</f>
        <v>X'inhuma l-maniġers tal-kostruzzjoni?</v>
      </c>
    </row>
    <row r="2674" ht="15.75" customHeight="1">
      <c r="A2674" s="2" t="s">
        <v>2674</v>
      </c>
      <c r="B2674" s="2" t="str">
        <f>IFERROR(__xludf.DUMMYFUNCTION("GOOGLETRANSLATE(A2674, ""en"",""mt"")"),"X'qed jitqies dan l-aħħar bħala status fundamentali ta 'ċittadini tal-istat membru mill-Qorti tal-Ġustizzja?")</f>
        <v>X'qed jitqies dan l-aħħar bħala status fundamentali ta 'ċittadini tal-istat membru mill-Qorti tal-Ġustizzja?</v>
      </c>
    </row>
    <row r="2675" ht="15.75" customHeight="1">
      <c r="A2675" s="2" t="s">
        <v>2675</v>
      </c>
      <c r="B2675" s="2" t="str">
        <f>IFERROR(__xludf.DUMMYFUNCTION("GOOGLETRANSLATE(A2675, ""en"",""mt"")"),"X'inhu PPP magħruf ukoll bħala?")</f>
        <v>X'inhu PPP magħruf ukoll bħala?</v>
      </c>
    </row>
    <row r="2676" ht="15.75" customHeight="1">
      <c r="A2676" s="2" t="s">
        <v>2676</v>
      </c>
      <c r="B2676" s="2" t="str">
        <f>IFERROR(__xludf.DUMMYFUNCTION("GOOGLETRANSLATE(A2676, ""en"",""mt"")"),"Skond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2677" ht="15.75" customHeight="1">
      <c r="A2677" s="2" t="s">
        <v>2677</v>
      </c>
      <c r="B2677" s="2" t="str">
        <f>IFERROR(__xludf.DUMMYFUNCTION("GOOGLETRANSLATE(A2677, ""en"",""mt"")"),"Liema komunalità jagħmlu mudelli ta 'magni alternattivi, bħal magni ta' aċċess bl-addoċċ, jaqsmu ma 'magni tat-Turing?")</f>
        <v>Liema komunalità jagħmlu mudelli ta 'magni alternattivi, bħal magni ta' aċċess bl-addoċċ, jaqsmu ma 'magni tat-Turing?</v>
      </c>
    </row>
    <row r="2678" ht="15.75" customHeight="1">
      <c r="A2678" s="2" t="s">
        <v>2678</v>
      </c>
      <c r="B2678" s="2" t="str">
        <f>IFERROR(__xludf.DUMMYFUNCTION("GOOGLETRANSLATE(A2678, ""en"",""mt"")"),"Fejn sabu x-xjentisti tagħhom il-kampjun Y. pestis?")</f>
        <v>Fejn sabu x-xjentisti tagħhom il-kampjun Y. pestis?</v>
      </c>
    </row>
    <row r="2679" ht="15.75" customHeight="1">
      <c r="A2679" s="2" t="s">
        <v>2679</v>
      </c>
      <c r="B2679" s="2" t="str">
        <f>IFERROR(__xludf.DUMMYFUNCTION("GOOGLETRANSLATE(A2679, ""en"",""mt"")"),"Liema avveniment kien l-agħar eżempju ta 'persekuzzjoni Huguenot?")</f>
        <v>Liema avveniment kien l-agħar eżempju ta 'persekuzzjoni Huguenot?</v>
      </c>
    </row>
    <row r="2680" ht="15.75" customHeight="1">
      <c r="A2680" s="2" t="s">
        <v>2680</v>
      </c>
      <c r="B2680" s="2" t="str">
        <f>IFERROR(__xludf.DUMMYFUNCTION("GOOGLETRANSLATE(A2680, ""en"",""mt"")"),"Pakkett li jaqleb il-kuntrast ma 'dak il-prinċipal ieħor")</f>
        <v>Pakkett li jaqleb il-kuntrast ma 'dak il-prinċipal ieħor</v>
      </c>
    </row>
    <row r="2681" ht="15.75" customHeight="1">
      <c r="A2681" s="2" t="s">
        <v>2681</v>
      </c>
      <c r="B2681" s="2" t="str">
        <f>IFERROR(__xludf.DUMMYFUNCTION("GOOGLETRANSLATE(A2681, ""en"",""mt"")"),"Kif ħass William Shirley dwar l-avvanz Franċiż?")</f>
        <v>Kif ħass William Shirley dwar l-avvanz Franċiż?</v>
      </c>
    </row>
    <row r="2682" ht="15.75" customHeight="1">
      <c r="A2682" s="2" t="s">
        <v>2682</v>
      </c>
      <c r="B2682" s="2" t="str">
        <f>IFERROR(__xludf.DUMMYFUNCTION("GOOGLETRANSLATE(A2682, ""en"",""mt"")"),"Università Medika ta 'Varsavja")</f>
        <v>Università Medika ta 'Varsavja</v>
      </c>
    </row>
    <row r="2683" ht="15.75" customHeight="1">
      <c r="A2683" s="2" t="s">
        <v>2683</v>
      </c>
      <c r="B2683" s="2" t="str">
        <f>IFERROR(__xludf.DUMMYFUNCTION("GOOGLETRANSLATE(A2683, ""en"",""mt"")"),"Fl-Arti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2684" ht="15.75" customHeight="1">
      <c r="A2684" s="2" t="s">
        <v>2684</v>
      </c>
      <c r="B2684" s="2" t="str">
        <f>IFERROR(__xludf.DUMMYFUNCTION("GOOGLETRANSLATE(A2684, ""en"",""mt"")"),"King Charles III")</f>
        <v>King Charles III</v>
      </c>
    </row>
    <row r="2685" ht="15.75" customHeight="1">
      <c r="A2685" s="2" t="s">
        <v>2685</v>
      </c>
      <c r="B2685" s="2" t="str">
        <f>IFERROR(__xludf.DUMMYFUNCTION("GOOGLETRANSLATE(A2685, ""en"",""mt"")"),"Il-liġi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2686" ht="15.75" customHeight="1">
      <c r="A2686" s="2" t="s">
        <v>2686</v>
      </c>
      <c r="B2686" s="2" t="str">
        <f>IFERROR(__xludf.DUMMYFUNCTION("GOOGLETRANSLATE(A2686, ""en"",""mt"")"),"Duttrina ta 'trans-startjazzjoni matul il-massa")</f>
        <v>Duttrina ta 'trans-startjazzjoni matul il-massa</v>
      </c>
    </row>
    <row r="2687" ht="15.75" customHeight="1">
      <c r="A2687" s="2" t="s">
        <v>2687</v>
      </c>
      <c r="B2687" s="2" t="str">
        <f>IFERROR(__xludf.DUMMYFUNCTION("GOOGLETRANSLATE(A2687, ""en"",""mt"")"),"Matul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2688" ht="15.75" customHeight="1">
      <c r="A2688" s="2" t="s">
        <v>2688</v>
      </c>
      <c r="B2688" s="2" t="str">
        <f>IFERROR(__xludf.DUMMYFUNCTION("GOOGLETRANSLATE(A2688, ""en"",""mt"")"),"Kif xi wħud jissuspettaw li Polo tgħallmu dwar iċ-Ċina minflok ma żżurha fil-fatt?")</f>
        <v>Kif xi wħud jissuspettaw li Polo tgħallmu dwar iċ-Ċina minflok ma żżurha fil-fatt?</v>
      </c>
    </row>
    <row r="2689" ht="15.75" customHeight="1">
      <c r="A2689" s="2" t="s">
        <v>2689</v>
      </c>
      <c r="B2689" s="2" t="str">
        <f>IFERROR(__xludf.DUMMYFUNCTION("GOOGLETRANSLATE(A2689, ""en"",""mt"")"),"L-Organizzazzjoni Meteoroloġika Dinjija (WMO) u l-Programm tal-Ambjent tan-Nazzjonijiet Uniti (UNEP)")</f>
        <v>L-Organizzazzjoni Meteoroloġika Dinjija (WMO) u l-Programm tal-Ambjent tan-Nazzjonijiet Uniti (UNEP)</v>
      </c>
    </row>
    <row r="2690" ht="15.75" customHeight="1">
      <c r="A2690" s="2" t="s">
        <v>2690</v>
      </c>
      <c r="B2690" s="2" t="str">
        <f>IFERROR(__xludf.DUMMYFUNCTION("GOOGLETRANSLATE(A2690, ""en"",""mt"")"),"Ekwilibriju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2691" ht="15.75" customHeight="1">
      <c r="A2691" s="2" t="s">
        <v>2691</v>
      </c>
      <c r="B2691" s="2" t="str">
        <f>IFERROR(__xludf.DUMMYFUNCTION("GOOGLETRANSLATE(A2691, ""en"",""mt"")"),"Kapaċità li jeħles ir-risponsi immuni li jospitaw")</f>
        <v>Kapaċità li jeħles ir-risponsi immuni li jospitaw</v>
      </c>
    </row>
    <row r="2692" ht="15.75" customHeight="1">
      <c r="A2692" s="2" t="s">
        <v>2692</v>
      </c>
      <c r="B2692" s="2" t="str">
        <f>IFERROR(__xludf.DUMMYFUNCTION("GOOGLETRANSLATE(A2692, ""en"",""mt"")"),"Kunsill tal-Belt ta 'Varsavja")</f>
        <v>Kunsill tal-Belt ta 'Varsavja</v>
      </c>
    </row>
    <row r="2693" ht="15.75" customHeight="1">
      <c r="A2693" s="2" t="s">
        <v>2693</v>
      </c>
      <c r="B2693" s="2" t="str">
        <f>IFERROR(__xludf.DUMMYFUNCTION("GOOGLETRANSLATE(A2693, ""en"",""mt"")"),"X'inhi kelma oħra għall-inklużjonijiet fil-blat sedimentarji?")</f>
        <v>X'inhi kelma oħra għall-inklużjonijiet fil-blat sedimentarji?</v>
      </c>
    </row>
    <row r="2694" ht="15.75" customHeight="1">
      <c r="A2694" s="2" t="s">
        <v>2694</v>
      </c>
      <c r="B2694" s="2" t="str">
        <f>IFERROR(__xludf.DUMMYFUNCTION("GOOGLETRANSLATE(A2694, ""en"",""mt"")"),"Il-moviment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Jonqos It-tielet, in-nies għandhom jirċievu trattament ugwali rigward ""vantaġġi soċjali"", għalkemm il-qorti approvat perjodi"&amp;" ta 'kwalifikazzjoni residenzjali. Fl-Istitut tal-Assigurazzjoni tal-Impjegati Hendrix vs il-Qorti tal-Ġustizzja ddeċidiet li ċittadin Olandiż ma kellux id-dritt li jkompli jirċievi benefiċċji ta 'inkapaċità meta mar il-Belġju, minħabba li l-benefiċċju ki"&amp;"en ""marbut mill-qrib mas-sitwazzjoni soċjo-ekonomika"" tal-Pajjiżi l-Baxxi. Bil-maqlub, f'Geven v Land Nordrhein-Westfalen Il-Qorti tal-Ġustizzja ddeċidiet li mara Olandiża li tgħix fl-Olanda, iżda taħdem bejn 3 u 14-il siegħa fil-ġimgħa fil-Ġermanja, ma"&amp;" kellhiex id-dritt li tirċievi benefiċċji tat-tfal Ġermaniżi, minkejja li l-mara ta 'raġel li ħadem full-time fil-Ġermanja iżda kien residenti fl-Awstrija. Il-ġustifikazzjonijiet ġenerali għall-limitazzjoni tal-moviment liberu fl-Artikolu 45 (3) huma ""po"&amp;"litika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Jonqos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2695" ht="15.75" customHeight="1">
      <c r="A2695" s="2" t="s">
        <v>2695</v>
      </c>
      <c r="B2695" s="2" t="str">
        <f>IFERROR(__xludf.DUMMYFUNCTION("GOOGLETRANSLATE(A2695, ""en"",""mt"")"),"X'inhu t-tieni ajruport l-iktar traffikuż fl-Istati Uniti?")</f>
        <v>X'inhu t-tieni ajruport l-iktar traffikuż fl-Istati Uniti?</v>
      </c>
    </row>
    <row r="2696" ht="15.75" customHeight="1">
      <c r="A2696" s="2" t="s">
        <v>2696</v>
      </c>
      <c r="B2696" s="2" t="str">
        <f>IFERROR(__xludf.DUMMYFUNCTION("GOOGLETRANSLATE(A2696, ""en"",""mt"")"),"L-analiżi ta 'algoritmu speċifiku hija tipikament assenjata għal liema qasam tax-xjenza tal-komputazzjoni?")</f>
        <v>L-analiżi ta 'algoritmu speċifiku hija tipikament assenjata għal liema qasam tax-xjenza tal-komputazzjoni?</v>
      </c>
    </row>
    <row r="2697" ht="15.75" customHeight="1">
      <c r="A2697" s="2" t="s">
        <v>2697</v>
      </c>
      <c r="B2697" s="2" t="str">
        <f>IFERROR(__xludf.DUMMYFUNCTION("GOOGLETRANSLATE(A2697, ""en"",""mt"")"),"baqgħu ħajjin ħafna gwerer, kunflitti u invażjonijiet")</f>
        <v>baqgħu ħajjin ħafna gwerer, kunflitti u invażjonijiet</v>
      </c>
    </row>
    <row r="2698" ht="15.75" customHeight="1">
      <c r="A2698" s="2" t="s">
        <v>2698</v>
      </c>
      <c r="B2698" s="2" t="str">
        <f>IFERROR(__xludf.DUMMYFUNCTION("GOOGLETRANSLATE(A2698, ""en"",""mt"")"),"Ir-rwol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2699" ht="15.75" customHeight="1">
      <c r="A2699" s="2" t="s">
        <v>2699</v>
      </c>
      <c r="B2699" s="2" t="str">
        <f>IFERROR(__xludf.DUMMYFUNCTION("GOOGLETRANSLATE(A2699, ""en"",""mt"")"),"ir-referendum fi Franza u r-referendum fl-Olanda")</f>
        <v>ir-referendum fi Franza u r-referendum fl-Olanda</v>
      </c>
    </row>
    <row r="2700" ht="15.75" customHeight="1">
      <c r="A2700" s="2" t="s">
        <v>2700</v>
      </c>
      <c r="B2700" s="2" t="str">
        <f>IFERROR(__xludf.DUMMYFUNCTION("GOOGLETRANSLATE(A2700, ""en"",""mt"")"),"biex jagħżlu l-istudenti tagħhom")</f>
        <v>biex jagħżlu l-istudenti tagħhom</v>
      </c>
    </row>
    <row r="2701" ht="15.75" customHeight="1">
      <c r="A2701" s="2" t="s">
        <v>2701</v>
      </c>
      <c r="B2701" s="2" t="str">
        <f>IFERROR(__xludf.DUMMYFUNCTION("GOOGLETRANSLATE(A2701, ""en"",""mt"")"),"Metro jħarreġ Melbourne")</f>
        <v>Metro jħarreġ Melbourne</v>
      </c>
    </row>
    <row r="2702" ht="15.75" customHeight="1">
      <c r="A2702" s="2" t="s">
        <v>2702</v>
      </c>
      <c r="B2702" s="2" t="str">
        <f>IFERROR(__xludf.DUMMYFUNCTION("GOOGLETRANSLATE(A2702, ""en"",""mt"")"),"It-tieni u t-tielet ġirja")</f>
        <v>It-tieni u t-tielet ġirja</v>
      </c>
    </row>
    <row r="2703" ht="15.75" customHeight="1">
      <c r="A2703" s="2" t="s">
        <v>2703</v>
      </c>
      <c r="B2703" s="2" t="str">
        <f>IFERROR(__xludf.DUMMYFUNCTION("GOOGLETRANSLATE(A2703, ""en"",""mt"")"),"Fis-snin sebgħin, il-belt kienet is-suġġett ta 'kanzunetta, ""Walking In Fresno"", miktuba mill-kitarrist tas-Sala tal-Eroj Bill Aken u rrekordjat minn Bob Gallion of the World-famuż ""WWVA Jamboree"" Radju u Televiżiv Show in Wheeling, West Virginia Jonq"&amp;"os Aken, adottat mill-attriċi tal-films Messikani Lupe Mayorga, kiber fil-belt ġirien ta 'Madera u l-kanzunetta tiegħu kronikaw it-tbatijiet li jħabbtu wiċċhom magħhom il-ħaddiema tal-farm migranti li ra bħala tifel. Aken għamel ukoll l-ewwel dehra tat-TV"&amp;" tiegħu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Jonqos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2704" ht="15.75" customHeight="1">
      <c r="A2704" s="2" t="s">
        <v>2704</v>
      </c>
      <c r="B2704" s="2" t="str">
        <f>IFERROR(__xludf.DUMMYFUNCTION("GOOGLETRANSLATE(A2704, ""en"",""mt"")"),"lokali-globali")</f>
        <v>lokali-globali</v>
      </c>
    </row>
    <row r="2705" ht="15.75" customHeight="1">
      <c r="A2705" s="2" t="s">
        <v>2705</v>
      </c>
      <c r="B2705" s="2" t="str">
        <f>IFERROR(__xludf.DUMMYFUNCTION("GOOGLETRANSLATE(A2705, ""en"",""mt"")"),"moxt ġelatina.")</f>
        <v>moxt ġelatina.</v>
      </c>
    </row>
    <row r="2706" ht="15.75" customHeight="1">
      <c r="A2706" s="2" t="s">
        <v>2706</v>
      </c>
      <c r="B2706" s="2" t="str">
        <f>IFERROR(__xludf.DUMMYFUNCTION("GOOGLETRANSLATE(A2706, ""en"",""mt"")"),"permess ta 'okkupazzjoni")</f>
        <v>permess ta 'okkupazzjoni</v>
      </c>
    </row>
    <row r="2707" ht="15.75" customHeight="1">
      <c r="A2707" s="2" t="s">
        <v>2707</v>
      </c>
      <c r="B2707" s="2" t="str">
        <f>IFERROR(__xludf.DUMMYFUNCTION("GOOGLETRANSLATE(A2707, ""en"",""mt"")"),"Liema koalizzjoni żdiedet biex topponi Franza ta 'Louis XIV?")</f>
        <v>Liema koalizzjoni żdiedet biex topponi Franza ta 'Louis XIV?</v>
      </c>
    </row>
    <row r="2708" ht="15.75" customHeight="1">
      <c r="A2708" s="2" t="s">
        <v>2708</v>
      </c>
      <c r="B2708" s="2" t="str">
        <f>IFERROR(__xludf.DUMMYFUNCTION("GOOGLETRANSLATE(A2708, ""en"",""mt"")"),"labirint ta 'problemi semantiċi u niceties grammatikali")</f>
        <v>labirint ta 'problemi semantiċi u niceties grammatikali</v>
      </c>
    </row>
    <row r="2709" ht="15.75" customHeight="1">
      <c r="A2709" s="2" t="s">
        <v>2709</v>
      </c>
      <c r="B2709" s="2" t="str">
        <f>IFERROR(__xludf.DUMMYFUNCTION("GOOGLETRANSLATE(A2709, ""en"",""mt"")"),"Huma proprjetà tal-pajjiż Ohio")</f>
        <v>Huma proprjetà tal-pajjiż Ohio</v>
      </c>
    </row>
    <row r="2710" ht="15.75" customHeight="1">
      <c r="A2710" s="2" t="s">
        <v>2710</v>
      </c>
      <c r="B2710" s="2" t="str">
        <f>IFERROR(__xludf.DUMMYFUNCTION("GOOGLETRANSLATE(A2710, ""en"",""mt"")"),"Feudalism patrimonial")</f>
        <v>Feudalism patrimonial</v>
      </c>
    </row>
    <row r="2711" ht="15.75" customHeight="1">
      <c r="A2711" s="2" t="s">
        <v>2711</v>
      </c>
      <c r="B2711" s="2" t="str">
        <f>IFERROR(__xludf.DUMMYFUNCTION("GOOGLETRANSLATE(A2711, ""en"",""mt"")"),"Fertilità tal-ħamrija u invażjoni tal-ħaxix ħażin")</f>
        <v>Fertilità tal-ħamrija u invażjoni tal-ħaxix ħażin</v>
      </c>
    </row>
    <row r="2712" ht="15.75" customHeight="1">
      <c r="A2712" s="2" t="s">
        <v>2712</v>
      </c>
      <c r="B2712" s="2" t="str">
        <f>IFERROR(__xludf.DUMMYFUNCTION("GOOGLETRANSLATE(A2712, ""en"",""mt"")"),"L-ekwazzjoni ta 'Schrödinger")</f>
        <v>L-ekwazzjoni ta 'Schrödinger</v>
      </c>
    </row>
    <row r="2713" ht="15.75" customHeight="1">
      <c r="A2713" s="2" t="s">
        <v>2713</v>
      </c>
      <c r="B2713" s="2" t="str">
        <f>IFERROR(__xludf.DUMMYFUNCTION("GOOGLETRANSLATE(A2713, ""en"",""mt"")"),"Tfittex kera")</f>
        <v>Tfittex kera</v>
      </c>
    </row>
    <row r="2714" ht="15.75" customHeight="1">
      <c r="A2714" s="2" t="s">
        <v>2714</v>
      </c>
      <c r="B2714" s="2" t="str">
        <f>IFERROR(__xludf.DUMMYFUNCTION("GOOGLETRANSLATE(A2714, ""en"",""mt"")"),"X'KAMAGAIGH għadda l-Partit Nazzjonali Skoċċiż (SNP)?")</f>
        <v>X'KAMAGAIGH għadda l-Partit Nazzjonali Skoċċiż (SNP)?</v>
      </c>
    </row>
    <row r="2715" ht="15.75" customHeight="1">
      <c r="A2715" s="2" t="s">
        <v>2715</v>
      </c>
      <c r="B2715" s="2" t="str">
        <f>IFERROR(__xludf.DUMMYFUNCTION("GOOGLETRANSLATE(A2715, ""en"",""mt"")"),"Editt ta 'Nantes")</f>
        <v>Editt ta 'Nantes</v>
      </c>
    </row>
    <row r="2716" ht="15.75" customHeight="1">
      <c r="A2716" s="2" t="s">
        <v>2716</v>
      </c>
      <c r="B2716" s="2" t="str">
        <f>IFERROR(__xludf.DUMMYFUNCTION("GOOGLETRANSLATE(A2716, ""en"",""mt"")"),"Kif imsejħa l-ibliet lill-Huguenots fl-1598 imsejħa kollettivament?")</f>
        <v>Kif imsejħa l-ibliet lill-Huguenots fl-1598 imsejħa kollettivament?</v>
      </c>
    </row>
    <row r="2717" ht="15.75" customHeight="1">
      <c r="A2717" s="2" t="s">
        <v>2717</v>
      </c>
      <c r="B2717" s="2" t="str">
        <f>IFERROR(__xludf.DUMMYFUNCTION("GOOGLETRANSLATE(A2717, ""en"",""mt"")"),"Steam_engine")</f>
        <v>Steam_engine</v>
      </c>
    </row>
    <row r="2718" ht="15.75" customHeight="1">
      <c r="A2718" s="2" t="s">
        <v>2718</v>
      </c>
      <c r="B2718" s="2" t="str">
        <f>IFERROR(__xludf.DUMMYFUNCTION("GOOGLETRANSLATE(A2718, ""en"",""mt"")"),"Diversi professuri tal-Università ta ’Chicago")</f>
        <v>Diversi professuri tal-Università ta ’Chicago</v>
      </c>
    </row>
    <row r="2719" ht="15.75" customHeight="1">
      <c r="A2719" s="2" t="s">
        <v>2719</v>
      </c>
      <c r="B2719" s="2" t="str">
        <f>IFERROR(__xludf.DUMMYFUNCTION("GOOGLETRANSLATE(A2719, ""en"",""mt"")"),"Il-Mallee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2720" ht="15.75" customHeight="1">
      <c r="A2720" s="2" t="s">
        <v>2720</v>
      </c>
      <c r="B2720" s="2" t="str">
        <f>IFERROR(__xludf.DUMMYFUNCTION("GOOGLETRANSLATE(A2720, ""en"",""mt"")"),"X’tost Thoreau dwar il-maġġoranza?")</f>
        <v>X’tost Thoreau dwar il-maġġoranza?</v>
      </c>
    </row>
    <row r="2721" ht="15.75" customHeight="1">
      <c r="A2721" s="2" t="s">
        <v>2721</v>
      </c>
      <c r="B2721" s="2" t="str">
        <f>IFERROR(__xludf.DUMMYFUNCTION("GOOGLETRANSLATE(A2721, ""en"",""mt"")"),"Ħmar")</f>
        <v>Ħmar</v>
      </c>
    </row>
    <row r="2722" ht="15.75" customHeight="1">
      <c r="A2722" s="2" t="s">
        <v>2722</v>
      </c>
      <c r="B2722" s="2" t="str">
        <f>IFERROR(__xludf.DUMMYFUNCTION("GOOGLETRANSLATE(A2722, ""en"",""mt"")"),"Orjentaliżmu u tropiċità.")</f>
        <v>Orjentaliżmu u tropiċità.</v>
      </c>
    </row>
    <row r="2723" ht="15.75" customHeight="1">
      <c r="A2723" s="2" t="s">
        <v>2723</v>
      </c>
      <c r="B2723" s="2" t="str">
        <f>IFERROR(__xludf.DUMMYFUNCTION("GOOGLETRANSLATE(A2723, ""en"",""mt"")"),"Liema tweġiba politika kienet tlaqqa 'f'Ġunju / Lulju 1754?")</f>
        <v>Liema tweġiba politika kienet tlaqqa 'f'Ġunju / Lulju 1754?</v>
      </c>
    </row>
    <row r="2724" ht="15.75" customHeight="1">
      <c r="A2724" s="2" t="s">
        <v>2724</v>
      </c>
      <c r="B2724" s="2" t="str">
        <f>IFERROR(__xludf.DUMMYFUNCTION("GOOGLETRANSLATE(A2724, ""en"",""mt"")"),"Waqt l-irtirar mill-Fort William Henry, x’għamlu xi alleati Indjani tal-Franċiżi?")</f>
        <v>Waqt l-irtirar mill-Fort William Henry, x’għamlu xi alleati Indjani tal-Franċiżi?</v>
      </c>
    </row>
    <row r="2725" ht="15.75" customHeight="1">
      <c r="A2725" s="2" t="s">
        <v>2725</v>
      </c>
      <c r="B2725" s="2" t="str">
        <f>IFERROR(__xludf.DUMMYFUNCTION("GOOGLETRANSLATE(A2725, ""en"",""mt"")"),"Tbassir tal-istruttura tal-proteina")</f>
        <v>Tbassir tal-istruttura tal-proteina</v>
      </c>
    </row>
    <row r="2726" ht="15.75" customHeight="1">
      <c r="A2726" s="2" t="s">
        <v>2726</v>
      </c>
      <c r="B2726" s="2" t="str">
        <f>IFERROR(__xludf.DUMMYFUNCTION("GOOGLETRANSLATE(A2726, ""en"",""mt"")"),"Kattoliku")</f>
        <v>Kattoliku</v>
      </c>
    </row>
    <row r="2727" ht="15.75" customHeight="1">
      <c r="A2727" s="2" t="s">
        <v>2727</v>
      </c>
      <c r="B2727" s="2" t="str">
        <f>IFERROR(__xludf.DUMMYFUNCTION("GOOGLETRANSLATE(A2727, ""en"",""mt"")"),"F'każijiet fejn l-imġieba kriminalizzata hija diskors pur, id-diżubbidjenza ċivili tista 'tikkonsisti sempliċement f'involvi fid-diskors projbit. Eżempju jkun li l-WBAI qed ixandar il-korsa ""Wildy Words"" minn album tal-kummiedja ta 'George Carlin, li ev"&amp;"entwalment wassal għall-każ tal-Qorti Suprema tal-1978 tal-Fondazzjoni FCC v. Pacifica. L-uffiċjali tal-gvern li jheddu huwa mod klassiku ieħor kif jesprimi sfida lejn il-gvern u n-nuqqas ta 'rieda li joqgħod għall-politiki tiegħu. Pereżempju, Joseph Haas"&amp;" ġie arrestat talli allegatament bagħat email lill-Libanu, il-kunsilliera tal-belt ta 'New Hampshire li jiddikjaraw, ""Wise Up jew Die.""")</f>
        <v>F'każijiet fejn l-imġieba kriminalizzata hija diskors pur, id-diżubbidjenza ċivili tista 'tikkonsisti sempliċement f'involvi fid-diskors projbit. Eżempju jkun li l-WBAI qed ixandar il-korsa "Wildy Words"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email lill-Libanu, il-kunsilliera tal-belt ta 'New Hampshire li jiddikjaraw, "Wise Up jew Die."</v>
      </c>
    </row>
    <row r="2728" ht="15.75" customHeight="1">
      <c r="A2728" s="2" t="s">
        <v>2728</v>
      </c>
      <c r="B2728" s="2" t="str">
        <f>IFERROR(__xludf.DUMMYFUNCTION("GOOGLETRANSLATE(A2728, ""en"",""mt"")"),"X'inhu l-isem ta 'l-itwal soċjetà ta' films ta 'studenti li jmexxu kontinwament il-pajjiż?")</f>
        <v>X'inhu l-isem ta 'l-itwal soċjetà ta' films ta 'studenti li jmexxu kontinwament il-pajjiż?</v>
      </c>
    </row>
    <row r="2729" ht="15.75" customHeight="1">
      <c r="A2729" s="2" t="s">
        <v>2729</v>
      </c>
      <c r="B2729" s="2" t="str">
        <f>IFERROR(__xludf.DUMMYFUNCTION("GOOGLETRANSLATE(A2729, ""en"",""mt"")"),"Miralles enriċi")</f>
        <v>Miralles enriċi</v>
      </c>
    </row>
    <row r="2730" ht="15.75" customHeight="1">
      <c r="A2730" s="2" t="s">
        <v>2730</v>
      </c>
      <c r="B2730" s="2" t="str">
        <f>IFERROR(__xludf.DUMMYFUNCTION("GOOGLETRANSLATE(A2730, ""en"",""mt"")"),"X'kienet il-konklużjoni ta 'Shrewsbury?")</f>
        <v>X'kienet il-konklużjoni ta 'Shrewsbury?</v>
      </c>
    </row>
    <row r="2731" ht="15.75" customHeight="1">
      <c r="A2731" s="2" t="s">
        <v>2731</v>
      </c>
      <c r="B2731" s="2" t="str">
        <f>IFERROR(__xludf.DUMMYFUNCTION("GOOGLETRANSLATE(A2731, ""en"",""mt"")"),"Livelli ta 'liema affarijiet jintużaw biex jiddeterminaw il-fatturi ta' emissjoni?")</f>
        <v>Livelli ta 'liema affarijiet jintużaw biex jiddeterminaw il-fatturi ta' emissjoni?</v>
      </c>
    </row>
    <row r="2732" ht="15.75" customHeight="1">
      <c r="A2732" s="2" t="s">
        <v>2732</v>
      </c>
      <c r="B2732" s="2" t="str">
        <f>IFERROR(__xludf.DUMMYFUNCTION("GOOGLETRANSLATE(A2732, ""en"",""mt"")"),"Skond ċerti teoriji ġeografiċi x'tip ta 'bniedem jipproduċi klima tropikali?")</f>
        <v>Skond ċerti teoriji ġeografiċi x'tip ta 'bniedem jipproduċi klima tropikali?</v>
      </c>
    </row>
    <row r="2733" ht="15.75" customHeight="1">
      <c r="A2733" s="2" t="s">
        <v>2733</v>
      </c>
      <c r="B2733" s="2" t="str">
        <f>IFERROR(__xludf.DUMMYFUNCTION("GOOGLETRANSLATE(A2733, ""en"",""mt"")"),"Datagrammi mhux affidabbli u mekkaniżmi ta 'protokoll end-to-end assoċjati")</f>
        <v>Datagrammi mhux affidabbli u mekkaniżmi ta 'protokoll end-to-end assoċjati</v>
      </c>
    </row>
    <row r="2734" ht="15.75" customHeight="1">
      <c r="A2734" s="2" t="s">
        <v>2734</v>
      </c>
      <c r="B2734" s="2" t="str">
        <f>IFERROR(__xludf.DUMMYFUNCTION("GOOGLETRANSLATE(A2734, ""en"",""mt"")"),"kombinazzjoni ta 'antrax u pandemiċi oħra")</f>
        <v>kombinazzjoni ta 'antrax u pandemiċi oħra</v>
      </c>
    </row>
    <row r="2735" ht="15.75" customHeight="1">
      <c r="A2735" s="2" t="s">
        <v>2735</v>
      </c>
      <c r="B2735" s="2" t="str">
        <f>IFERROR(__xludf.DUMMYFUNCTION("GOOGLETRANSLATE(A2735, ""en"",""mt"")"),"deterministikament")</f>
        <v>deterministikament</v>
      </c>
    </row>
    <row r="2736" ht="15.75" customHeight="1">
      <c r="A2736" s="2" t="s">
        <v>2736</v>
      </c>
      <c r="B2736" s="2" t="str">
        <f>IFERROR(__xludf.DUMMYFUNCTION("GOOGLETRANSLATE(A2736, ""en"",""mt"")"),"Fl-2010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2737" ht="15.75" customHeight="1">
      <c r="A2737" s="2" t="s">
        <v>2737</v>
      </c>
      <c r="B2737" s="2" t="str">
        <f>IFERROR(__xludf.DUMMYFUNCTION("GOOGLETRANSLATE(A2737, ""en"",""mt"")"),"il-proprjetarji ta 'dispensarji illegali tal-kannabis mediċi")</f>
        <v>il-proprjetarji ta 'dispensarji illegali tal-kannabis mediċi</v>
      </c>
    </row>
    <row r="2738" ht="15.75" customHeight="1">
      <c r="A2738" s="2" t="s">
        <v>2738</v>
      </c>
      <c r="B2738" s="2" t="str">
        <f>IFERROR(__xludf.DUMMYFUNCTION("GOOGLETRANSLATE(A2738, ""en"",""mt"")"),"Drittijiet ta 'tagħlim")</f>
        <v>Drittijiet ta 'tagħlim</v>
      </c>
    </row>
    <row r="2739" ht="15.75" customHeight="1">
      <c r="A2739" s="2" t="s">
        <v>2739</v>
      </c>
      <c r="B2739" s="2" t="str">
        <f>IFERROR(__xludf.DUMMYFUNCTION("GOOGLETRANSLATE(A2739, ""en"",""mt"")"),"Minflok it-tassazzjoni, x'inhuma l-iskejjel privati ​​fil-biċċa l-kbira ffinanzjati?")</f>
        <v>Minflok it-tassazzjoni, x'inhuma l-iskejjel privati ​​fil-biċċa l-kbira ffinanzjati?</v>
      </c>
    </row>
    <row r="2740" ht="15.75" customHeight="1">
      <c r="A2740" s="2" t="s">
        <v>2740</v>
      </c>
      <c r="B2740" s="2" t="str">
        <f>IFERROR(__xludf.DUMMYFUNCTION("GOOGLETRANSLATE(A2740, ""en"",""mt"")"),"Deforestazzjoni u Ecocide")</f>
        <v>Deforestazzjoni u Ecocide</v>
      </c>
    </row>
    <row r="2741" ht="15.75" customHeight="1">
      <c r="A2741" s="2" t="s">
        <v>2741</v>
      </c>
      <c r="B2741" s="2" t="str">
        <f>IFERROR(__xludf.DUMMYFUNCTION("GOOGLETRANSLATE(A2741, ""en"",""mt"")"),"Telnet uża liema teknoloġija tal-interface")</f>
        <v>Telnet uża liema teknoloġija tal-interface</v>
      </c>
    </row>
    <row r="2742" ht="15.75" customHeight="1">
      <c r="A2742" s="2" t="s">
        <v>2742</v>
      </c>
      <c r="B2742" s="2" t="str">
        <f>IFERROR(__xludf.DUMMYFUNCTION("GOOGLETRANSLATE(A2742, ""en"",""mt"")"),"Biex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2743" ht="15.75" customHeight="1">
      <c r="A2743" s="2" t="s">
        <v>2743</v>
      </c>
      <c r="B2743" s="2" t="str">
        <f>IFERROR(__xludf.DUMMYFUNCTION("GOOGLETRANSLATE(A2743, ""en"",""mt"")"),"Ikkonċentrat ħafna tul il-Wied tax-Xmara San Lawrenz, b'xi wħud ukoll f'Acadia")</f>
        <v>Ikkonċentrat ħafna tul il-Wied tax-Xmara San Lawrenz, b'xi wħud ukoll f'Acadia</v>
      </c>
    </row>
    <row r="2744" ht="15.75" customHeight="1">
      <c r="A2744" s="2" t="s">
        <v>2744</v>
      </c>
      <c r="B2744" s="2" t="str">
        <f>IFERROR(__xludf.DUMMYFUNCTION("GOOGLETRANSLATE(A2744, ""en"",""mt"")"),"Ippjanar, [ċitazzjoni meħtieġa] disinn, u finanzjament u jkompli sakemm jinbena l-proġett")</f>
        <v>Ippjanar, [ċitazzjoni meħtieġa] disinn, u finanzjament u jkompli sakemm jinbena l-proġett</v>
      </c>
    </row>
    <row r="2745" ht="15.75" customHeight="1">
      <c r="A2745" s="2" t="s">
        <v>2745</v>
      </c>
      <c r="B2745" s="2" t="str">
        <f>IFERROR(__xludf.DUMMYFUNCTION("GOOGLETRANSLATE(A2745, ""en"",""mt"")"),"Fejn kien joqgħod l-ispiżjar fir-rigward tat-tobba personali tal-Imperatur?")</f>
        <v>Fejn kien joqgħod l-ispiżjar fir-rigward tat-tobba personali tal-Imperatur?</v>
      </c>
    </row>
    <row r="2746" ht="15.75" customHeight="1">
      <c r="A2746" s="2" t="s">
        <v>2746</v>
      </c>
      <c r="B2746" s="2" t="str">
        <f>IFERROR(__xludf.DUMMYFUNCTION("GOOGLETRANSLATE(A2746, ""en"",""mt"")"),"L-infjammazzjoni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2747" ht="15.75" customHeight="1">
      <c r="A2747" s="2" t="s">
        <v>2747</v>
      </c>
      <c r="B2747" s="2" t="str">
        <f>IFERROR(__xludf.DUMMYFUNCTION("GOOGLETRANSLATE(A2747, ""en"",""mt"")"),"il-pulizija u l-forzi armati")</f>
        <v>il-pulizija u l-forzi armati</v>
      </c>
    </row>
    <row r="2748" ht="15.75" customHeight="1">
      <c r="A2748" s="2" t="s">
        <v>2748</v>
      </c>
      <c r="B2748" s="2" t="str">
        <f>IFERROR(__xludf.DUMMYFUNCTION("GOOGLETRANSLATE(A2748, ""en"",""mt"")"),"Kampus tal-Università ta ’Chicago")</f>
        <v>Kampus tal-Università ta ’Chicago</v>
      </c>
    </row>
    <row r="2749" ht="15.75" customHeight="1">
      <c r="A2749" s="2" t="s">
        <v>2749</v>
      </c>
      <c r="B2749" s="2" t="str">
        <f>IFERROR(__xludf.DUMMYFUNCTION("GOOGLETRANSLATE(A2749, ""en"",""mt"")"),"Fejn hi dar tal-palm bi pjanti subtropiċi mid-dinja kollha għall-wiri?")</f>
        <v>Fejn hi dar tal-palm bi pjanti subtropiċi mid-dinja kollha għall-wiri?</v>
      </c>
    </row>
    <row r="2750" ht="15.75" customHeight="1">
      <c r="A2750" s="2" t="s">
        <v>2750</v>
      </c>
      <c r="B2750" s="2" t="str">
        <f>IFERROR(__xludf.DUMMYFUNCTION("GOOGLETRANSLATE(A2750, ""en"",""mt"")"),"Li żviluppa l-istess teknoloġija bħal baran")</f>
        <v>Li żviluppa l-istess teknoloġija bħal baran</v>
      </c>
    </row>
    <row r="2751" ht="15.75" customHeight="1">
      <c r="A2751" s="2" t="s">
        <v>2751</v>
      </c>
      <c r="B2751" s="2" t="str">
        <f>IFERROR(__xludf.DUMMYFUNCTION("GOOGLETRANSLATE(A2751, ""en"",""mt"")"),"X’installa n-netwerk fl-1999")</f>
        <v>X’installa n-netwerk fl-1999</v>
      </c>
    </row>
    <row r="2752" ht="15.75" customHeight="1">
      <c r="A2752" s="2" t="s">
        <v>2752</v>
      </c>
      <c r="B2752" s="2" t="str">
        <f>IFERROR(__xludf.DUMMYFUNCTION("GOOGLETRANSLATE(A2752, ""en"",""mt"")"),"Possedimenti Kontinentali tal-Amerika ta ’Fuq fil-lvant tal-Mississippi jew il-Gżejjer tal-Karibew ta’ Guadeloupe u Martinique")</f>
        <v>Possedimenti Kontinentali tal-Amerika ta ’Fuq fil-lvant tal-Mississippi jew il-Gżejjer tal-Karibew ta’ Guadeloupe u Martinique</v>
      </c>
    </row>
    <row r="2753" ht="15.75" customHeight="1">
      <c r="A2753" s="2" t="s">
        <v>2753</v>
      </c>
      <c r="B2753" s="2" t="str">
        <f>IFERROR(__xludf.DUMMYFUNCTION("GOOGLETRANSLATE(A2753, ""en"",""mt"")"),"Il-Gwerra Franċiża u Indjana kienet l-aspett tad-dinja l-ġdida ta 'liema kunflitt Ewropew?")</f>
        <v>Il-Gwerra Franċiża u Indjana kienet l-aspett tad-dinja l-ġdida ta 'liema kunflitt Ewropew?</v>
      </c>
    </row>
    <row r="2754" ht="15.75" customHeight="1">
      <c r="A2754" s="2" t="s">
        <v>2754</v>
      </c>
      <c r="B2754" s="2" t="str">
        <f>IFERROR(__xludf.DUMMYFUNCTION("GOOGLETRANSLATE(A2754, ""en"",""mt"")"),"Kemm diviżjonijiet jiffurmaw l-akkademiċi tal-università?")</f>
        <v>Kemm diviżjonijiet jiffurmaw l-akkademiċi tal-università?</v>
      </c>
    </row>
    <row r="2755" ht="15.75" customHeight="1">
      <c r="A2755" s="2" t="s">
        <v>2755</v>
      </c>
      <c r="B2755" s="2" t="str">
        <f>IFERROR(__xludf.DUMMYFUNCTION("GOOGLETRANSLATE(A2755, ""en"",""mt"")"),"Minkejja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2756" ht="15.75" customHeight="1">
      <c r="A2756" s="2" t="s">
        <v>2756</v>
      </c>
      <c r="B2756" s="2" t="str">
        <f>IFERROR(__xludf.DUMMYFUNCTION("GOOGLETRANSLATE(A2756, ""en"",""mt"")"),"L-agħar problemi fl-NP jistgħu jiġu miktuba b'mod analogu bħala liema klassi ta 'problemi?")</f>
        <v>L-agħar problemi fl-NP jistgħu jiġu miktuba b'mod analogu bħala liema klassi ta 'problemi?</v>
      </c>
    </row>
    <row r="2757" ht="15.75" customHeight="1">
      <c r="A2757" s="2" t="s">
        <v>2757</v>
      </c>
      <c r="B2757" s="2" t="str">
        <f>IFERROR(__xludf.DUMMYFUNCTION("GOOGLETRANSLATE(A2757, ""en"",""mt"")"),"'Ħieles mit-tagħlim")</f>
        <v>'Ħieles mit-tagħlim</v>
      </c>
    </row>
    <row r="2758" ht="15.75" customHeight="1">
      <c r="A2758" s="2" t="s">
        <v>2758</v>
      </c>
      <c r="B2758" s="2" t="str">
        <f>IFERROR(__xludf.DUMMYFUNCTION("GOOGLETRANSLATE(A2758, ""en"",""mt"")"),"il-kunċett ta 'swiċċjar ta' blokka ta 'messaġġi adattivi distribwiti")</f>
        <v>il-kunċett ta 'swiċċjar ta' blokka ta 'messaġġi adattivi distribwiti</v>
      </c>
    </row>
    <row r="2759" ht="15.75" customHeight="1">
      <c r="A2759" s="2" t="s">
        <v>2759</v>
      </c>
      <c r="B2759" s="2" t="str">
        <f>IFERROR(__xludf.DUMMYFUNCTION("GOOGLETRANSLATE(A2759, ""en"",""mt"")"),"X'kien ir-riżultat li tgħix fis-siġra tal-injam aħmar ta 'Kalifornja?")</f>
        <v>X'kien ir-riżultat li tgħix fis-siġra tal-injam aħmar ta 'Kalifornja?</v>
      </c>
    </row>
    <row r="2760" ht="15.75" customHeight="1">
      <c r="A2760" s="2" t="s">
        <v>2760</v>
      </c>
      <c r="B2760" s="2" t="str">
        <f>IFERROR(__xludf.DUMMYFUNCTION("GOOGLETRANSLATE(A2760, ""en"",""mt"")"),"Is-Sistema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2761" ht="15.75" customHeight="1">
      <c r="A2761" s="2" t="s">
        <v>2761</v>
      </c>
      <c r="B2761" s="2" t="str">
        <f>IFERROR(__xludf.DUMMYFUNCTION("GOOGLETRANSLATE(A2761, ""en"",""mt"")"),"X'inhi l-loġika wara l-istrateġija evoluzzjonarja tan-numru Cicadas?")</f>
        <v>X'inhi l-loġika wara l-istrateġija evoluzzjonarja tan-numru Cicadas?</v>
      </c>
    </row>
    <row r="2762" ht="15.75" customHeight="1">
      <c r="A2762" s="2" t="s">
        <v>2762</v>
      </c>
      <c r="B2762" s="2" t="str">
        <f>IFERROR(__xludf.DUMMYFUNCTION("GOOGLETRANSLATE(A2762, ""en"",""mt"")"),"Liema skejjel ta 'skejjel preparatorji jħejju tfal Ingliżi biex jattendu?")</f>
        <v>Liema skejjel ta 'skejjel preparatorji jħejju tfal Ingliżi biex jattendu?</v>
      </c>
    </row>
    <row r="2763" ht="15.75" customHeight="1">
      <c r="A2763" s="2" t="s">
        <v>2763</v>
      </c>
      <c r="B2763" s="2" t="str">
        <f>IFERROR(__xludf.DUMMYFUNCTION("GOOGLETRANSLATE(A2763, ""en"",""mt"")"),"Teoriji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2764" ht="15.75" customHeight="1">
      <c r="A2764" s="2" t="s">
        <v>2764</v>
      </c>
      <c r="B2764" s="2" t="str">
        <f>IFERROR(__xludf.DUMMYFUNCTION("GOOGLETRANSLATE(A2764, ""en"",""mt"")"),"X'kienet is-sinifikat tar-rebħa Ingliża?")</f>
        <v>X'kienet is-sinifikat tar-rebħa Ingliża?</v>
      </c>
    </row>
    <row r="2765" ht="15.75" customHeight="1">
      <c r="A2765" s="2" t="s">
        <v>2765</v>
      </c>
      <c r="B2765" s="2" t="str">
        <f>IFERROR(__xludf.DUMMYFUNCTION("GOOGLETRANSLATE(A2765, ""en"",""mt"")"),"Oranġjo")</f>
        <v>Oranġjo</v>
      </c>
    </row>
    <row r="2766" ht="15.75" customHeight="1">
      <c r="A2766" s="2" t="s">
        <v>2766</v>
      </c>
      <c r="B2766" s="2" t="str">
        <f>IFERROR(__xludf.DUMMYFUNCTION("GOOGLETRANSLATE(A2766, ""en"",""mt"")"),"Minbarra l-proprjetà analitika tan-numri, fuq liema proprjetà oħra tan-numri tiffoka fuq in-numri?")</f>
        <v>Minbarra l-proprjetà analitika tan-numri, fuq liema proprjetà oħra tan-numri tiffoka fuq in-numri?</v>
      </c>
    </row>
    <row r="2767" ht="15.75" customHeight="1">
      <c r="A2767" s="2" t="s">
        <v>2767</v>
      </c>
      <c r="B2767" s="2" t="str">
        <f>IFERROR(__xludf.DUMMYFUNCTION("GOOGLETRANSLATE(A2767, ""en"",""mt"")"),"wieħed")</f>
        <v>wieħed</v>
      </c>
    </row>
    <row r="2768" ht="15.75" customHeight="1">
      <c r="A2768" s="2" t="s">
        <v>2768</v>
      </c>
      <c r="B2768" s="2" t="str">
        <f>IFERROR(__xludf.DUMMYFUNCTION("GOOGLETRANSLATE(A2768, ""en"",""mt"")"),"Regolamenti tal-Awtorità tal-Bini lokali u kodiċi ta 'prattika")</f>
        <v>Regolamenti tal-Awtorità tal-Bini lokali u kodiċi ta 'prattika</v>
      </c>
    </row>
    <row r="2769" ht="15.75" customHeight="1">
      <c r="A2769" s="2" t="s">
        <v>2769</v>
      </c>
      <c r="B2769" s="2" t="str">
        <f>IFERROR(__xludf.DUMMYFUNCTION("GOOGLETRANSLATE(A2769, ""en"",""mt"")"),"René-Robert Cavelier, Sieur de la Salle kien esplora l-pajjiż ta 'Ohio kważi seklu qabel.")</f>
        <v>René-Robert Cavelier, Sieur de la Salle kien esplora l-pajjiż ta 'Ohio kważi seklu qabel.</v>
      </c>
    </row>
    <row r="2770" ht="15.75" customHeight="1">
      <c r="A2770" s="2" t="s">
        <v>2770</v>
      </c>
      <c r="B2770" s="2" t="str">
        <f>IFERROR(__xludf.DUMMYFUNCTION("GOOGLETRANSLATE(A2770, ""en"",""mt"")"),"moxt ġeli")</f>
        <v>moxt ġeli</v>
      </c>
    </row>
    <row r="2771" ht="15.75" customHeight="1">
      <c r="A2771" s="2" t="s">
        <v>2771</v>
      </c>
      <c r="B2771" s="2" t="str">
        <f>IFERROR(__xludf.DUMMYFUNCTION("GOOGLETRANSLATE(A2771, ""en"",""mt"")"),"X'inhu l-eżempju ta 'problema oħra kkaratterizzata minn każijiet kbar li jissolvew rutina minn maniġers SAT li jużaw algoritmi effiċjenti?")</f>
        <v>X'inhu l-eżempju ta 'problema oħra kkaratterizzata minn każijiet kbar li jissolvew rutina minn maniġers SAT li jużaw algoritmi effiċjenti?</v>
      </c>
    </row>
    <row r="2772" ht="15.75" customHeight="1">
      <c r="A2772" s="2" t="s">
        <v>2772</v>
      </c>
      <c r="B2772" s="2" t="str">
        <f>IFERROR(__xludf.DUMMYFUNCTION("GOOGLETRANSLATE(A2772, ""en"",""mt"")"),"Ir-Rivoluzzjoni Industrijali")</f>
        <v>Ir-Rivoluzzjoni Industrijali</v>
      </c>
    </row>
    <row r="2773" ht="15.75" customHeight="1">
      <c r="A2773" s="2" t="s">
        <v>2773</v>
      </c>
      <c r="B2773" s="2" t="str">
        <f>IFERROR(__xludf.DUMMYFUNCTION("GOOGLETRANSLATE(A2773, ""en"",""mt"")"),"P mhuwiex fattur ewlieni ta 'Q")</f>
        <v>P mhuwiex fattur ewlieni ta 'Q</v>
      </c>
    </row>
    <row r="2774" ht="15.75" customHeight="1">
      <c r="A2774" s="2" t="s">
        <v>2774</v>
      </c>
      <c r="B2774" s="2" t="str">
        <f>IFERROR(__xludf.DUMMYFUNCTION("GOOGLETRANSLATE(A2774, ""en"",""mt"")"),"Xi jfittex li jikseb ir-reċiproċità kwadratika?")</f>
        <v>Xi jfittex li jikseb ir-reċiproċità kwadratika?</v>
      </c>
    </row>
    <row r="2775" ht="15.75" customHeight="1">
      <c r="A2775" s="2" t="s">
        <v>2775</v>
      </c>
      <c r="B2775" s="2" t="str">
        <f>IFERROR(__xludf.DUMMYFUNCTION("GOOGLETRANSLATE(A2775, ""en"",""mt"")"),"diversi snin")</f>
        <v>diversi snin</v>
      </c>
    </row>
    <row r="2776" ht="15.75" customHeight="1">
      <c r="A2776" s="2" t="s">
        <v>2776</v>
      </c>
      <c r="B2776" s="2" t="str">
        <f>IFERROR(__xludf.DUMMYFUNCTION("GOOGLETRANSLATE(A2776, ""en"",""mt"")"),"Tnaqqas in-nar")</f>
        <v>Tnaqqas in-nar</v>
      </c>
    </row>
    <row r="2777" ht="15.75" customHeight="1">
      <c r="A2777" s="2" t="s">
        <v>2777</v>
      </c>
      <c r="B2777" s="2" t="str">
        <f>IFERROR(__xludf.DUMMYFUNCTION("GOOGLETRANSLATE(A2777, ""en"",""mt"")"),"Kemm kienet tgħix Julia Butterfly Hill f'siġra?")</f>
        <v>Kemm kienet tgħix Julia Butterfly Hill f'siġra?</v>
      </c>
    </row>
    <row r="2778" ht="15.75" customHeight="1">
      <c r="A2778" s="2" t="s">
        <v>2778</v>
      </c>
      <c r="B2778" s="2" t="str">
        <f>IFERROR(__xludf.DUMMYFUNCTION("GOOGLETRANSLATE(A2778, ""en"",""mt"")"),"Ma 'liema sistema Ċiniża għamlet kompromess il-gvern ta' Kublai?")</f>
        <v>Ma 'liema sistema Ċiniża għamlet kompromess il-gvern ta' Kublai?</v>
      </c>
    </row>
    <row r="2779" ht="15.75" customHeight="1">
      <c r="A2779" s="2" t="s">
        <v>2779</v>
      </c>
      <c r="B2779" s="2" t="str">
        <f>IFERROR(__xludf.DUMMYFUNCTION("GOOGLETRANSLATE(A2779, ""en"",""mt"")"),"Il-ġeoloġi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2780" ht="15.75" customHeight="1">
      <c r="A2780" s="2" t="s">
        <v>2780</v>
      </c>
      <c r="B2780" s="2" t="str">
        <f>IFERROR(__xludf.DUMMYFUNCTION("GOOGLETRANSLATE(A2780, ""en"",""mt"")"),"Iċ-ċelloli tal-pjanti jirrispondu għall-molekuli assoċjati ma 'patoġeni magħrufa bħala?")</f>
        <v>Iċ-ċelloli tal-pjanti jirrispondu għall-molekuli assoċjati ma 'patoġeni magħrufa bħala?</v>
      </c>
    </row>
    <row r="2781" ht="15.75" customHeight="1">
      <c r="A2781" s="2" t="s">
        <v>2781</v>
      </c>
      <c r="B2781" s="2" t="str">
        <f>IFERROR(__xludf.DUMMYFUNCTION("GOOGLETRANSLATE(A2781, ""en"",""mt"")"),"jikkoordina l-awtur ewlieni tal-ħames rapport ta 'valutazzjoni")</f>
        <v>jikkoordina l-awtur ewlieni tal-ħames rapport ta 'valutazzjoni</v>
      </c>
    </row>
    <row r="2782" ht="15.75" customHeight="1">
      <c r="A2782" s="2" t="s">
        <v>2782</v>
      </c>
      <c r="B2782" s="2" t="str">
        <f>IFERROR(__xludf.DUMMYFUNCTION("GOOGLETRANSLATE(A2782, ""en"",""mt"")"),"Iċ-Ċentru tal-Quddiesa")</f>
        <v>Iċ-Ċentru tal-Quddiesa</v>
      </c>
    </row>
    <row r="2783" ht="15.75" customHeight="1">
      <c r="A2783" s="2" t="s">
        <v>2783</v>
      </c>
      <c r="B2783" s="2" t="str">
        <f>IFERROR(__xludf.DUMMYFUNCTION("GOOGLETRANSLATE(A2783, ""en"",""mt"")"),"X'tip ta 'impjant tal-manifattura dalwaqt qed titlef?")</f>
        <v>X'tip ta 'impjant tal-manifattura dalwaqt qed titlef?</v>
      </c>
    </row>
    <row r="2784" ht="15.75" customHeight="1">
      <c r="A2784" s="2" t="s">
        <v>2784</v>
      </c>
      <c r="B2784" s="2" t="str">
        <f>IFERROR(__xludf.DUMMYFUNCTION("GOOGLETRANSLATE(A2784, ""en"",""mt"")"),"Taxxi inġusti")</f>
        <v>Taxxi inġusti</v>
      </c>
    </row>
    <row r="2785" ht="15.75" customHeight="1">
      <c r="A2785" s="2" t="s">
        <v>2785</v>
      </c>
      <c r="B2785" s="2" t="str">
        <f>IFERROR(__xludf.DUMMYFUNCTION("GOOGLETRANSLATE(A2785, ""en"",""mt"")"),"Meta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2786" ht="15.75" customHeight="1">
      <c r="A2786" s="2" t="s">
        <v>2786</v>
      </c>
      <c r="B2786" s="2" t="str">
        <f>IFERROR(__xludf.DUMMYFUNCTION("GOOGLETRANSLATE(A2786, ""en"",""mt"")"),"Flimkien ma 'magni tal-baħar u unitajiet industrijali, f'liema magni kienu qed jikkomponu popolari?")</f>
        <v>Flimkien ma 'magni tal-baħar u unitajiet industrijali, f'liema magni kienu qed jikkomponu popolari?</v>
      </c>
    </row>
    <row r="2787" ht="15.75" customHeight="1">
      <c r="A2787" s="2" t="s">
        <v>2787</v>
      </c>
      <c r="B2787" s="2" t="str">
        <f>IFERROR(__xludf.DUMMYFUNCTION("GOOGLETRANSLATE(A2787, ""en"",""mt"")"),"taċċetta kastig")</f>
        <v>taċċetta kastig</v>
      </c>
    </row>
    <row r="2788" ht="15.75" customHeight="1">
      <c r="A2788" s="2" t="s">
        <v>2788</v>
      </c>
      <c r="B2788" s="2" t="str">
        <f>IFERROR(__xludf.DUMMYFUNCTION("GOOGLETRANSLATE(A2788, ""en"",""mt"")"),"Engineering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2789" ht="15.75" customHeight="1">
      <c r="A2789" s="2" t="s">
        <v>2789</v>
      </c>
      <c r="B2789" s="2" t="str">
        <f>IFERROR(__xludf.DUMMYFUNCTION("GOOGLETRANSLATE(A2789, ""en"",""mt"")"),"Legalment,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2790" ht="15.75" customHeight="1">
      <c r="A2790" s="2" t="s">
        <v>2790</v>
      </c>
      <c r="B2790" s="2" t="str">
        <f>IFERROR(__xludf.DUMMYFUNCTION("GOOGLETRANSLATE(A2790, ""en"",""mt"")"),"L-IPCC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2791" ht="15.75" customHeight="1">
      <c r="A2791" s="2" t="s">
        <v>2791</v>
      </c>
      <c r="B2791" s="2" t="str">
        <f>IFERROR(__xludf.DUMMYFUNCTION("GOOGLETRANSLATE(A2791, ""en"",""mt"")"),"Harvard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2792" ht="15.75" customHeight="1">
      <c r="A2792" s="2" t="s">
        <v>2792</v>
      </c>
      <c r="B2792" s="2" t="str">
        <f>IFERROR(__xludf.DUMMYFUNCTION("GOOGLETRANSLATE(A2792, ""en"",""mt"")"),"L-invażjoni falliet")</f>
        <v>L-invażjoni falliet</v>
      </c>
    </row>
    <row r="2793" ht="15.75" customHeight="1">
      <c r="A2793" s="2" t="s">
        <v>2793</v>
      </c>
      <c r="B2793" s="2" t="str">
        <f>IFERROR(__xludf.DUMMYFUNCTION("GOOGLETRANSLATE(A2793, ""en"",""mt"")"),"Il-bżonnijiet ta 'min se jissodisfa t-tkabbir fl-informatika tal-ispiżerija?")</f>
        <v>Il-bżonnijiet ta 'min se jissodisfa t-tkabbir fl-informatika tal-ispiżerija?</v>
      </c>
    </row>
    <row r="2794" ht="15.75" customHeight="1">
      <c r="A2794" s="2" t="s">
        <v>2794</v>
      </c>
      <c r="B2794" s="2" t="str">
        <f>IFERROR(__xludf.DUMMYFUNCTION("GOOGLETRANSLATE(A2794, ""en"",""mt"")"),"Dan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2795" ht="15.75" customHeight="1">
      <c r="A2795" s="2" t="s">
        <v>2795</v>
      </c>
      <c r="B2795" s="2" t="str">
        <f>IFERROR(__xludf.DUMMYFUNCTION("GOOGLETRANSLATE(A2795, ""en"",""mt"")"),"Kemm hemm sorsi tal-liġi tal-Unjoni Ewropea?")</f>
        <v>Kemm hemm sorsi tal-liġi tal-Unjoni Ewropea?</v>
      </c>
    </row>
    <row r="2796" ht="15.75" customHeight="1">
      <c r="A2796" s="2" t="s">
        <v>2796</v>
      </c>
      <c r="B2796" s="2" t="str">
        <f>IFERROR(__xludf.DUMMYFUNCTION("GOOGLETRANSLATE(A2796, ""en"",""mt"")"),"ingħata l-ugwaljanza tal-Protestanti")</f>
        <v>ingħata l-ugwaljanza tal-Protestanti</v>
      </c>
    </row>
    <row r="2797" ht="15.75" customHeight="1">
      <c r="A2797" s="2" t="s">
        <v>2797</v>
      </c>
      <c r="B2797" s="2" t="str">
        <f>IFERROR(__xludf.DUMMYFUNCTION("GOOGLETRANSLATE(A2797, ""en"",""mt"")"),"In-numri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2798" ht="15.75" customHeight="1">
      <c r="A2798" s="2" t="s">
        <v>2798</v>
      </c>
      <c r="B2798" s="2" t="str">
        <f>IFERROR(__xludf.DUMMYFUNCTION("GOOGLETRANSLATE(A2798, ""en"",""mt"")"),"Dan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2799" ht="15.75" customHeight="1">
      <c r="A2799" s="2" t="s">
        <v>2799</v>
      </c>
      <c r="B2799" s="2" t="str">
        <f>IFERROR(__xludf.DUMMYFUNCTION("GOOGLETRANSLATE(A2799, ""en"",""mt"")"),"Ċiklu Prattiku tal-Carnot")</f>
        <v>Ċiklu Prattiku tal-Carnot</v>
      </c>
    </row>
    <row r="2800" ht="15.75" customHeight="1">
      <c r="A2800" s="2" t="s">
        <v>2800</v>
      </c>
      <c r="B2800" s="2" t="str">
        <f>IFERROR(__xludf.DUMMYFUNCTION("GOOGLETRANSLATE(A2800, ""en"",""mt"")"),"Liema xita sfurzata tappoġġja aktar minn 11,003 speċi")</f>
        <v>Liema xita sfurzata tappoġġja aktar minn 11,003 speċi</v>
      </c>
    </row>
    <row r="2801" ht="15.75" customHeight="1">
      <c r="A2801" s="2" t="s">
        <v>2801</v>
      </c>
      <c r="B2801" s="2" t="str">
        <f>IFERROR(__xludf.DUMMYFUNCTION("GOOGLETRANSLATE(A2801, ""en"",""mt"")"),"Popli ta 'l-Amerika t'Isfel")</f>
        <v>Popli ta 'l-Amerika t'Isfel</v>
      </c>
    </row>
    <row r="2802" ht="15.75" customHeight="1">
      <c r="A2802" s="2" t="s">
        <v>2802</v>
      </c>
      <c r="B2802" s="2" t="str">
        <f>IFERROR(__xludf.DUMMYFUNCTION("GOOGLETRANSLATE(A2802, ""en"",""mt"")"),"Interazzjonijiet potenzjali tal-mediċina, reazzjonijiet avversi għall-mediċina")</f>
        <v>Interazzjonijiet potenzjali tal-mediċina, reazzjonijiet avversi għall-mediċina</v>
      </c>
    </row>
    <row r="2803" ht="15.75" customHeight="1">
      <c r="A2803" s="2" t="s">
        <v>2803</v>
      </c>
      <c r="B2803" s="2" t="str">
        <f>IFERROR(__xludf.DUMMYFUNCTION("GOOGLETRANSLATE(A2803, ""en"",""mt"")"),"Università ta ’Florida tat-Tramuntana")</f>
        <v>Università ta ’Florida tat-Tramuntana</v>
      </c>
    </row>
    <row r="2804" ht="15.75" customHeight="1">
      <c r="A2804" s="2" t="s">
        <v>2804</v>
      </c>
      <c r="B2804" s="2" t="str">
        <f>IFERROR(__xludf.DUMMYFUNCTION("GOOGLETRANSLATE(A2804, ""en"",""mt"")"),"Numru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2805" ht="15.75" customHeight="1">
      <c r="A2805" s="2" t="s">
        <v>2805</v>
      </c>
      <c r="B2805" s="2" t="str">
        <f>IFERROR(__xludf.DUMMYFUNCTION("GOOGLETRANSLATE(A2805, ""en"",""mt"")"),"Mill-paċi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2806" ht="15.75" customHeight="1">
      <c r="A2806" s="2" t="s">
        <v>2806</v>
      </c>
      <c r="B2806" s="2" t="str">
        <f>IFERROR(__xludf.DUMMYFUNCTION("GOOGLETRANSLATE(A2806, ""en"",""mt"")"),"X’għamel Austpac")</f>
        <v>X’għamel Austpac</v>
      </c>
    </row>
    <row r="2807" ht="15.75" customHeight="1">
      <c r="A2807" s="2" t="s">
        <v>2807</v>
      </c>
      <c r="B2807" s="2" t="str">
        <f>IFERROR(__xludf.DUMMYFUNCTION("GOOGLETRANSLATE(A2807, ""en"",""mt"")"),"Teatru tat-Torri")</f>
        <v>Teatru tat-Torri</v>
      </c>
    </row>
    <row r="2808" ht="15.75" customHeight="1">
      <c r="A2808" s="2" t="s">
        <v>2808</v>
      </c>
      <c r="B2808" s="2" t="str">
        <f>IFERROR(__xludf.DUMMYFUNCTION("GOOGLETRANSLATE(A2808, ""en"",""mt"")"),"L-iktar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2809" ht="15.75" customHeight="1">
      <c r="A2809" s="2" t="s">
        <v>2809</v>
      </c>
      <c r="B2809" s="2" t="str">
        <f>IFERROR(__xludf.DUMMYFUNCTION("GOOGLETRANSLATE(A2809, ""en"",""mt"")"),"Il-Forest Amazon jaħżen liema persentaġġ tad-dijossidu tal-karbonju tad-dinja")</f>
        <v>Il-Forest Amazon jaħżen liema persentaġġ tad-dijossidu tal-karbonju tad-dinja</v>
      </c>
    </row>
    <row r="2810" ht="15.75" customHeight="1">
      <c r="A2810" s="2" t="s">
        <v>2810</v>
      </c>
      <c r="B2810" s="2" t="str">
        <f>IFERROR(__xludf.DUMMYFUNCTION("GOOGLETRANSLATE(A2810, ""en"",""mt"")"),"Ir-Re ta ’Franza")</f>
        <v>Ir-Re ta ’Franza</v>
      </c>
    </row>
    <row r="2811" ht="15.75" customHeight="1">
      <c r="A2811" s="2" t="s">
        <v>2811</v>
      </c>
      <c r="B2811" s="2" t="str">
        <f>IFERROR(__xludf.DUMMYFUNCTION("GOOGLETRANSLATE(A2811, ""en"",""mt"")"),"Post Ċentrali")</f>
        <v>Post Ċentrali</v>
      </c>
    </row>
    <row r="2812" ht="15.75" customHeight="1">
      <c r="A2812" s="2" t="s">
        <v>2812</v>
      </c>
      <c r="B2812" s="2" t="str">
        <f>IFERROR(__xludf.DUMMYFUNCTION("GOOGLETRANSLATE(A2812, ""en"",""mt"")"),"X'inhuma ż-żewġ korpi li jiffurmaw il-leġiżlatura tal-Unjoni Ewropea?")</f>
        <v>X'inhuma ż-żewġ korpi li jiffurmaw il-leġiżlatura tal-Unjoni Ewropea?</v>
      </c>
    </row>
    <row r="2813" ht="15.75" customHeight="1">
      <c r="A2813" s="2" t="s">
        <v>2813</v>
      </c>
      <c r="B2813" s="2" t="str">
        <f>IFERROR(__xludf.DUMMYFUNCTION("GOOGLETRANSLATE(A2813, ""en"",""mt"")"),"Biex tesplora netwerking tal-kompjuter bejn tlieta mill-universitajiet pubbliċi ta 'Michigan")</f>
        <v>Biex tesplora netwerking tal-kompjuter bejn tlieta mill-universitajiet pubbliċi ta 'Michigan</v>
      </c>
    </row>
    <row r="2814" ht="15.75" customHeight="1">
      <c r="A2814" s="2" t="s">
        <v>2814</v>
      </c>
      <c r="B2814" s="2" t="str">
        <f>IFERROR(__xludf.DUMMYFUNCTION("GOOGLETRANSLATE(A2814, ""en"",""mt"")"),"Liao, Jin, u kanzunetta")</f>
        <v>Liao, Jin, u kanzunetta</v>
      </c>
    </row>
    <row r="2815" ht="15.75" customHeight="1">
      <c r="A2815" s="2" t="s">
        <v>2815</v>
      </c>
      <c r="B2815" s="2" t="str">
        <f>IFERROR(__xludf.DUMMYFUNCTION("GOOGLETRANSLATE(A2815, ""en"",""mt"")"),"Soluzzjonijiet tal-Laħam Cargill u Foster Farms")</f>
        <v>Soluzzjonijiet tal-Laħam Cargill u Foster Farms</v>
      </c>
    </row>
    <row r="2816" ht="15.75" customHeight="1">
      <c r="A2816" s="2" t="s">
        <v>2816</v>
      </c>
      <c r="B2816" s="2" t="str">
        <f>IFERROR(__xludf.DUMMYFUNCTION("GOOGLETRANSLATE(A2816, ""en"",""mt"")"),"Għaliex naqset id-domanda għall-kiri?")</f>
        <v>Għaliex naqset id-domanda għall-kiri?</v>
      </c>
    </row>
    <row r="2817" ht="15.75" customHeight="1">
      <c r="A2817" s="2" t="s">
        <v>2817</v>
      </c>
      <c r="B2817" s="2" t="str">
        <f>IFERROR(__xludf.DUMMYFUNCTION("GOOGLETRANSLATE(A2817, ""en"",""mt"")"),"Jaqbad tliet negozjanti u joqtol 14-il persuna tan-Nazzjon Miami")</f>
        <v>Jaqbad tliet negozjanti u joqtol 14-il persuna tan-Nazzjon Miami</v>
      </c>
    </row>
    <row r="2818" ht="15.75" customHeight="1">
      <c r="A2818" s="2" t="s">
        <v>2818</v>
      </c>
      <c r="B2818" s="2" t="str">
        <f>IFERROR(__xludf.DUMMYFUNCTION("GOOGLETRANSLATE(A2818, ""en"",""mt"")"),"immultiplikat żewġ numri interi")</f>
        <v>immultiplikat żewġ numri interi</v>
      </c>
    </row>
    <row r="2819" ht="15.75" customHeight="1">
      <c r="A2819" s="2" t="s">
        <v>2819</v>
      </c>
      <c r="B2819" s="2" t="str">
        <f>IFERROR(__xludf.DUMMYFUNCTION("GOOGLETRANSLATE(A2819, ""en"",""mt"")"),"Fuq liema riżorsi naturali l-gvern Ċiniż kellu monopolju?")</f>
        <v>Fuq liema riżorsi naturali l-gvern Ċiniż kellu monopolju?</v>
      </c>
    </row>
    <row r="2820" ht="15.75" customHeight="1">
      <c r="A2820" s="2" t="s">
        <v>2820</v>
      </c>
      <c r="B2820" s="2" t="str">
        <f>IFERROR(__xludf.DUMMYFUNCTION("GOOGLETRANSLATE(A2820, ""en"",""mt"")"),"Fil-qiegħ tal-arblu")</f>
        <v>Fil-qiegħ tal-arblu</v>
      </c>
    </row>
    <row r="2821" ht="15.75" customHeight="1">
      <c r="A2821" s="2" t="s">
        <v>2821</v>
      </c>
      <c r="B2821" s="2" t="str">
        <f>IFERROR(__xludf.DUMMYFUNCTION("GOOGLETRANSLATE(A2821, ""en"",""mt"")"),"Maurus Servius onoratus")</f>
        <v>Maurus Servius onoratus</v>
      </c>
    </row>
    <row r="2822" ht="15.75" customHeight="1">
      <c r="A2822" s="2" t="s">
        <v>2822</v>
      </c>
      <c r="B2822" s="2" t="str">
        <f>IFERROR(__xludf.DUMMYFUNCTION("GOOGLETRANSLATE(A2822, ""en"",""mt"")"),"X'inhi t-traduzzjoni bl-Ingliż ta 'het scheur?")</f>
        <v>X'inhi t-traduzzjoni bl-Ingliż ta 'het scheur?</v>
      </c>
    </row>
    <row r="2823" ht="15.75" customHeight="1">
      <c r="A2823" s="2" t="s">
        <v>2823</v>
      </c>
      <c r="B2823" s="2" t="str">
        <f>IFERROR(__xludf.DUMMYFUNCTION("GOOGLETRANSLATE(A2823, ""en"",""mt"")"),"Liema kundizzjonijiet għandhom jiġu sodisfatti biex tippreskrivi sustanza kkontrollata?")</f>
        <v>Liema kundizzjonijiet għandhom jiġu sodisfatti biex tippreskrivi sustanza kkontrollata?</v>
      </c>
    </row>
    <row r="2824" ht="15.75" customHeight="1">
      <c r="A2824" s="2" t="s">
        <v>2824</v>
      </c>
      <c r="B2824" s="2" t="str">
        <f>IFERROR(__xludf.DUMMYFUNCTION("GOOGLETRANSLATE(A2824, ""en"",""mt"")"),"madwar wieħed minn tmienja")</f>
        <v>madwar wieħed minn tmienja</v>
      </c>
    </row>
    <row r="2825" ht="15.75" customHeight="1">
      <c r="A2825" s="2" t="s">
        <v>2825</v>
      </c>
      <c r="B2825" s="2" t="str">
        <f>IFERROR(__xludf.DUMMYFUNCTION("GOOGLETRANSLATE(A2825, ""en"",""mt"")"),"Materjali li jdaħħlu")</f>
        <v>Materjali li jdaħħlu</v>
      </c>
    </row>
    <row r="2826" ht="15.75" customHeight="1">
      <c r="A2826" s="2" t="s">
        <v>2826</v>
      </c>
      <c r="B2826" s="2" t="str">
        <f>IFERROR(__xludf.DUMMYFUNCTION("GOOGLETRANSLATE(A2826, ""en"",""mt"")"),"Kungress ta 'Albany")</f>
        <v>Kungress ta 'Albany</v>
      </c>
    </row>
    <row r="2827" ht="15.75" customHeight="1">
      <c r="A2827" s="2" t="s">
        <v>2827</v>
      </c>
      <c r="B2827" s="2" t="str">
        <f>IFERROR(__xludf.DUMMYFUNCTION("GOOGLETRANSLATE(A2827, ""en"",""mt"")"),"Kif kienu jissejħu l-gwerer ċivili kkawżati mill-Huguenots?")</f>
        <v>Kif kienu jissejħu l-gwerer ċivili kkawżati mill-Huguenots?</v>
      </c>
    </row>
    <row r="2828" ht="15.75" customHeight="1">
      <c r="A2828" s="2" t="s">
        <v>2828</v>
      </c>
      <c r="B2828" s="2" t="str">
        <f>IFERROR(__xludf.DUMMYFUNCTION("GOOGLETRANSLATE(A2828, ""en"",""mt"")"),"Qorti Kbira u Ġenerali tal-Kolonja tal-Bajja ta ’Massachusetts")</f>
        <v>Qorti Kbira u Ġenerali tal-Kolonja tal-Bajja ta ’Massachusetts</v>
      </c>
    </row>
    <row r="2829" ht="15.75" customHeight="1">
      <c r="A2829" s="2" t="s">
        <v>2829</v>
      </c>
      <c r="B2829" s="2" t="str">
        <f>IFERROR(__xludf.DUMMYFUNCTION("GOOGLETRANSLATE(A2829, ""en"",""mt"")"),"ta 'l-ogħla' effiċjenza soċjali")</f>
        <v>ta 'l-ogħla' effiċjenza soċjali</v>
      </c>
    </row>
    <row r="2830" ht="15.75" customHeight="1">
      <c r="A2830" s="2" t="s">
        <v>2830</v>
      </c>
      <c r="B2830" s="2" t="str">
        <f>IFERROR(__xludf.DUMMYFUNCTION("GOOGLETRANSLATE(A2830, ""en"",""mt"")"),"Liema mekkaniżmu jista 'jintuża biex jagħmel l-ossiġnu?")</f>
        <v>Liema mekkaniżmu jista 'jintuża biex jagħmel l-ossiġnu?</v>
      </c>
    </row>
    <row r="2831" ht="15.75" customHeight="1">
      <c r="A2831" s="2" t="s">
        <v>2831</v>
      </c>
      <c r="B2831" s="2" t="str">
        <f>IFERROR(__xludf.DUMMYFUNCTION("GOOGLETRANSLATE(A2831, ""en"",""mt"")"),"Gruppi estremisti vjolenti bħal al-Qaeda u t-Taliban")</f>
        <v>Gruppi estremisti vjolenti bħal al-Qaeda u t-Taliban</v>
      </c>
    </row>
    <row r="2832" ht="15.75" customHeight="1">
      <c r="A2832" s="2" t="s">
        <v>2832</v>
      </c>
      <c r="B2832" s="2" t="str">
        <f>IFERROR(__xludf.DUMMYFUNCTION("GOOGLETRANSLATE(A2832, ""en"",""mt"")"),"Pittsburgh, Pennsylvania")</f>
        <v>Pittsburgh, Pennsylvania</v>
      </c>
    </row>
    <row r="2833" ht="15.75" customHeight="1">
      <c r="A2833" s="2" t="s">
        <v>2833</v>
      </c>
      <c r="B2833" s="2" t="str">
        <f>IFERROR(__xludf.DUMMYFUNCTION("GOOGLETRANSLATE(A2833, ""en"",""mt"")"),"Klassijiet ta 'kumplessità")</f>
        <v>Klassijiet ta 'kumplessità</v>
      </c>
    </row>
    <row r="2834" ht="15.75" customHeight="1">
      <c r="A2834" s="2" t="s">
        <v>2834</v>
      </c>
      <c r="B2834" s="2" t="str">
        <f>IFERROR(__xludf.DUMMYFUNCTION("GOOGLETRANSLATE(A2834, ""en"",""mt"")"),"Id-Dinja trid tkun ferm ixjeħ milli suppost kien suppost")</f>
        <v>Id-Dinja trid tkun ferm ixjeħ milli suppost kien suppost</v>
      </c>
    </row>
    <row r="2835" ht="15.75" customHeight="1">
      <c r="A2835" s="2" t="s">
        <v>2835</v>
      </c>
      <c r="B2835" s="2" t="str">
        <f>IFERROR(__xludf.DUMMYFUNCTION("GOOGLETRANSLATE(A2835, ""en"",""mt"")"),"Itfi d-difiżi ospitanti")</f>
        <v>Itfi d-difiżi ospitanti</v>
      </c>
    </row>
    <row r="2836" ht="15.75" customHeight="1">
      <c r="A2836" s="2" t="s">
        <v>2836</v>
      </c>
      <c r="B2836" s="2" t="str">
        <f>IFERROR(__xludf.DUMMYFUNCTION("GOOGLETRANSLATE(A2836, ""en"",""mt"")"),"Servizz tan-Netwerk tas-sinsla ta 'veloċità għolja ħafna")</f>
        <v>Servizz tan-Netwerk tas-sinsla ta 'veloċità għolja ħafna</v>
      </c>
    </row>
    <row r="2837" ht="15.75" customHeight="1">
      <c r="A2837" s="2" t="s">
        <v>2837</v>
      </c>
      <c r="B2837" s="2" t="str">
        <f>IFERROR(__xludf.DUMMYFUNCTION("GOOGLETRANSLATE(A2837, ""en"",""mt"")"),"Min x'aktarx parteċipanti fil-ħolqien ta 'pjan ġenerali għall-ġestjoni finanzjarja tal-proġett tal-kostruzzjoni tal-bini?")</f>
        <v>Min x'aktarx parteċipanti fil-ħolqien ta 'pjan ġenerali għall-ġestjoni finanzjarja tal-proġett tal-kostruzzjoni tal-bini?</v>
      </c>
    </row>
    <row r="2838" ht="15.75" customHeight="1">
      <c r="A2838" s="2" t="s">
        <v>2838</v>
      </c>
      <c r="B2838" s="2" t="str">
        <f>IFERROR(__xludf.DUMMYFUNCTION("GOOGLETRANSLATE(A2838, ""en"",""mt"")"),"Min normalment jaħdem flimkien?")</f>
        <v>Min normalment jaħdem flimkien?</v>
      </c>
    </row>
    <row r="2839" ht="15.75" customHeight="1">
      <c r="A2839" s="2" t="s">
        <v>2839</v>
      </c>
      <c r="B2839" s="2" t="str">
        <f>IFERROR(__xludf.DUMMYFUNCTION("GOOGLETRANSLATE(A2839, ""en"",""mt"")"),"Kemm leġjuni f'ħames bażijiet kienu tul ir-Renu mir-Rumani?")</f>
        <v>Kemm leġjuni f'ħames bażijiet kienu tul ir-Renu mir-Rumani?</v>
      </c>
    </row>
    <row r="2840" ht="15.75" customHeight="1">
      <c r="A2840" s="2" t="s">
        <v>2840</v>
      </c>
      <c r="B2840" s="2" t="str">
        <f>IFERROR(__xludf.DUMMYFUNCTION("GOOGLETRANSLATE(A2840, ""en"",""mt"")"),"Fresno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2841" ht="15.75" customHeight="1">
      <c r="A2841" s="2" t="s">
        <v>2841</v>
      </c>
      <c r="B2841" s="2" t="str">
        <f>IFERROR(__xludf.DUMMYFUNCTION("GOOGLETRANSLATE(A2841, ""en"",""mt"")"),"Diviżjoni tal-Prova")</f>
        <v>Diviżjoni tal-Prova</v>
      </c>
    </row>
    <row r="2842" ht="15.75" customHeight="1">
      <c r="A2842" s="2" t="s">
        <v>2842</v>
      </c>
      <c r="B2842" s="2" t="str">
        <f>IFERROR(__xludf.DUMMYFUNCTION("GOOGLETRANSLATE(A2842, ""en"",""mt"")"),"Twaqqif ta '""Fruntieri Naturali""")</f>
        <v>Twaqqif ta '"Fruntieri Naturali"</v>
      </c>
    </row>
    <row r="2843" ht="15.75" customHeight="1">
      <c r="A2843" s="2" t="s">
        <v>2843</v>
      </c>
      <c r="B2843" s="2" t="str">
        <f>IFERROR(__xludf.DUMMYFUNCTION("GOOGLETRANSLATE(A2843, ""en"",""mt"")"),"Obbligatament anerobiku")</f>
        <v>Obbligatament anerobiku</v>
      </c>
    </row>
    <row r="2844" ht="15.75" customHeight="1">
      <c r="A2844" s="2" t="s">
        <v>2844</v>
      </c>
      <c r="B2844" s="2" t="str">
        <f>IFERROR(__xludf.DUMMYFUNCTION("GOOGLETRANSLATE(A2844, ""en"",""mt"")"),"F'liema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2845" ht="15.75" customHeight="1">
      <c r="A2845" s="2" t="s">
        <v>2845</v>
      </c>
      <c r="B2845" s="2" t="str">
        <f>IFERROR(__xludf.DUMMYFUNCTION("GOOGLETRANSLATE(A2845, ""en"",""mt"")"),"X’għamel Guo Shoujing għall-kalendarji?")</f>
        <v>X’għamel Guo Shoujing għall-kalendarji?</v>
      </c>
    </row>
    <row r="2846" ht="15.75" customHeight="1">
      <c r="A2846" s="2" t="s">
        <v>2846</v>
      </c>
      <c r="B2846" s="2" t="str">
        <f>IFERROR(__xludf.DUMMYFUNCTION("GOOGLETRANSLATE(A2846, ""en"",""mt"")"),"It-tip ta 'tnaqqis qed jintuża")</f>
        <v>It-tip ta 'tnaqqis qed jintuża</v>
      </c>
    </row>
    <row r="2847" ht="15.75" customHeight="1">
      <c r="A2847" s="2" t="s">
        <v>2847</v>
      </c>
      <c r="B2847" s="2" t="str">
        <f>IFERROR(__xludf.DUMMYFUNCTION("GOOGLETRANSLATE(A2847, ""en"",""mt"")"),"48.8 ° C (119.8 ° F)")</f>
        <v>48.8 ° C (119.8 ° F)</v>
      </c>
    </row>
    <row r="2848" ht="15.75" customHeight="1">
      <c r="A2848" s="2" t="s">
        <v>2848</v>
      </c>
      <c r="B2848" s="2" t="str">
        <f>IFERROR(__xludf.DUMMYFUNCTION("GOOGLETRANSLATE(A2848, ""en"",""mt"")"),"Iż-żona ta ’Los Angeles")</f>
        <v>Iż-żona ta ’Los Angeles</v>
      </c>
    </row>
    <row r="2849" ht="15.75" customHeight="1">
      <c r="A2849" s="2" t="s">
        <v>2849</v>
      </c>
      <c r="B2849" s="2" t="str">
        <f>IFERROR(__xludf.DUMMYFUNCTION("GOOGLETRANSLATE(A2849, ""en"",""mt"")"),"Evita l- ""inkonvenjent"" li żżur tabib jew li tikseb mediċini li t-tobba tagħhom ma riedux jippreskrivu")</f>
        <v>Evita l- "inkonvenjent" li żżur tabib jew li tikseb mediċini li t-tobba tagħhom ma riedux jippreskrivu</v>
      </c>
    </row>
    <row r="2850" ht="15.75" customHeight="1">
      <c r="A2850" s="2" t="s">
        <v>2850</v>
      </c>
      <c r="B2850" s="2" t="str">
        <f>IFERROR(__xludf.DUMMYFUNCTION("GOOGLETRANSLATE(A2850, ""en"",""mt"")"),"Is-Seminarju Teoloġiku ta ’Chicago")</f>
        <v>Is-Seminarju Teoloġiku ta ’Chicago</v>
      </c>
    </row>
    <row r="2851" ht="15.75" customHeight="1">
      <c r="A2851" s="2" t="s">
        <v>2851</v>
      </c>
      <c r="B2851" s="2" t="str">
        <f>IFERROR(__xludf.DUMMYFUNCTION("GOOGLETRANSLATE(A2851, ""en"",""mt"")"),"melħ u ħadid")</f>
        <v>melħ u ħadid</v>
      </c>
    </row>
    <row r="2852" ht="15.75" customHeight="1">
      <c r="A2852" s="2" t="s">
        <v>2852</v>
      </c>
      <c r="B2852" s="2" t="str">
        <f>IFERROR(__xludf.DUMMYFUNCTION("GOOGLETRANSLATE(A2852, ""en"",""mt"")"),"il-ġenna eterna")</f>
        <v>il-ġenna eterna</v>
      </c>
    </row>
    <row r="2853" ht="15.75" customHeight="1">
      <c r="A2853" s="2" t="s">
        <v>2853</v>
      </c>
      <c r="B2853" s="2" t="str">
        <f>IFERROR(__xludf.DUMMYFUNCTION("GOOGLETRANSLATE(A2853, ""en"",""mt"")"),"X’inkiseb art meta sofra n-nazzjonaliżmu Għarbi?")</f>
        <v>X’inkiseb art meta sofra n-nazzjonaliżmu Għarbi?</v>
      </c>
    </row>
    <row r="2854" ht="15.75" customHeight="1">
      <c r="A2854" s="2" t="s">
        <v>2854</v>
      </c>
      <c r="B2854" s="2" t="str">
        <f>IFERROR(__xludf.DUMMYFUNCTION("GOOGLETRANSLATE(A2854, ""en"",""mt"")"),"Is-sid tipikament jagħti kuntratt lil min?")</f>
        <v>Is-sid tipikament jagħti kuntratt lil min?</v>
      </c>
    </row>
    <row r="2855" ht="15.75" customHeight="1">
      <c r="A2855" s="2" t="s">
        <v>2855</v>
      </c>
      <c r="B2855" s="2" t="str">
        <f>IFERROR(__xludf.DUMMYFUNCTION("GOOGLETRANSLATE(A2855, ""en"",""mt"")"),"Studji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2856" ht="15.75" customHeight="1">
      <c r="A2856" s="2" t="s">
        <v>2856</v>
      </c>
      <c r="B2856" s="2" t="str">
        <f>IFERROR(__xludf.DUMMYFUNCTION("GOOGLETRANSLATE(A2856, ""en"",""mt"")"),"Kif is-soċjetajiet ġeografiċi fl-Ewropa kif jappoġġjaw ċerti vjaġġaturi?")</f>
        <v>Kif is-soċjetajiet ġeografiċi fl-Ewropa kif jappoġġjaw ċerti vjaġġaturi?</v>
      </c>
    </row>
    <row r="2857" ht="15.75" customHeight="1">
      <c r="A2857" s="2" t="s">
        <v>2857</v>
      </c>
      <c r="B2857" s="2" t="str">
        <f>IFERROR(__xludf.DUMMYFUNCTION("GOOGLETRANSLATE(A2857, ""en"",""mt"")"),"Meta kien rifless il-kumpless politiku militari fl-ambitu tal-fehim tal-imperjalizmu?")</f>
        <v>Meta kien rifless il-kumpless politiku militari fl-ambitu tal-fehim tal-imperjalizmu?</v>
      </c>
    </row>
    <row r="2858" ht="15.75" customHeight="1">
      <c r="A2858" s="2" t="s">
        <v>2858</v>
      </c>
      <c r="B2858" s="2" t="str">
        <f>IFERROR(__xludf.DUMMYFUNCTION("GOOGLETRANSLATE(A2858, ""en"",""mt"")"),"Spazji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2859" ht="15.75" customHeight="1">
      <c r="A2859" s="2" t="s">
        <v>2859</v>
      </c>
      <c r="B2859" s="2" t="str">
        <f>IFERROR(__xludf.DUMMYFUNCTION("GOOGLETRANSLATE(A2859, ""en"",""mt"")"),"Taħriġ speċjali")</f>
        <v>Taħriġ speċjali</v>
      </c>
    </row>
    <row r="2860" ht="15.75" customHeight="1">
      <c r="A2860" s="2" t="s">
        <v>2860</v>
      </c>
      <c r="B2860" s="2" t="str">
        <f>IFERROR(__xludf.DUMMYFUNCTION("GOOGLETRANSLATE(A2860, ""en"",""mt"")"),"ditti tas-servizzi tal-kostruzzjoni (per eżempju, inġinerija, arkitettura) u maniġers tal-kostruzzjoni")</f>
        <v>ditti tas-servizzi tal-kostruzzjoni (per eżempju, inġinerija, arkitettura) u maniġers tal-kostruzzjoni</v>
      </c>
    </row>
    <row r="2861" ht="15.75" customHeight="1">
      <c r="A2861" s="2" t="s">
        <v>2861</v>
      </c>
      <c r="B2861" s="2" t="str">
        <f>IFERROR(__xludf.DUMMYFUNCTION("GOOGLETRANSLATE(A2861, ""en"",""mt"")"),"Il-ħakkiem Karluk Kara-Khanid")</f>
        <v>Il-ħakkiem Karluk Kara-Khanid</v>
      </c>
    </row>
    <row r="2862" ht="15.75" customHeight="1">
      <c r="A2862" s="2" t="s">
        <v>2862</v>
      </c>
      <c r="B2862" s="2" t="str">
        <f>IFERROR(__xludf.DUMMYFUNCTION("GOOGLETRANSLATE(A2862, ""en"",""mt"")"),"Teorija tal-Komputabilità")</f>
        <v>Teorija tal-Komputabilità</v>
      </c>
    </row>
    <row r="2863" ht="15.75" customHeight="1">
      <c r="A2863" s="2" t="s">
        <v>2863</v>
      </c>
      <c r="B2863" s="2" t="str">
        <f>IFERROR(__xludf.DUMMYFUNCTION("GOOGLETRANSLATE(A2863, ""en"",""mt"")"),"Twieqi tal-qawwa")</f>
        <v>Twieqi tal-qawwa</v>
      </c>
    </row>
    <row r="2864" ht="15.75" customHeight="1">
      <c r="A2864" s="2" t="s">
        <v>2864</v>
      </c>
      <c r="B2864" s="2" t="str">
        <f>IFERROR(__xludf.DUMMYFUNCTION("GOOGLETRANSLATE(A2864, ""en"",""mt"")"),"l-ewwel netwerk li jagħmel lill-ospiti responsabbli għal konsenja affidabbli ta 'dejta")</f>
        <v>l-ewwel netwerk li jagħmel lill-ospiti responsabbli għal konsenja affidabbli ta 'dejta</v>
      </c>
    </row>
    <row r="2865" ht="15.75" customHeight="1">
      <c r="A2865" s="2" t="s">
        <v>2865</v>
      </c>
      <c r="B2865" s="2" t="str">
        <f>IFERROR(__xludf.DUMMYFUNCTION("GOOGLETRANSLATE(A2865, ""en"",""mt"")"),"Sacramento akbar")</f>
        <v>Sacramento akbar</v>
      </c>
    </row>
    <row r="2866" ht="15.75" customHeight="1">
      <c r="A2866" s="2" t="s">
        <v>2866</v>
      </c>
      <c r="B2866" s="2" t="str">
        <f>IFERROR(__xludf.DUMMYFUNCTION("GOOGLETRANSLATE(A2866, ""en"",""mt"")"),"Il-bdil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2867" ht="15.75" customHeight="1">
      <c r="A2867" s="2" t="s">
        <v>2867</v>
      </c>
      <c r="B2867" s="2" t="str">
        <f>IFERROR(__xludf.DUMMYFUNCTION("GOOGLETRANSLATE(A2867, ""en"",""mt"")"),"il-qrati tal-istati membri u l-Qorti tal-Ġustizzja tal-Unjoni Ewropea")</f>
        <v>il-qrati tal-istati membri u l-Qorti tal-Ġustizzja tal-Unjoni Ewropea</v>
      </c>
    </row>
    <row r="2868" ht="15.75" customHeight="1">
      <c r="A2868" s="2" t="s">
        <v>2868</v>
      </c>
      <c r="B2868" s="2" t="str">
        <f>IFERROR(__xludf.DUMMYFUNCTION("GOOGLETRANSLATE(A2868, ""en"",""mt"")"),"Liema ex-bini bħalissa huwa magħruf bħala Grand 1401?")</f>
        <v>Liema ex-bini bħalissa huwa magħruf bħala Grand 1401?</v>
      </c>
    </row>
    <row r="2869" ht="15.75" customHeight="1">
      <c r="A2869" s="2" t="s">
        <v>2869</v>
      </c>
      <c r="B2869" s="2" t="str">
        <f>IFERROR(__xludf.DUMMYFUNCTION("GOOGLETRANSLATE(A2869, ""en"",""mt"")"),"pari ta 'reazzjoni ta' azzjoni")</f>
        <v>pari ta 'reazzjoni ta' azzjoni</v>
      </c>
    </row>
    <row r="2870" ht="15.75" customHeight="1">
      <c r="A2870" s="2" t="s">
        <v>2870</v>
      </c>
      <c r="B2870" s="2" t="str">
        <f>IFERROR(__xludf.DUMMYFUNCTION("GOOGLETRANSLATE(A2870, ""en"",""mt"")"),"Philo ta 'Bizanju ____ issostitwixxa li l-arja kkonvertita għan-nar")</f>
        <v>Philo ta 'Bizanju ____ issostitwixxa li l-arja kkonvertita għan-nar</v>
      </c>
    </row>
    <row r="2871" ht="15.75" customHeight="1">
      <c r="A2871" s="2" t="s">
        <v>2871</v>
      </c>
      <c r="B2871" s="2" t="str">
        <f>IFERROR(__xludf.DUMMYFUNCTION("GOOGLETRANSLATE(A2871, ""en"",""mt"")"),"Kif iqabbel il-livell ta 'tagħlim fl-iskejjel privati ​​Ġermaniżi ma' skejjel privati ​​f'pajjiżi oħra tal-Ewropa tal-Punent?")</f>
        <v>Kif iqabbel il-livell ta 'tagħlim fl-iskejjel privati ​​Ġermaniżi ma' skejjel privati ​​f'pajjiżi oħra tal-Ewropa tal-Punent?</v>
      </c>
    </row>
    <row r="2872" ht="15.75" customHeight="1">
      <c r="A2872" s="2" t="s">
        <v>2872</v>
      </c>
      <c r="B2872" s="2" t="str">
        <f>IFERROR(__xludf.DUMMYFUNCTION("GOOGLETRANSLATE(A2872, ""en"",""mt"")"),"L-aċċess jista 'jkun permezz ta' terminal dial-up ma 'kuxxinett, jew, billi tgħaqqad nodu permanenti X.25 man-netwerk")</f>
        <v>L-aċċess jista 'jkun permezz ta' terminal dial-up ma 'kuxxinett, jew, billi tgħaqqad nodu permanenti X.25 man-netwerk</v>
      </c>
    </row>
    <row r="2873" ht="15.75" customHeight="1">
      <c r="A2873" s="2" t="s">
        <v>2873</v>
      </c>
      <c r="B2873" s="2" t="str">
        <f>IFERROR(__xludf.DUMMYFUNCTION("GOOGLETRANSLATE(A2873, ""en"",""mt"")"),"Bejn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2874" ht="15.75" customHeight="1">
      <c r="A2874" s="2" t="s">
        <v>2874</v>
      </c>
      <c r="B2874" s="2" t="str">
        <f>IFERROR(__xludf.DUMMYFUNCTION("GOOGLETRANSLATE(A2874, ""en"",""mt"")")," Meta l-aħħar l-iktar Marxisti jitolbu l-imperjalizmu bħala estensjoni tal-kapitaliżmu għandu l-għeruq tiegħu")</f>
        <v> Meta l-aħħar l-iktar Marxisti jitolbu l-imperjalizmu bħala estensjoni tal-kapitaliżmu għandu l-għeruq tiegħu</v>
      </c>
    </row>
    <row r="2875" ht="15.75" customHeight="1">
      <c r="A2875" s="2" t="s">
        <v>2875</v>
      </c>
      <c r="B2875" s="2" t="str">
        <f>IFERROR(__xludf.DUMMYFUNCTION("GOOGLETRANSLATE(A2875, ""en"",""mt"")"),"biex ma tkellimx ma 'uffiċjali tal-pulizija")</f>
        <v>biex ma tkellimx ma 'uffiċjali tal-pulizija</v>
      </c>
    </row>
    <row r="2876" ht="15.75" customHeight="1">
      <c r="A2876" s="2" t="s">
        <v>2876</v>
      </c>
      <c r="B2876" s="2" t="str">
        <f>IFERROR(__xludf.DUMMYFUNCTION("GOOGLETRANSLATE(A2876, ""en"",""mt"")"),"Netwerk tal-kompjuter iffinanzjat mill-Fondazzjoni Nazzjonali tax-Xjenza tal-Istati Uniti (NSF)")</f>
        <v>Netwerk tal-kompjuter iffinanzjat mill-Fondazzjoni Nazzjonali tax-Xjenza tal-Istati Uniti (NSF)</v>
      </c>
    </row>
    <row r="2877" ht="15.75" customHeight="1">
      <c r="A2877" s="2" t="s">
        <v>2877</v>
      </c>
      <c r="B2877" s="2" t="str">
        <f>IFERROR(__xludf.DUMMYFUNCTION("GOOGLETRANSLATE(A2877, ""en"",""mt"")"),"F’liema raħal waqaf Triton biex jistrieħ fuq bajja bir-ramel")</f>
        <v>F’liema raħal waqaf Triton biex jistrieħ fuq bajja bir-ramel</v>
      </c>
    </row>
    <row r="2878" ht="15.75" customHeight="1">
      <c r="A2878" s="2" t="s">
        <v>2878</v>
      </c>
      <c r="B2878" s="2" t="str">
        <f>IFERROR(__xludf.DUMMYFUNCTION("GOOGLETRANSLATE(A2878, ""en"",""mt"")"),"ġlieda kontra l-kavallieri")</f>
        <v>ġlieda kontra l-kavallieri</v>
      </c>
    </row>
    <row r="2879" ht="15.75" customHeight="1">
      <c r="A2879" s="2" t="s">
        <v>2879</v>
      </c>
      <c r="B2879" s="2" t="str">
        <f>IFERROR(__xludf.DUMMYFUNCTION("GOOGLETRANSLATE(A2879, ""en"",""mt"")"),"Cypiddids mhumiex xiex?")</f>
        <v>Cypiddids mhumiex xiex?</v>
      </c>
    </row>
    <row r="2880" ht="15.75" customHeight="1">
      <c r="A2880" s="2" t="s">
        <v>2880</v>
      </c>
      <c r="B2880" s="2" t="str">
        <f>IFERROR(__xludf.DUMMYFUNCTION("GOOGLETRANSLATE(A2880, ""en"",""mt"")"),"Mill-1920,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2881" ht="15.75" customHeight="1">
      <c r="A2881" s="2" t="s">
        <v>2881</v>
      </c>
      <c r="B2881" s="2" t="str">
        <f>IFERROR(__xludf.DUMMYFUNCTION("GOOGLETRANSLATE(A2881, ""en"",""mt"")"),"Huwa ż-żejt tal-Iskozja")</f>
        <v>Huwa ż-żejt tal-Iskozja</v>
      </c>
    </row>
    <row r="2882" ht="15.75" customHeight="1">
      <c r="A2882" s="2" t="s">
        <v>2882</v>
      </c>
      <c r="B2882" s="2" t="str">
        <f>IFERROR(__xludf.DUMMYFUNCTION("GOOGLETRANSLATE(A2882, ""en"",""mt"")"),"Matul liema perjodu reġgħet fetħet it-Teatru tat-Torri?")</f>
        <v>Matul liema perjodu reġgħet fetħet it-Teatru tat-Torri?</v>
      </c>
    </row>
    <row r="2883" ht="15.75" customHeight="1">
      <c r="A2883" s="2" t="s">
        <v>2883</v>
      </c>
      <c r="B2883" s="2" t="str">
        <f>IFERROR(__xludf.DUMMYFUNCTION("GOOGLETRANSLATE(A2883, ""en"",""mt"")"),"Robert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2884" ht="15.75" customHeight="1">
      <c r="A2884" s="2" t="s">
        <v>2884</v>
      </c>
      <c r="B2884" s="2" t="str">
        <f>IFERROR(__xludf.DUMMYFUNCTION("GOOGLETRANSLATE(A2884, ""en"",""mt"")"),"X'ġara bil-livell ta 'l-ilma ta' taħt l-art bil-programm Rhine Dritening?")</f>
        <v>X'ġara bil-livell ta 'l-ilma ta' taħt l-art bil-programm Rhine Dritening?</v>
      </c>
    </row>
    <row r="2885" ht="15.75" customHeight="1">
      <c r="A2885" s="2" t="s">
        <v>2885</v>
      </c>
      <c r="B2885" s="2" t="str">
        <f>IFERROR(__xludf.DUMMYFUNCTION("GOOGLETRANSLATE(A2885, ""en"",""mt"")"),"Escarpment ta 'Varsavja")</f>
        <v>Escarpment ta 'Varsavja</v>
      </c>
    </row>
    <row r="2886" ht="15.75" customHeight="1">
      <c r="A2886" s="2" t="s">
        <v>2886</v>
      </c>
      <c r="B2886" s="2" t="str">
        <f>IFERROR(__xludf.DUMMYFUNCTION("GOOGLETRANSLATE(A2886, ""en"",""mt"")"),"f'distanzi akbar")</f>
        <v>f'distanzi akbar</v>
      </c>
    </row>
    <row r="2887" ht="15.75" customHeight="1">
      <c r="A2887" s="2" t="s">
        <v>2887</v>
      </c>
      <c r="B2887" s="2" t="str">
        <f>IFERROR(__xludf.DUMMYFUNCTION("GOOGLETRANSLATE(A2887, ""en"",""mt"")"),"Storybook")</f>
        <v>Storybook</v>
      </c>
    </row>
    <row r="2888" ht="15.75" customHeight="1">
      <c r="A2888" s="2" t="s">
        <v>2888</v>
      </c>
      <c r="B2888" s="2" t="str">
        <f>IFERROR(__xludf.DUMMYFUNCTION("GOOGLETRANSLATE(A2888, ""en"",""mt"")"),"F'dawn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2889" ht="15.75" customHeight="1">
      <c r="A2889" s="2" t="s">
        <v>2889</v>
      </c>
      <c r="B2889" s="2" t="str">
        <f>IFERROR(__xludf.DUMMYFUNCTION("GOOGLETRANSLATE(A2889, ""en"",""mt"")"),"standards miftuħa")</f>
        <v>standards miftuħa</v>
      </c>
    </row>
    <row r="2890" ht="15.75" customHeight="1">
      <c r="A2890" s="2" t="s">
        <v>2890</v>
      </c>
      <c r="B2890" s="2" t="str">
        <f>IFERROR(__xludf.DUMMYFUNCTION("GOOGLETRANSLATE(A2890, ""en"",""mt"")"),"identifikatur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2891" ht="15.75" customHeight="1">
      <c r="A2891" s="2" t="s">
        <v>2891</v>
      </c>
      <c r="B2891" s="2" t="str">
        <f>IFERROR(__xludf.DUMMYFUNCTION("GOOGLETRANSLATE(A2891, ""en"",""mt"")"),"Ix-xita fil-baċin waqt l-LGM kienet inqas milli għall-preżent")</f>
        <v>Ix-xita fil-baċin waqt l-LGM kienet inqas milli għall-preżent</v>
      </c>
    </row>
    <row r="2892" ht="15.75" customHeight="1">
      <c r="A2892" s="2" t="s">
        <v>2892</v>
      </c>
      <c r="B2892" s="2" t="str">
        <f>IFERROR(__xludf.DUMMYFUNCTION("GOOGLETRANSLATE(A2892, ""en"",""mt"")"),"indirizzi")</f>
        <v>indirizzi</v>
      </c>
    </row>
    <row r="2893" ht="15.75" customHeight="1">
      <c r="A2893" s="2" t="s">
        <v>2893</v>
      </c>
      <c r="B2893" s="2" t="str">
        <f>IFERROR(__xludf.DUMMYFUNCTION("GOOGLETRANSLATE(A2893, ""en"",""mt"")"),"Liema fatturi kellhom impatt negattiv fuq Jacksonville wara l-gwerra?")</f>
        <v>Liema fatturi kellhom impatt negattiv fuq Jacksonville wara l-gwerra?</v>
      </c>
    </row>
    <row r="2894" ht="15.75" customHeight="1">
      <c r="A2894" s="2" t="s">
        <v>2894</v>
      </c>
      <c r="B2894" s="2" t="str">
        <f>IFERROR(__xludf.DUMMYFUNCTION("GOOGLETRANSLATE(A2894, ""en"",""mt"")"),"Madwar bejn wieħed u ieħor kemm studenti jirreġistraw kull sena fi klassijiet ta 'arti kreattivi u spettakli?")</f>
        <v>Madwar bejn wieħed u ieħor kemm studenti jirreġistraw kull sena fi klassijiet ta 'arti kreattivi u spettakli?</v>
      </c>
    </row>
    <row r="2895" ht="15.75" customHeight="1">
      <c r="A2895" s="2" t="s">
        <v>2895</v>
      </c>
      <c r="B2895" s="2" t="str">
        <f>IFERROR(__xludf.DUMMYFUNCTION("GOOGLETRANSLATE(A2895, ""en"",""mt"")"),"Kważi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2896" ht="15.75" customHeight="1">
      <c r="A2896" s="2" t="s">
        <v>2896</v>
      </c>
      <c r="B2896" s="2" t="str">
        <f>IFERROR(__xludf.DUMMYFUNCTION("GOOGLETRANSLATE(A2896, ""en"",""mt"")"),"barriera tad-demm-moħħ, barriera ta 'fluwidu tad-demm - ċerebrospinali, u barrieri simili ta' fluwidu-moħħ")</f>
        <v>barriera tad-demm-moħħ, barriera ta 'fluwidu tad-demm - ċerebrospinali, u barrieri simili ta' fluwidu-moħħ</v>
      </c>
    </row>
    <row r="2897" ht="15.75" customHeight="1">
      <c r="A2897" s="2" t="s">
        <v>2897</v>
      </c>
      <c r="B2897" s="2" t="str">
        <f>IFERROR(__xludf.DUMMYFUNCTION("GOOGLETRANSLATE(A2897, ""en"",""mt"")"),"Cadillac DeVille")</f>
        <v>Cadillac DeVille</v>
      </c>
    </row>
    <row r="2898" ht="15.75" customHeight="1">
      <c r="A2898" s="2" t="s">
        <v>2898</v>
      </c>
      <c r="B2898" s="2" t="str">
        <f>IFERROR(__xludf.DUMMYFUNCTION("GOOGLETRANSLATE(A2898, ""en"",""mt"")"),"X'inhu swiċċjar taċ-ċirkwit ikkaratterizzat minn")</f>
        <v>X'inhu swiċċjar taċ-ċirkwit ikkaratterizzat minn</v>
      </c>
    </row>
    <row r="2899" ht="15.75" customHeight="1">
      <c r="A2899" s="2" t="s">
        <v>2899</v>
      </c>
      <c r="B2899" s="2" t="str">
        <f>IFERROR(__xludf.DUMMYFUNCTION("GOOGLETRANSLATE(A2899, ""en"",""mt"")"),"F'liema jispeċjalizzaw l-ispiżjara kliniċi?")</f>
        <v>F'liema jispeċjalizzaw l-ispiżjara kliniċi?</v>
      </c>
    </row>
    <row r="2900" ht="15.75" customHeight="1">
      <c r="A2900" s="2" t="s">
        <v>2900</v>
      </c>
      <c r="B2900" s="2" t="str">
        <f>IFERROR(__xludf.DUMMYFUNCTION("GOOGLETRANSLATE(A2900, ""en"",""mt"")"),"Kemm Huguenots emigraw lejn l-Amerika ta ’Fuq bħala kolonisti?")</f>
        <v>Kemm Huguenots emigraw lejn l-Amerika ta ’Fuq bħala kolonisti?</v>
      </c>
    </row>
    <row r="2901" ht="15.75" customHeight="1">
      <c r="A2901" s="2" t="s">
        <v>2901</v>
      </c>
      <c r="B2901" s="2" t="str">
        <f>IFERROR(__xludf.DUMMYFUNCTION("GOOGLETRANSLATE(A2901, ""en"",""mt"")"),"fil-majjistral tar-Russja")</f>
        <v>fil-majjistral tar-Russja</v>
      </c>
    </row>
    <row r="2902" ht="15.75" customHeight="1">
      <c r="A2902" s="2" t="s">
        <v>2902</v>
      </c>
      <c r="B2902" s="2" t="str">
        <f>IFERROR(__xludf.DUMMYFUNCTION("GOOGLETRANSLATE(A2902, ""en"",""mt"")"),"L-immigranti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2903" ht="15.75" customHeight="1">
      <c r="A2903" s="2" t="s">
        <v>2903</v>
      </c>
      <c r="B2903" s="2" t="str">
        <f>IFERROR(__xludf.DUMMYFUNCTION("GOOGLETRANSLATE(A2903, ""en"",""mt"")"),"Fit-tarf dojoq")</f>
        <v>Fit-tarf dojoq</v>
      </c>
    </row>
    <row r="2904" ht="15.75" customHeight="1">
      <c r="A2904" s="2" t="s">
        <v>2904</v>
      </c>
      <c r="B2904" s="2" t="str">
        <f>IFERROR(__xludf.DUMMYFUNCTION("GOOGLETRANSLATE(A2904, ""en"",""mt"")"),"Madankollu,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2905" ht="15.75" customHeight="1">
      <c r="A2905" s="2" t="s">
        <v>2905</v>
      </c>
      <c r="B2905" s="2" t="str">
        <f>IFERROR(__xludf.DUMMYFUNCTION("GOOGLETRANSLATE(A2905, ""en"",""mt"")"),"1980s")</f>
        <v>1980s</v>
      </c>
    </row>
    <row r="2906" ht="15.75" customHeight="1">
      <c r="A2906" s="2" t="s">
        <v>2906</v>
      </c>
      <c r="B2906" s="2" t="str">
        <f>IFERROR(__xludf.DUMMYFUNCTION("GOOGLETRANSLATE(A2906, ""en"",""mt"")"),"B'liema proċess tista 'tiġi ġġenerata l-immunità attiva b'mod artifiċjali?")</f>
        <v>B'liema proċess tista 'tiġi ġġenerata l-immunità attiva b'mod artifiċjali?</v>
      </c>
    </row>
    <row r="2907" ht="15.75" customHeight="1">
      <c r="A2907" s="2" t="s">
        <v>2907</v>
      </c>
      <c r="B2907" s="2" t="str">
        <f>IFERROR(__xludf.DUMMYFUNCTION("GOOGLETRANSLATE(A2907, ""en"",""mt"")"),"tieħu dejn")</f>
        <v>tieħu dejn</v>
      </c>
    </row>
    <row r="2908" ht="15.75" customHeight="1">
      <c r="A2908" s="2" t="s">
        <v>2908</v>
      </c>
      <c r="B2908" s="2" t="str">
        <f>IFERROR(__xludf.DUMMYFUNCTION("GOOGLETRANSLATE(A2908, ""en"",""mt"")"),"X'kien DataNet 1")</f>
        <v>X'kien DataNet 1</v>
      </c>
    </row>
    <row r="2909" ht="15.75" customHeight="1">
      <c r="A2909" s="2" t="s">
        <v>2909</v>
      </c>
      <c r="B2909" s="2" t="str">
        <f>IFERROR(__xludf.DUMMYFUNCTION("GOOGLETRANSLATE(A2909, ""en"",""mt"")"),"Monitoraġġ tal-laboratorju, konsulenza dwar l-aderenza, u tassisti lill-pazjenti bi strateġiji ta 'l-ispejjeż meħtieġa biex jiksbu l-mediċini speċjalizzati tagħhom għaljin")</f>
        <v>Monitoraġġ tal-laboratorju, konsulenza dwar l-aderenza, u tassisti lill-pazjenti bi strateġiji ta 'l-ispejjeż meħtieġa biex jiksbu l-mediċini speċjalizzati tagħhom għaljin</v>
      </c>
    </row>
    <row r="2910" ht="15.75" customHeight="1">
      <c r="A2910" s="2" t="s">
        <v>2910</v>
      </c>
      <c r="B2910" s="2" t="str">
        <f>IFERROR(__xludf.DUMMYFUNCTION("GOOGLETRANSLATE(A2910, ""en"",""mt"")"),"Liema avveniment ġie akkużat dwar l-introduzzjoni ta 'Mnemiopsis fil-Baħar l-Iswed?")</f>
        <v>Liema avveniment ġie akkużat dwar l-introduzzjoni ta 'Mnemiopsis fil-Baħar l-Iswed?</v>
      </c>
    </row>
    <row r="2911" ht="15.75" customHeight="1">
      <c r="A2911" s="2" t="s">
        <v>2911</v>
      </c>
      <c r="B2911" s="2" t="str">
        <f>IFERROR(__xludf.DUMMYFUNCTION("GOOGLETRANSLATE(A2911, ""en"",""mt"")"),"l-ID tal-konnessjoni f'tabella")</f>
        <v>l-ID tal-konnessjoni f'tabella</v>
      </c>
    </row>
    <row r="2912" ht="15.75" customHeight="1">
      <c r="A2912" s="2" t="s">
        <v>2912</v>
      </c>
      <c r="B2912" s="2" t="str">
        <f>IFERROR(__xludf.DUMMYFUNCTION("GOOGLETRANSLATE(A2912, ""en"",""mt"")"),"Permezz tal-funzjonazzjonijiet dejjem jiżdiedu")</f>
        <v>Permezz tal-funzjonazzjonijiet dejjem jiżdiedu</v>
      </c>
    </row>
    <row r="2913" ht="15.75" customHeight="1">
      <c r="A2913" s="2" t="s">
        <v>2913</v>
      </c>
      <c r="B2913" s="2" t="str">
        <f>IFERROR(__xludf.DUMMYFUNCTION("GOOGLETRANSLATE(A2913, ""en"",""mt"")"),"L-Università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2914" ht="15.75" customHeight="1">
      <c r="A2914" s="2" t="s">
        <v>2914</v>
      </c>
      <c r="B2914" s="2" t="str">
        <f>IFERROR(__xludf.DUMMYFUNCTION("GOOGLETRANSLATE(A2914, ""en"",""mt"")"),"proporzjonalment man-numru ta 'voti riċevuti")</f>
        <v>proporzjonalment man-numru ta 'voti riċevuti</v>
      </c>
    </row>
    <row r="2915" ht="15.75" customHeight="1">
      <c r="A2915" s="2" t="s">
        <v>2915</v>
      </c>
      <c r="B2915" s="2" t="str">
        <f>IFERROR(__xludf.DUMMYFUNCTION("GOOGLETRANSLATE(A2915, ""en"",""mt"")"),"F'liema kundizzjonijiet il-forzi ġew imkejla l-ewwel storikament?")</f>
        <v>F'liema kundizzjonijiet il-forzi ġew imkejla l-ewwel storikament?</v>
      </c>
    </row>
    <row r="2916" ht="15.75" customHeight="1">
      <c r="A2916" s="2" t="s">
        <v>2916</v>
      </c>
      <c r="B2916" s="2" t="str">
        <f>IFERROR(__xludf.DUMMYFUNCTION("GOOGLETRANSLATE(A2916, ""en"",""mt"")"),"Taħt kondizzjonijiet normali, x'għandhom jagħmlu żewġ atomi ta 'ossiġnu?")</f>
        <v>Taħt kondizzjonijiet normali, x'għandhom jagħmlu żewġ atomi ta 'ossiġnu?</v>
      </c>
    </row>
    <row r="2917" ht="15.75" customHeight="1">
      <c r="A2917" s="2" t="s">
        <v>2917</v>
      </c>
      <c r="B2917" s="2" t="str">
        <f>IFERROR(__xludf.DUMMYFUNCTION("GOOGLETRANSLATE(A2917, ""en"",""mt"")"),"madwar 50% kompożizzjoni ta 'ossiġnu bi pressjoni standard")</f>
        <v>madwar 50% kompożizzjoni ta 'ossiġnu bi pressjoni standard</v>
      </c>
    </row>
    <row r="2918" ht="15.75" customHeight="1">
      <c r="A2918" s="2" t="s">
        <v>2918</v>
      </c>
      <c r="B2918" s="2" t="str">
        <f>IFERROR(__xludf.DUMMYFUNCTION("GOOGLETRANSLATE(A2918, ""en"",""mt"")"),"miġbud mill-konvenjenza tal-ferrovija u inkwetat dwar l-għargħar")</f>
        <v>miġbud mill-konvenjenza tal-ferrovija u inkwetat dwar l-għargħar</v>
      </c>
    </row>
    <row r="2919" ht="15.75" customHeight="1">
      <c r="A2919" s="2" t="s">
        <v>2919</v>
      </c>
      <c r="B2919" s="2" t="str">
        <f>IFERROR(__xludf.DUMMYFUNCTION("GOOGLETRANSLATE(A2919, ""en"",""mt"")"),"X'inhuma r-responsabbiltajiet ġodda li issa qed jittrattaw it-tekniċi tal-ispiżerija?")</f>
        <v>X'inhuma r-responsabbiltajiet ġodda li issa qed jittrattaw it-tekniċi tal-ispiżerija?</v>
      </c>
    </row>
    <row r="2920" ht="15.75" customHeight="1">
      <c r="A2920" s="2" t="s">
        <v>2920</v>
      </c>
      <c r="B2920" s="2" t="str">
        <f>IFERROR(__xludf.DUMMYFUNCTION("GOOGLETRANSLATE(A2920, ""en"",""mt"")"),"Fl-1929,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2921" ht="15.75" customHeight="1">
      <c r="A2921" s="2" t="s">
        <v>2921</v>
      </c>
      <c r="B2921" s="2" t="str">
        <f>IFERROR(__xludf.DUMMYFUNCTION("GOOGLETRANSLATE(A2921, ""en"",""mt"")"),"Meta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2922" ht="15.75" customHeight="1">
      <c r="A2922" s="2" t="s">
        <v>2922</v>
      </c>
      <c r="B2922" s="2" t="str">
        <f>IFERROR(__xludf.DUMMYFUNCTION("GOOGLETRANSLATE(A2922, ""en"",""mt"")"),"L-Iżlamisti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2923" ht="15.75" customHeight="1">
      <c r="A2923" s="2" t="s">
        <v>2923</v>
      </c>
      <c r="B2923" s="2" t="str">
        <f>IFERROR(__xludf.DUMMYFUNCTION("GOOGLETRANSLATE(A2923, ""en"",""mt"")"),"Wied tax-Xmara San Lawrenz")</f>
        <v>Wied tax-Xmara San Lawrenz</v>
      </c>
    </row>
    <row r="2924" ht="15.75" customHeight="1">
      <c r="A2924" s="2" t="s">
        <v>2924</v>
      </c>
      <c r="B2924" s="2" t="str">
        <f>IFERROR(__xludf.DUMMYFUNCTION("GOOGLETRANSLATE(A2924, ""en"",""mt"")"),"Erba 'rġiel li jattendu l-Kulleġġ Harvard għal kull mara")</f>
        <v>Erba 'rġiel li jattendu l-Kulleġġ Harvard għal kull mara</v>
      </c>
    </row>
    <row r="2925" ht="15.75" customHeight="1">
      <c r="A2925" s="2" t="s">
        <v>2925</v>
      </c>
      <c r="B2925" s="2" t="str">
        <f>IFERROR(__xludf.DUMMYFUNCTION("GOOGLETRANSLATE(A2925, ""en"",""mt"")"),"Inqas")</f>
        <v>Inqas</v>
      </c>
    </row>
    <row r="2926" ht="15.75" customHeight="1">
      <c r="A2926" s="2" t="s">
        <v>2926</v>
      </c>
      <c r="B2926" s="2" t="str">
        <f>IFERROR(__xludf.DUMMYFUNCTION("GOOGLETRANSLATE(A2926, ""en"",""mt"")"),"Fejn tista 'tidher is-sekwenza sedimentarja kollha tal-Grand Canyon f'inqas mit-tul ta' metru?")</f>
        <v>Fejn tista 'tidher is-sekwenza sedimentarja kollha tal-Grand Canyon f'inqas mit-tul ta' metru?</v>
      </c>
    </row>
    <row r="2927" ht="15.75" customHeight="1">
      <c r="A2927" s="2" t="s">
        <v>2927</v>
      </c>
      <c r="B2927" s="2" t="str">
        <f>IFERROR(__xludf.DUMMYFUNCTION("GOOGLETRANSLATE(A2927, ""en"",""mt"")"),"eżempju problema")</f>
        <v>eżempju problema</v>
      </c>
    </row>
    <row r="2928" ht="15.75" customHeight="1">
      <c r="A2928" s="2" t="s">
        <v>2928</v>
      </c>
      <c r="B2928" s="2" t="str">
        <f>IFERROR(__xludf.DUMMYFUNCTION("GOOGLETRANSLATE(A2928, ""en"",""mt"")"),"Il-Kumpanija Walt Disney")</f>
        <v>Il-Kumpanija Walt Disney</v>
      </c>
    </row>
    <row r="2929" ht="15.75" customHeight="1">
      <c r="A2929" s="2" t="s">
        <v>2929</v>
      </c>
      <c r="B2929" s="2" t="str">
        <f>IFERROR(__xludf.DUMMYFUNCTION("GOOGLETRANSLATE(A2929, ""en"",""mt"")"),"365.2425 Jiem tas-Sena")</f>
        <v>365.2425 Jiem tas-Sena</v>
      </c>
    </row>
    <row r="2930" ht="15.75" customHeight="1">
      <c r="A2930" s="2" t="s">
        <v>2930</v>
      </c>
      <c r="B2930" s="2" t="str">
        <f>IFERROR(__xludf.DUMMYFUNCTION("GOOGLETRANSLATE(A2930, ""en"",""mt"")"),"X'tip ta 'kumitat ikkunsidra leġislazzjoni dwar l-iżvilupp tan-netwerk tat-tram f'Edinburgu?")</f>
        <v>X'tip ta 'kumitat ikkunsidra leġislazzjoni dwar l-iżvilupp tan-netwerk tat-tram f'Edinburgu?</v>
      </c>
    </row>
    <row r="2931" ht="15.75" customHeight="1">
      <c r="A2931" s="2" t="s">
        <v>2931</v>
      </c>
      <c r="B2931" s="2" t="str">
        <f>IFERROR(__xludf.DUMMYFUNCTION("GOOGLETRANSLATE(A2931, ""en"",""mt"")"),"Liema esperjenzi ta 'aċċellerazzjoni meta forza esterna hija applikata għal sistema?")</f>
        <v>Liema esperjenzi ta 'aċċellerazzjoni meta forza esterna hija applikata għal sistema?</v>
      </c>
    </row>
    <row r="2932" ht="15.75" customHeight="1">
      <c r="A2932" s="2" t="s">
        <v>2932</v>
      </c>
      <c r="B2932" s="2" t="str">
        <f>IFERROR(__xludf.DUMMYFUNCTION("GOOGLETRANSLATE(A2932, ""en"",""mt"")"),"żviluppa b'mod indipendenti l-istess metodoloġija ta 'rotta ta' messaġġi kif żviluppat minn baran")</f>
        <v>żviluppa b'mod indipendenti l-istess metodoloġija ta 'rotta ta' messaġġi kif żviluppat minn baran</v>
      </c>
    </row>
    <row r="2933" ht="15.75" customHeight="1">
      <c r="A2933" s="2" t="s">
        <v>2933</v>
      </c>
      <c r="B2933" s="2" t="str">
        <f>IFERROR(__xludf.DUMMYFUNCTION("GOOGLETRANSLATE(A2933, ""en"",""mt"")"),"Rivoluzzjonarju")</f>
        <v>Rivoluzzjonarju</v>
      </c>
    </row>
    <row r="2934" ht="15.75" customHeight="1">
      <c r="A2934" s="2" t="s">
        <v>2934</v>
      </c>
      <c r="B2934" s="2" t="str">
        <f>IFERROR(__xludf.DUMMYFUNCTION("GOOGLETRANSLATE(A2934, ""en"",""mt"")"),"Axioms tal-kumplessità tal-blum")</f>
        <v>Axioms tal-kumplessità tal-blum</v>
      </c>
    </row>
    <row r="2935" ht="15.75" customHeight="1">
      <c r="A2935" s="2" t="s">
        <v>2935</v>
      </c>
      <c r="B2935" s="2" t="str">
        <f>IFERROR(__xludf.DUMMYFUNCTION("GOOGLETRANSLATE(A2935, ""en"",""mt"")"),"L-introduzzjoni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2936" ht="15.75" customHeight="1">
      <c r="A2936" s="2" t="s">
        <v>2936</v>
      </c>
      <c r="B2936" s="2" t="str">
        <f>IFERROR(__xludf.DUMMYFUNCTION("GOOGLETRANSLATE(A2936, ""en"",""mt"")"),"Netwerk tad-dejta")</f>
        <v>Netwerk tad-dejta</v>
      </c>
    </row>
    <row r="2937" ht="15.75" customHeight="1">
      <c r="A2937" s="2" t="s">
        <v>2937</v>
      </c>
      <c r="B2937" s="2" t="str">
        <f>IFERROR(__xludf.DUMMYFUNCTION("GOOGLETRANSLATE(A2937, ""en"",""mt"")"),"L-oriġini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2938" ht="15.75" customHeight="1">
      <c r="A2938" s="2" t="s">
        <v>2938</v>
      </c>
      <c r="B2938" s="2" t="str">
        <f>IFERROR(__xludf.DUMMYFUNCTION("GOOGLETRANSLATE(A2938, ""en"",""mt"")"),"X'kien it-titlu Taljan tal-ktieb ta 'Polo?")</f>
        <v>X'kien it-titlu Taljan tal-ktieb ta 'Polo?</v>
      </c>
    </row>
    <row r="2939" ht="15.75" customHeight="1">
      <c r="A2939" s="2" t="s">
        <v>2939</v>
      </c>
      <c r="B2939" s="2" t="str">
        <f>IFERROR(__xludf.DUMMYFUNCTION("GOOGLETRANSLATE(A2939, ""en"",""mt"")"),"persuna jew grupp ta 'nies")</f>
        <v>persuna jew grupp ta 'nies</v>
      </c>
    </row>
    <row r="2940" ht="15.75" customHeight="1">
      <c r="A2940" s="2" t="s">
        <v>2940</v>
      </c>
      <c r="B2940" s="2" t="str">
        <f>IFERROR(__xludf.DUMMYFUNCTION("GOOGLETRANSLATE(A2940, ""en"",""mt"")"),"Phylum ta 'annimali li jgħixu fl-ilmijiet tal-baħar")</f>
        <v>Phylum ta 'annimali li jgħixu fl-ilmijiet tal-baħar</v>
      </c>
    </row>
    <row r="2941" ht="15.75" customHeight="1">
      <c r="A2941" s="2" t="s">
        <v>2941</v>
      </c>
      <c r="B2941" s="2" t="str">
        <f>IFERROR(__xludf.DUMMYFUNCTION("GOOGLETRANSLATE(A2941, ""en"",""mt"")"),"Meta menich serva bħala president?")</f>
        <v>Meta menich serva bħala president?</v>
      </c>
    </row>
    <row r="2942" ht="15.75" customHeight="1">
      <c r="A2942" s="2" t="s">
        <v>2942</v>
      </c>
      <c r="B2942" s="2" t="str">
        <f>IFERROR(__xludf.DUMMYFUNCTION("GOOGLETRANSLATE(A2942, ""en"",""mt"")"),"5% tal-produzzjoni maqtugħa")</f>
        <v>5% tal-produzzjoni maqtugħa</v>
      </c>
    </row>
    <row r="2943" ht="15.75" customHeight="1">
      <c r="A2943" s="2" t="s">
        <v>2943</v>
      </c>
      <c r="B2943" s="2" t="str">
        <f>IFERROR(__xludf.DUMMYFUNCTION("GOOGLETRANSLATE(A2943, ""en"",""mt"")"),"tagħmel iktar ħsara milli ġid")</f>
        <v>tagħmel iktar ħsara milli ġid</v>
      </c>
    </row>
    <row r="2944" ht="15.75" customHeight="1">
      <c r="A2944" s="2" t="s">
        <v>2944</v>
      </c>
      <c r="B2944" s="2" t="str">
        <f>IFERROR(__xludf.DUMMYFUNCTION("GOOGLETRANSLATE(A2944, ""en"",""mt"")"),"Kemm hi popolata Victoria meta mqabbla ma 'stati Awstraljani oħra?")</f>
        <v>Kemm hi popolata Victoria meta mqabbla ma 'stati Awstraljani oħra?</v>
      </c>
    </row>
    <row r="2945" ht="15.75" customHeight="1">
      <c r="A2945" s="2" t="s">
        <v>2945</v>
      </c>
      <c r="B2945" s="2" t="str">
        <f>IFERROR(__xludf.DUMMYFUNCTION("GOOGLETRANSLATE(A2945, ""en"",""mt"")"),"Amazon Rain Forest esperjenza nixfa ħafifa oħra f’liema sena")</f>
        <v>Amazon Rain Forest esperjenza nixfa ħafifa oħra f’liema sena</v>
      </c>
    </row>
    <row r="2946" ht="15.75" customHeight="1">
      <c r="A2946" s="2" t="s">
        <v>2946</v>
      </c>
      <c r="B2946" s="2" t="str">
        <f>IFERROR(__xludf.DUMMYFUNCTION("GOOGLETRANSLATE(A2946, ""en"",""mt"")"),"Iċ-ċomb plugs fusibbli")</f>
        <v>Iċ-ċomb plugs fusibbli</v>
      </c>
    </row>
    <row r="2947" ht="15.75" customHeight="1">
      <c r="A2947" s="2" t="s">
        <v>2947</v>
      </c>
      <c r="B2947" s="2" t="str">
        <f>IFERROR(__xludf.DUMMYFUNCTION("GOOGLETRANSLATE(A2947, ""en"",""mt"")"),"Varsavja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2948" ht="15.75" customHeight="1">
      <c r="A2948" s="2" t="s">
        <v>2948</v>
      </c>
      <c r="B2948" s="2" t="str">
        <f>IFERROR(__xludf.DUMMYFUNCTION("GOOGLETRANSLATE(A2948, ""en"",""mt"")"),"fil-kisba ta 'medikazzjoni kosteffikaċi u tevita l-użu bla bżonn ta' medikazzjoni li jista 'jkollha effetti sekondarji")</f>
        <v>fil-kisba ta 'medikazzjoni kosteffikaċi u tevita l-użu bla bżonn ta' medikazzjoni li jista 'jkollha effetti sekondarji</v>
      </c>
    </row>
    <row r="2949" ht="15.75" customHeight="1">
      <c r="A2949" s="2" t="s">
        <v>2949</v>
      </c>
      <c r="B2949" s="2" t="str">
        <f>IFERROR(__xludf.DUMMYFUNCTION("GOOGLETRANSLATE(A2949, ""en"",""mt"")"),"Il-punt ta 'Bauffet")</f>
        <v>Il-punt ta 'Bauffet</v>
      </c>
    </row>
    <row r="2950" ht="15.75" customHeight="1">
      <c r="A2950" s="2" t="s">
        <v>2950</v>
      </c>
      <c r="B2950" s="2" t="str">
        <f>IFERROR(__xludf.DUMMYFUNCTION("GOOGLETRANSLATE(A2950, ""en"",""mt"")"),"Mhux Kattoliċi")</f>
        <v>Mhux Kattoliċi</v>
      </c>
    </row>
    <row r="2951" ht="15.75" customHeight="1">
      <c r="A2951" s="2" t="s">
        <v>2951</v>
      </c>
      <c r="B2951" s="2" t="str">
        <f>IFERROR(__xludf.DUMMYFUNCTION("GOOGLETRANSLATE(A2951, ""en"",""mt"")"),"Tip I.")</f>
        <v>Tip I.</v>
      </c>
    </row>
    <row r="2952" ht="15.75" customHeight="1">
      <c r="A2952" s="2" t="s">
        <v>2952</v>
      </c>
      <c r="B2952" s="2" t="str">
        <f>IFERROR(__xludf.DUMMYFUNCTION("GOOGLETRANSLATE(A2952, ""en"",""mt"")"),"Iż-żelu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2953" ht="15.75" customHeight="1">
      <c r="A2953" s="2" t="s">
        <v>2953</v>
      </c>
      <c r="B2953" s="2" t="str">
        <f>IFERROR(__xludf.DUMMYFUNCTION("GOOGLETRANSLATE(A2953, ""en"",""mt"")"),"Irqajja tal-ġilda vjola")</f>
        <v>Irqajja tal-ġilda vjola</v>
      </c>
    </row>
    <row r="2954" ht="15.75" customHeight="1">
      <c r="A2954" s="2" t="s">
        <v>2954</v>
      </c>
      <c r="B2954" s="2" t="str">
        <f>IFERROR(__xludf.DUMMYFUNCTION("GOOGLETRANSLATE(A2954, ""en"",""mt"")"),"bi ħlas għal kull unità ta 'ħin ta' konnessjoni, anke meta ma tiġi trasferita l-ebda dejta")</f>
        <v>bi ħlas għal kull unità ta 'ħin ta' konnessjoni, anke meta ma tiġi trasferita l-ebda dejta</v>
      </c>
    </row>
    <row r="2955" ht="15.75" customHeight="1">
      <c r="A2955" s="2" t="s">
        <v>2955</v>
      </c>
      <c r="B2955" s="2" t="str">
        <f>IFERROR(__xludf.DUMMYFUNCTION("GOOGLETRANSLATE(A2955, ""en"",""mt"")"),"Għaliex Priestley ġeneralment jingħata kreditu talli l-ewwel qed jiskopri l-ossiġnu?")</f>
        <v>Għaliex Priestley ġeneralment jingħata kreditu talli l-ewwel qed jiskopri l-ossiġnu?</v>
      </c>
    </row>
    <row r="2956" ht="15.75" customHeight="1">
      <c r="A2956" s="2" t="s">
        <v>2956</v>
      </c>
      <c r="B2956" s="2" t="str">
        <f>IFERROR(__xludf.DUMMYFUNCTION("GOOGLETRANSLATE(A2956, ""en"",""mt"")"),"Ipproduċi kemm bajd kif ukoll sperma fl-istess ħin")</f>
        <v>Ipproduċi kemm bajd kif ukoll sperma fl-istess ħin</v>
      </c>
    </row>
    <row r="2957" ht="15.75" customHeight="1">
      <c r="A2957" s="2" t="s">
        <v>2957</v>
      </c>
      <c r="B2957" s="2" t="str">
        <f>IFERROR(__xludf.DUMMYFUNCTION("GOOGLETRANSLATE(A2957, ""en"",""mt"")"),"Meta mqabbel ma 'bliet oħra Awstraljani, x'inhu d-daqs ta' Melbourne?")</f>
        <v>Meta mqabbel ma 'bliet oħra Awstraljani, x'inhu d-daqs ta' Melbourne?</v>
      </c>
    </row>
    <row r="2958" ht="15.75" customHeight="1">
      <c r="A2958" s="2" t="s">
        <v>2958</v>
      </c>
      <c r="B2958" s="2" t="str">
        <f>IFERROR(__xludf.DUMMYFUNCTION("GOOGLETRANSLATE(A2958, ""en"",""mt"")"),"Siġar tal-palm għoljin")</f>
        <v>Siġar tal-palm għoljin</v>
      </c>
    </row>
    <row r="2959" ht="15.75" customHeight="1">
      <c r="A2959" s="2" t="s">
        <v>2959</v>
      </c>
      <c r="B2959" s="2" t="str">
        <f>IFERROR(__xludf.DUMMYFUNCTION("GOOGLETRANSLATE(A2959, ""en"",""mt"")"),"Il-messaġġ / dejta oriġinali hija mmuntata mill-ġdid fl-ordni t-tajba, ibbażata fuq in-numru tas-sekwenza tal-pakketti")</f>
        <v>Il-messaġġ / dejta oriġinali hija mmuntata mill-ġdid fl-ordni t-tajba, ibbażata fuq in-numru tas-sekwenza tal-pakketti</v>
      </c>
    </row>
    <row r="2960" ht="15.75" customHeight="1">
      <c r="A2960" s="2" t="s">
        <v>2960</v>
      </c>
      <c r="B2960" s="2" t="str">
        <f>IFERROR(__xludf.DUMMYFUNCTION("GOOGLETRANSLATE(A2960, ""en"",""mt"")"),"Skandinavja")</f>
        <v>Skandinavja</v>
      </c>
    </row>
    <row r="2961" ht="15.75" customHeight="1">
      <c r="A2961" s="2" t="s">
        <v>2961</v>
      </c>
      <c r="B2961" s="2" t="str">
        <f>IFERROR(__xludf.DUMMYFUNCTION("GOOGLETRANSLATE(A2961, ""en"",""mt"")"),"tnaqqas")</f>
        <v>tnaqqas</v>
      </c>
    </row>
    <row r="2962" ht="15.75" customHeight="1">
      <c r="A2962" s="2" t="s">
        <v>2962</v>
      </c>
      <c r="B2962" s="2" t="str">
        <f>IFERROR(__xludf.DUMMYFUNCTION("GOOGLETRANSLATE(A2962, ""en"",""mt"")"),"Minħabba li l-liġi Olandiża qalet li nies biss stabbiliti fl-Olanda jistgħu jagħtu pariri legali")</f>
        <v>Minħabba li l-liġi Olandiża qalet li nies biss stabbiliti fl-Olanda jistgħu jagħtu pariri legali</v>
      </c>
    </row>
    <row r="2963" ht="15.75" customHeight="1">
      <c r="A2963" s="2" t="s">
        <v>2963</v>
      </c>
      <c r="B2963" s="2" t="str">
        <f>IFERROR(__xludf.DUMMYFUNCTION("GOOGLETRANSLATE(A2963, ""en"",""mt"")"),"L-Imperatur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2964" ht="15.75" customHeight="1">
      <c r="A2964" s="2" t="s">
        <v>2964</v>
      </c>
      <c r="B2964" s="2" t="str">
        <f>IFERROR(__xludf.DUMMYFUNCTION("GOOGLETRANSLATE(A2964, ""en"",""mt"")"),"Liema approċċ kien favur Oppenheimer?")</f>
        <v>Liema approċċ kien favur Oppenheimer?</v>
      </c>
    </row>
    <row r="2965" ht="15.75" customHeight="1">
      <c r="A2965" s="2" t="s">
        <v>2965</v>
      </c>
      <c r="B2965" s="2" t="str">
        <f>IFERROR(__xludf.DUMMYFUNCTION("GOOGLETRANSLATE(A2965, ""en"",""mt"")"),"Moviment tad-Drittijiet Ċivili Amerikani")</f>
        <v>Moviment tad-Drittijiet Ċivili Amerikani</v>
      </c>
    </row>
    <row r="2966" ht="15.75" customHeight="1">
      <c r="A2966" s="2" t="s">
        <v>2966</v>
      </c>
      <c r="B2966" s="2" t="str">
        <f>IFERROR(__xludf.DUMMYFUNCTION("GOOGLETRANSLATE(A2966, ""en"",""mt"")"),"Ċellola T.")</f>
        <v>Ċellola T.</v>
      </c>
    </row>
    <row r="2967" ht="15.75" customHeight="1">
      <c r="A2967" s="2" t="s">
        <v>2967</v>
      </c>
      <c r="B2967" s="2" t="str">
        <f>IFERROR(__xludf.DUMMYFUNCTION("GOOGLETRANSLATE(A2967, ""en"",""mt"")"),"Biex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2968" ht="15.75" customHeight="1">
      <c r="A2968" s="2" t="s">
        <v>2968</v>
      </c>
      <c r="B2968" s="2" t="str">
        <f>IFERROR(__xludf.DUMMYFUNCTION("GOOGLETRANSLATE(A2968, ""en"",""mt"")"),"Il-kategorija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2969" ht="15.75" customHeight="1">
      <c r="A2969" s="2" t="s">
        <v>2969</v>
      </c>
      <c r="B2969" s="2" t="str">
        <f>IFERROR(__xludf.DUMMYFUNCTION("GOOGLETRANSLATE(A2969, ""en"",""mt"")"),"X'tip ta 'sensittività eċċessiva hija assoċjata ma' allerġiji?")</f>
        <v>X'tip ta 'sensittività eċċessiva hija assoċjata ma' allerġiji?</v>
      </c>
    </row>
    <row r="2970" ht="15.75" customHeight="1">
      <c r="A2970" s="2" t="s">
        <v>2970</v>
      </c>
      <c r="B2970" s="2" t="str">
        <f>IFERROR(__xludf.DUMMYFUNCTION("GOOGLETRANSLATE(A2970, ""en"",""mt"")"),"Min skopra dan u minn fejn ġew?")</f>
        <v>Min skopra dan u minn fejn ġew?</v>
      </c>
    </row>
    <row r="2971" ht="15.75" customHeight="1">
      <c r="A2971" s="2" t="s">
        <v>2971</v>
      </c>
      <c r="B2971" s="2" t="str">
        <f>IFERROR(__xludf.DUMMYFUNCTION("GOOGLETRANSLATE(A2971, ""en"",""mt"")"),"Konsorzju tan-Netwerking tal-Kompjuter tal-Istati Uniti mhux għall-profitt")</f>
        <v>Konsorzju tan-Netwerking tal-Kompjuter tal-Istati Uniti mhux għall-profitt</v>
      </c>
    </row>
    <row r="2972" ht="15.75" customHeight="1">
      <c r="A2972" s="2" t="s">
        <v>2972</v>
      </c>
      <c r="B2972" s="2" t="str">
        <f>IFERROR(__xludf.DUMMYFUNCTION("GOOGLETRANSLATE(A2972, ""en"",""mt"")"),"Netwerking avvanzat ta 'riċerka u edukazzjoni fl-Istati Uniti")</f>
        <v>Netwerking avvanzat ta 'riċerka u edukazzjoni fl-Istati Uniti</v>
      </c>
    </row>
    <row r="2973" ht="15.75" customHeight="1">
      <c r="A2973" s="2" t="s">
        <v>2973</v>
      </c>
      <c r="B2973" s="2" t="str">
        <f>IFERROR(__xludf.DUMMYFUNCTION("GOOGLETRANSLATE(A2973, ""en"",""mt"")"),"Orjentaliżmu")</f>
        <v>Orjentaliżmu</v>
      </c>
    </row>
    <row r="2974" ht="15.75" customHeight="1">
      <c r="A2974" s="2" t="s">
        <v>2974</v>
      </c>
      <c r="B2974" s="2" t="str">
        <f>IFERROR(__xludf.DUMMYFUNCTION("GOOGLETRANSLATE(A2974, ""en"",""mt"")"),"Min Edward għamel l-Arċisqof ta 'Canterbury?")</f>
        <v>Min Edward għamel l-Arċisqof ta 'Canterbury?</v>
      </c>
    </row>
    <row r="2975" ht="15.75" customHeight="1">
      <c r="A2975" s="2" t="s">
        <v>2975</v>
      </c>
      <c r="B2975" s="2" t="str">
        <f>IFERROR(__xludf.DUMMYFUNCTION("GOOGLETRANSLATE(A2975, ""en"",""mt"")"),"Semmi mod wieħed kif l-organizzazzjoni Plowshares tagħlaq temporanjament GCSB Waihopai?")</f>
        <v>Semmi mod wieħed kif l-organizzazzjoni Plowshares tagħlaq temporanjament GCSB Waihopai?</v>
      </c>
    </row>
    <row r="2976" ht="15.75" customHeight="1">
      <c r="A2976" s="2" t="s">
        <v>2976</v>
      </c>
      <c r="B2976" s="2" t="str">
        <f>IFERROR(__xludf.DUMMYFUNCTION("GOOGLETRANSLATE(A2976, ""en"",""mt"")"),"X'jistgħu jagħmlu l-membri mhux eletti mill-gvern Skoċċiż?")</f>
        <v>X'jistgħu jagħmlu l-membri mhux eletti mill-gvern Skoċċiż?</v>
      </c>
    </row>
    <row r="2977" ht="15.75" customHeight="1">
      <c r="A2977" s="2" t="s">
        <v>2977</v>
      </c>
      <c r="B2977" s="2" t="str">
        <f>IFERROR(__xludf.DUMMYFUNCTION("GOOGLETRANSLATE(A2977, ""en"",""mt"")"),"Fit-Tieni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2978" ht="15.75" customHeight="1">
      <c r="A2978" s="2" t="s">
        <v>2978</v>
      </c>
      <c r="B2978" s="2" t="str">
        <f>IFERROR(__xludf.DUMMYFUNCTION("GOOGLETRANSLATE(A2978, ""en"",""mt"")"),"Il-proġett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2979" ht="15.75" customHeight="1">
      <c r="A2979" s="2" t="s">
        <v>2979</v>
      </c>
      <c r="B2979" s="2" t="str">
        <f>IFERROR(__xludf.DUMMYFUNCTION("GOOGLETRANSLATE(A2979, ""en"",""mt"")"),"Il-Programm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2980" ht="15.75" customHeight="1">
      <c r="A2980" s="2" t="s">
        <v>2980</v>
      </c>
      <c r="B2980" s="2" t="str">
        <f>IFERROR(__xludf.DUMMYFUNCTION("GOOGLETRANSLATE(A2980, ""en"",""mt"")"),"Qabel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2981" ht="15.75" customHeight="1">
      <c r="A2981" s="2" t="s">
        <v>2981</v>
      </c>
      <c r="B2981" s="2" t="str">
        <f>IFERROR(__xludf.DUMMYFUNCTION("GOOGLETRANSLATE(A2981, ""en"",""mt"")"),"""Xiri ta 'Stop One-Stop""")</f>
        <v>"Xiri ta 'Stop One-Stop"</v>
      </c>
    </row>
    <row r="2982" ht="15.75" customHeight="1">
      <c r="A2982" s="2" t="s">
        <v>2982</v>
      </c>
      <c r="B2982" s="2" t="str">
        <f>IFERROR(__xludf.DUMMYFUNCTION("GOOGLETRANSLATE(A2982, ""en"",""mt"")"),"Liema waħda mil-lukandi ta 'Fresno ħarqu?")</f>
        <v>Liema waħda mil-lukandi ta 'Fresno ħarqu?</v>
      </c>
    </row>
    <row r="2983" ht="15.75" customHeight="1">
      <c r="A2983" s="2" t="s">
        <v>2983</v>
      </c>
      <c r="B2983" s="2" t="str">
        <f>IFERROR(__xludf.DUMMYFUNCTION("GOOGLETRANSLATE(A2983, ""en"",""mt"")"),"Konfigurazzjoni tipika hija li tmexxi IP fuq ATM jew verżjoni ta 'MPLS")</f>
        <v>Konfigurazzjoni tipika hija li tmexxi IP fuq ATM jew verżjoni ta 'MPLS</v>
      </c>
    </row>
    <row r="2984" ht="15.75" customHeight="1">
      <c r="A2984" s="2" t="s">
        <v>2984</v>
      </c>
      <c r="B2984" s="2" t="str">
        <f>IFERROR(__xludf.DUMMYFUNCTION("GOOGLETRANSLATE(A2984, ""en"",""mt"")"),"Mekkaniżmi ta 'tqassim mill-ġdid")</f>
        <v>Mekkaniżmi ta 'tqassim mill-ġdid</v>
      </c>
    </row>
    <row r="2985" ht="15.75" customHeight="1">
      <c r="A2985" s="2" t="s">
        <v>2985</v>
      </c>
      <c r="B2985" s="2" t="str">
        <f>IFERROR(__xludf.DUMMYFUNCTION("GOOGLETRANSLATE(A2985, ""en"",""mt"")"),"L-aktar struttura tal-konkrit ta 'wara t-tensjoni, wara t-tensjoni")</f>
        <v>L-aktar struttura tal-konkrit ta 'wara t-tensjoni, wara t-tensjoni</v>
      </c>
    </row>
    <row r="2986" ht="15.75" customHeight="1">
      <c r="A2986" s="2" t="s">
        <v>2986</v>
      </c>
      <c r="B2986" s="2" t="str">
        <f>IFERROR(__xludf.DUMMYFUNCTION("GOOGLETRANSLATE(A2986, ""en"",""mt"")"),"Kif huwa allokat iċ-ċirkwit")</f>
        <v>Kif huwa allokat iċ-ċirkwit</v>
      </c>
    </row>
    <row r="2987" ht="15.75" customHeight="1">
      <c r="A2987" s="2" t="s">
        <v>2987</v>
      </c>
      <c r="B2987" s="2" t="str">
        <f>IFERROR(__xludf.DUMMYFUNCTION("GOOGLETRANSLATE(A2987, ""en"",""mt"")"),"X'kienu l-kundizzjonijiet għall-minaturi fl-għelieqi tad-deheb fir-Rabat?")</f>
        <v>X'kienu l-kundizzjonijiet għall-minaturi fl-għelieqi tad-deheb fir-Rabat?</v>
      </c>
    </row>
    <row r="2988" ht="15.75" customHeight="1">
      <c r="A2988" s="2" t="s">
        <v>2988</v>
      </c>
      <c r="B2988" s="2" t="str">
        <f>IFERROR(__xludf.DUMMYFUNCTION("GOOGLETRANSLATE(A2988, ""en"",""mt"")"),"awtorizzata taxxa fuq il-bejgħ nofs-penny")</f>
        <v>awtorizzata taxxa fuq il-bejgħ nofs-penny</v>
      </c>
    </row>
    <row r="2989" ht="15.75" customHeight="1">
      <c r="A2989" s="2" t="s">
        <v>2989</v>
      </c>
      <c r="B2989" s="2" t="str">
        <f>IFERROR(__xludf.DUMMYFUNCTION("GOOGLETRANSLATE(A2989, ""en"",""mt"")"),"Matul in-nofs Eocene")</f>
        <v>Matul in-nofs Eocene</v>
      </c>
    </row>
    <row r="2990" ht="15.75" customHeight="1">
      <c r="A2990" s="2" t="s">
        <v>2990</v>
      </c>
      <c r="B2990" s="2" t="str">
        <f>IFERROR(__xludf.DUMMYFUNCTION("GOOGLETRANSLATE(A2990, ""en"",""mt"")"),"Il-Kummentarji dwar il-Klassiku tal-Bidliet (I Ching)")</f>
        <v>Il-Kummentarji dwar il-Klassiku tal-Bidliet (I Ching)</v>
      </c>
    </row>
    <row r="2991" ht="15.75" customHeight="1">
      <c r="A2991" s="2" t="s">
        <v>2991</v>
      </c>
      <c r="B2991" s="2" t="str">
        <f>IFERROR(__xludf.DUMMYFUNCTION("GOOGLETRANSLATE(A2991, ""en"",""mt"")"),"Meta jtejbu s-soċjetà kollha kemm hi")</f>
        <v>Meta jtejbu s-soċjetà kollha kemm hi</v>
      </c>
    </row>
    <row r="2992" ht="15.75" customHeight="1">
      <c r="A2992" s="2" t="s">
        <v>2992</v>
      </c>
      <c r="B2992" s="2" t="str">
        <f>IFERROR(__xludf.DUMMYFUNCTION("GOOGLETRANSLATE(A2992, ""en"",""mt"")"),"Jekk l-abbozz jinsab fil-kompetenza leġiżlattiva tal-Parlament")</f>
        <v>Jekk l-abbozz jinsab fil-kompetenza leġiżlattiva tal-Parlament</v>
      </c>
    </row>
    <row r="2993" ht="15.75" customHeight="1">
      <c r="A2993" s="2" t="s">
        <v>2993</v>
      </c>
      <c r="B2993" s="2" t="str">
        <f>IFERROR(__xludf.DUMMYFUNCTION("GOOGLETRANSLATE(A2993, ""en"",""mt"")"),"Fuq liema teorema hija l-formula li ta 'spiss tiġġenera n-numru 2 u l-primes l-oħra kollha preċiżament darba bbażati fuqhom?")</f>
        <v>Fuq liema teorema hija l-formula li ta 'spiss tiġġenera n-numru 2 u l-primes l-oħra kollha preċiżament darba bbażati fuqhom?</v>
      </c>
    </row>
    <row r="2994" ht="15.75" customHeight="1">
      <c r="A2994" s="2" t="s">
        <v>2994</v>
      </c>
      <c r="B2994" s="2" t="str">
        <f>IFERROR(__xludf.DUMMYFUNCTION("GOOGLETRANSLATE(A2994, ""en"",""mt"")"),"Att tal-Kolonja tar-Rabat 1855")</f>
        <v>Att tal-Kolonja tar-Rabat 1855</v>
      </c>
    </row>
    <row r="2995" ht="15.75" customHeight="1">
      <c r="A2995" s="2" t="s">
        <v>2995</v>
      </c>
      <c r="B2995" s="2" t="str">
        <f>IFERROR(__xludf.DUMMYFUNCTION("GOOGLETRANSLATE(A2995, ""en"",""mt"")"),"Ed Asner")</f>
        <v>Ed Asner</v>
      </c>
    </row>
    <row r="2996" ht="15.75" customHeight="1">
      <c r="A2996" s="2" t="s">
        <v>2996</v>
      </c>
      <c r="B2996" s="2" t="str">
        <f>IFERROR(__xludf.DUMMYFUNCTION("GOOGLETRANSLATE(A2996, ""en"",""mt"")"),"Min skopra l-fuħħar misjuba fuq il-Gżira tal-Hammock Iswed?")</f>
        <v>Min skopra l-fuħħar misjuba fuq il-Gżira tal-Hammock Iswed?</v>
      </c>
    </row>
    <row r="2997" ht="15.75" customHeight="1">
      <c r="A2997" s="2" t="s">
        <v>2997</v>
      </c>
      <c r="B2997" s="2" t="str">
        <f>IFERROR(__xludf.DUMMYFUNCTION("GOOGLETRANSLATE(A2997, ""en"",""mt"")"),"Għaliex Confucians jħobbu l-qasam mediku?")</f>
        <v>Għaliex Confucians jħobbu l-qasam mediku?</v>
      </c>
    </row>
    <row r="2998" ht="15.75" customHeight="1">
      <c r="A2998" s="2" t="s">
        <v>2998</v>
      </c>
      <c r="B2998" s="2" t="str">
        <f>IFERROR(__xludf.DUMMYFUNCTION("GOOGLETRANSLATE(A2998, ""en"",""mt"")"),"Il-Maroons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2999" ht="15.75" customHeight="1">
      <c r="A2999" s="2" t="s">
        <v>2999</v>
      </c>
      <c r="B2999" s="2" t="str">
        <f>IFERROR(__xludf.DUMMYFUNCTION("GOOGLETRANSLATE(A2999, ""en"",""mt"")"),"Spiżeriji tal-Komunità tal-Brick-and-Morther")</f>
        <v>Spiżeriji tal-Komunità tal-Brick-and-Morther</v>
      </c>
    </row>
    <row r="3000" ht="15.75" customHeight="1">
      <c r="A3000" s="2" t="s">
        <v>3000</v>
      </c>
      <c r="B3000" s="2" t="str">
        <f>IFERROR(__xludf.DUMMYFUNCTION("GOOGLETRANSLATE(A3000, ""en"",""mt"")"),"B'differenza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3001" ht="15.75" customHeight="1">
      <c r="A3001" s="2" t="s">
        <v>3001</v>
      </c>
      <c r="B3001" s="2" t="str">
        <f>IFERROR(__xludf.DUMMYFUNCTION("GOOGLETRANSLATE(A3001, ""en"",""mt"")"),"UDP")</f>
        <v>UDP</v>
      </c>
    </row>
    <row r="3002" ht="15.75" customHeight="1">
      <c r="A3002" s="2" t="s">
        <v>3002</v>
      </c>
      <c r="B3002" s="2" t="str">
        <f>IFERROR(__xludf.DUMMYFUNCTION("GOOGLETRANSLATE(A3002, ""en"",""mt"")"),"Permezz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3003" ht="15.75" customHeight="1">
      <c r="A3003" s="2" t="s">
        <v>3003</v>
      </c>
      <c r="B3003" s="2" t="str">
        <f>IFERROR(__xludf.DUMMYFUNCTION("GOOGLETRANSLATE(A3003, ""en"",""mt"")"),"monofiletiku")</f>
        <v>monofiletiku</v>
      </c>
    </row>
    <row r="3004" ht="15.75" customHeight="1">
      <c r="A3004" s="2" t="s">
        <v>3004</v>
      </c>
      <c r="B3004" s="2" t="str">
        <f>IFERROR(__xludf.DUMMYFUNCTION("GOOGLETRANSLATE(A3004, ""en"",""mt"")"),"Ma 'min għamel l-internet2 ma'")</f>
        <v>Ma 'min għamel l-internet2 ma'</v>
      </c>
    </row>
    <row r="3005" ht="15.75" customHeight="1">
      <c r="A3005" s="2" t="s">
        <v>3005</v>
      </c>
      <c r="B3005" s="2" t="str">
        <f>IFERROR(__xludf.DUMMYFUNCTION("GOOGLETRANSLATE(A3005, ""en"",""mt"")"),"Liema kejl kumpless ġew definiti minn ""fuq il-kumplessità tal-komputazzjoni tal-algoritmi""?")</f>
        <v>Liema kejl kumpless ġew definiti minn "fuq il-kumplessità tal-komputazzjoni tal-algoritmi"?</v>
      </c>
    </row>
    <row r="3006" ht="15.75" customHeight="1">
      <c r="A3006" s="2" t="s">
        <v>3006</v>
      </c>
      <c r="B3006" s="2" t="str">
        <f>IFERROR(__xludf.DUMMYFUNCTION("GOOGLETRANSLATE(A3006, ""en"",""mt"")"),"1596")</f>
        <v>1596</v>
      </c>
    </row>
    <row r="3007" ht="15.75" customHeight="1">
      <c r="A3007" s="2" t="s">
        <v>3007</v>
      </c>
      <c r="B3007" s="2" t="str">
        <f>IFERROR(__xludf.DUMMYFUNCTION("GOOGLETRANSLATE(A3007, ""en"",""mt"")"),"Kif tissejjaħ meta jkun hemm tentattiv attiv biex jitwaqqa 'gvern jew sistema ta' twemmin?")</f>
        <v>Kif tissejjaħ meta jkun hemm tentattiv attiv biex jitwaqqa 'gvern jew sistema ta' twemmin?</v>
      </c>
    </row>
    <row r="3008" ht="15.75" customHeight="1">
      <c r="A3008" s="2" t="s">
        <v>3008</v>
      </c>
      <c r="B3008" s="2" t="str">
        <f>IFERROR(__xludf.DUMMYFUNCTION("GOOGLETRANSLATE(A3008, ""en"",""mt"")"),"Diversità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3009" ht="15.75" customHeight="1">
      <c r="A3009" s="2" t="s">
        <v>3009</v>
      </c>
      <c r="B3009" s="2" t="str">
        <f>IFERROR(__xludf.DUMMYFUNCTION("GOOGLETRANSLATE(A3009, ""en"",""mt"")"),"Valley San Fernando")</f>
        <v>Valley San Fernando</v>
      </c>
    </row>
    <row r="3010" ht="15.75" customHeight="1">
      <c r="A3010" s="2" t="s">
        <v>3010</v>
      </c>
      <c r="B3010" s="2" t="str">
        <f>IFERROR(__xludf.DUMMYFUNCTION("GOOGLETRANSLATE(A3010, ""en"",""mt"")"),"magni tat-triq")</f>
        <v>magni tat-triq</v>
      </c>
    </row>
    <row r="3011" ht="15.75" customHeight="1">
      <c r="A3011" s="2" t="s">
        <v>3011</v>
      </c>
      <c r="B3011" s="2" t="str">
        <f>IFERROR(__xludf.DUMMYFUNCTION("GOOGLETRANSLATE(A3011, ""en"",""mt"")"),"Teoriji dwar l-imperjalizmu jużaw liema pajjiż bħala mudell?")</f>
        <v>Teoriji dwar l-imperjalizmu jużaw liema pajjiż bħala mudell?</v>
      </c>
    </row>
    <row r="3012" ht="15.75" customHeight="1">
      <c r="A3012" s="2" t="s">
        <v>3012</v>
      </c>
      <c r="B3012" s="2" t="str">
        <f>IFERROR(__xludf.DUMMYFUNCTION("GOOGLETRANSLATE(A3012, ""en"",""mt"")"),"Matul in-Nofs Eġen, huwa maħsub li l-baċin tad-drenaġġ tal-Amażonja kien maqsum tul in-nofs tal-kontinent mill-arkata Purus.")</f>
        <v>Matul in-Nofs Eġen, huwa maħsub li l-baċin tad-drenaġġ tal-Amażonja kien maqsum tul in-nofs tal-kontinent mill-arkata Purus.</v>
      </c>
    </row>
    <row r="3013" ht="15.75" customHeight="1">
      <c r="A3013" s="2" t="s">
        <v>3013</v>
      </c>
      <c r="B3013" s="2" t="str">
        <f>IFERROR(__xludf.DUMMYFUNCTION("GOOGLETRANSLATE(A3013, ""en"",""mt"")"),"relatat mal-karbonju")</f>
        <v>relatat mal-karbonju</v>
      </c>
    </row>
    <row r="3014" ht="15.75" customHeight="1">
      <c r="A3014" s="2" t="s">
        <v>3014</v>
      </c>
      <c r="B3014" s="2" t="str">
        <f>IFERROR(__xludf.DUMMYFUNCTION("GOOGLETRANSLATE(A3014, ""en"",""mt"")"),"Belt tal-Blokk tal-Lvant")</f>
        <v>Belt tal-Blokk tal-Lvant</v>
      </c>
    </row>
    <row r="3015" ht="15.75" customHeight="1">
      <c r="A3015" s="2" t="s">
        <v>3015</v>
      </c>
      <c r="B3015" s="2" t="str">
        <f>IFERROR(__xludf.DUMMYFUNCTION("GOOGLETRANSLATE(A3015, ""en"",""mt"")"),"Għall-klassijiet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3016" ht="15.75" customHeight="1">
      <c r="A3016" s="2" t="s">
        <v>3016</v>
      </c>
      <c r="B3016" s="2" t="str">
        <f>IFERROR(__xludf.DUMMYFUNCTION("GOOGLETRANSLATE(A3016, ""en"",""mt"")"),"Il-mezzi tiegħu biex jaħtfu l-poter")</f>
        <v>Il-mezzi tiegħu biex jaħtfu l-poter</v>
      </c>
    </row>
    <row r="3017" ht="15.75" customHeight="1">
      <c r="A3017" s="2" t="s">
        <v>3017</v>
      </c>
      <c r="B3017" s="2" t="str">
        <f>IFERROR(__xludf.DUMMYFUNCTION("GOOGLETRANSLATE(A3017, ""en"",""mt"")"),"Kontijiet tat-TV Sky")</f>
        <v>Kontijiet tat-TV Sky</v>
      </c>
    </row>
    <row r="3018" ht="15.75" customHeight="1">
      <c r="A3018" s="2" t="s">
        <v>3018</v>
      </c>
      <c r="B3018" s="2" t="str">
        <f>IFERROR(__xludf.DUMMYFUNCTION("GOOGLETRANSLATE(A3018, ""en"",""mt"")"),"Teorija tan-Numri")</f>
        <v>Teorija tan-Numri</v>
      </c>
    </row>
    <row r="3019" ht="15.75" customHeight="1">
      <c r="A3019" s="2" t="s">
        <v>3019</v>
      </c>
      <c r="B3019" s="2" t="str">
        <f>IFERROR(__xludf.DUMMYFUNCTION("GOOGLETRANSLATE(A3019, ""en"",""mt"")"),"Liema kwalità distinta ta 'kombustjoni kienet assenti mit-teorija ta' Philogiston?")</f>
        <v>Liema kwalità distinta ta 'kombustjoni kienet assenti mit-teorija ta' Philogiston?</v>
      </c>
    </row>
    <row r="3020" ht="15.75" customHeight="1">
      <c r="A3020" s="2" t="s">
        <v>3020</v>
      </c>
      <c r="B3020" s="2" t="str">
        <f>IFERROR(__xludf.DUMMYFUNCTION("GOOGLETRANSLATE(A3020, ""en"",""mt"")"),"Konsum tal-Ħin u l-Memorja")</f>
        <v>Konsum tal-Ħin u l-Memorja</v>
      </c>
    </row>
    <row r="3021" ht="15.75" customHeight="1">
      <c r="A3021" s="2" t="s">
        <v>3021</v>
      </c>
      <c r="B3021" s="2" t="str">
        <f>IFERROR(__xludf.DUMMYFUNCTION("GOOGLETRANSLATE(A3021, ""en"",""mt"")"),"il-mezzi biex tinvesti f'sorsi ġodda ta 'ħolqien ta' ġid jew biex inkella nfissru l-akkumulazzjoni ta 'ġid")</f>
        <v>il-mezzi biex tinvesti f'sorsi ġodda ta 'ħolqien ta' ġid jew biex inkella nfissru l-akkumulazzjoni ta 'ġid</v>
      </c>
    </row>
    <row r="3022" ht="15.75" customHeight="1">
      <c r="A3022" s="2" t="s">
        <v>3022</v>
      </c>
      <c r="B3022" s="2" t="str">
        <f>IFERROR(__xludf.DUMMYFUNCTION("GOOGLETRANSLATE(A3022, ""en"",""mt"")"),"Fis-17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3023" ht="15.75" customHeight="1">
      <c r="A3023" s="2" t="s">
        <v>3023</v>
      </c>
      <c r="B3023" s="2" t="str">
        <f>IFERROR(__xludf.DUMMYFUNCTION("GOOGLETRANSLATE(A3023, ""en"",""mt"")"),"X'inhi l-ogħla temperatura ta 'kull xahar tar-Rabat?")</f>
        <v>X'inhi l-ogħla temperatura ta 'kull xahar tar-Rabat?</v>
      </c>
    </row>
    <row r="3024" ht="15.75" customHeight="1">
      <c r="A3024" s="2" t="s">
        <v>3024</v>
      </c>
      <c r="B3024" s="2" t="str">
        <f>IFERROR(__xludf.DUMMYFUNCTION("GOOGLETRANSLATE(A3024, ""en"",""mt"")"),"Iż-żjarat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3025" ht="15.75" customHeight="1">
      <c r="A3025" s="2" t="s">
        <v>3025</v>
      </c>
      <c r="B3025" s="2" t="str">
        <f>IFERROR(__xludf.DUMMYFUNCTION("GOOGLETRANSLATE(A3025, ""en"",""mt"")"),"Fejn tikkonċentra l-ġid maħluq ġdid?")</f>
        <v>Fejn tikkonċentra l-ġid maħluq ġdid?</v>
      </c>
    </row>
    <row r="3026" ht="15.75" customHeight="1">
      <c r="A3026" s="2" t="s">
        <v>3026</v>
      </c>
      <c r="B3026" s="2" t="str">
        <f>IFERROR(__xludf.DUMMYFUNCTION("GOOGLETRANSLATE(A3026, ""en"",""mt"")"),"Liema konġettura ssostni li dejjem hemm minimu ta '4 primes bejn il-kwadri ta' primes konsekuttivi akbar minn 2?")</f>
        <v>Liema konġettura ssostni li dejjem hemm minimu ta '4 primes bejn il-kwadri ta' primes konsekuttivi akbar minn 2?</v>
      </c>
    </row>
    <row r="3027" ht="15.75" customHeight="1">
      <c r="A3027" s="2" t="s">
        <v>3027</v>
      </c>
      <c r="B3027" s="2" t="str">
        <f>IFERROR(__xludf.DUMMYFUNCTION("GOOGLETRANSLATE(A3027, ""en"",""mt"")"),"X'jimbotta n-negozji biex iżidu l-pressjonijiet fuq il-ħaddiema?")</f>
        <v>X'jimbotta n-negozji biex iżidu l-pressjonijiet fuq il-ħaddiema?</v>
      </c>
    </row>
    <row r="3028" ht="15.75" customHeight="1">
      <c r="A3028" s="2" t="s">
        <v>3028</v>
      </c>
      <c r="B3028" s="2" t="str">
        <f>IFERROR(__xludf.DUMMYFUNCTION("GOOGLETRANSLATE(A3028, ""en"",""mt"")"),"In-netwerks privati ​​spiss kienu konnessi permezz ta ’gateways man-netwerk pubbliku biex jilħqu postijiet mhux fuq in-netwerk privat")</f>
        <v>In-netwerks privati ​​spiss kienu konnessi permezz ta ’gateways man-netwerk pubbliku biex jilħqu postijiet mhux fuq in-netwerk privat</v>
      </c>
    </row>
    <row r="3029" ht="15.75" customHeight="1">
      <c r="A3029" s="2" t="s">
        <v>3029</v>
      </c>
      <c r="B3029" s="2" t="str">
        <f>IFERROR(__xludf.DUMMYFUNCTION("GOOGLETRANSLATE(A3029, ""en"",""mt"")"),"Riċetturi ta 'rikonoxximent tal-mudelli")</f>
        <v>Riċetturi ta 'rikonoxximent tal-mudelli</v>
      </c>
    </row>
    <row r="3030" ht="15.75" customHeight="1">
      <c r="A3030" s="2" t="s">
        <v>3030</v>
      </c>
      <c r="B3030" s="2" t="str">
        <f>IFERROR(__xludf.DUMMYFUNCTION("GOOGLETRANSLATE(A3030, ""en"",""mt"")"),"Kemm seħħew etajiet kbar tas-silġ?")</f>
        <v>Kemm seħħew etajiet kbar tas-silġ?</v>
      </c>
    </row>
    <row r="3031" ht="15.75" customHeight="1">
      <c r="A3031" s="2" t="s">
        <v>3031</v>
      </c>
      <c r="B3031" s="2" t="str">
        <f>IFERROR(__xludf.DUMMYFUNCTION("GOOGLETRANSLATE(A3031, ""en"",""mt"")"),"Il-batterji spiss inixxu x'tip ta 'proteini jinġerixxu barriera fiżika?")</f>
        <v>Il-batterji spiss inixxu x'tip ta 'proteini jinġerixxu barriera fiżika?</v>
      </c>
    </row>
    <row r="3032" ht="15.75" customHeight="1">
      <c r="A3032" s="2" t="s">
        <v>3032</v>
      </c>
      <c r="B3032" s="2" t="str">
        <f>IFERROR(__xludf.DUMMYFUNCTION("GOOGLETRANSLATE(A3032, ""en"",""mt"")"),"Sitta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3033" ht="15.75" customHeight="1">
      <c r="A3033" s="2" t="s">
        <v>3033</v>
      </c>
      <c r="B3033" s="2" t="str">
        <f>IFERROR(__xludf.DUMMYFUNCTION("GOOGLETRANSLATE(A3033, ""en"",""mt"")"),"Il-fwar jaħrab")</f>
        <v>Il-fwar jaħrab</v>
      </c>
    </row>
    <row r="3034" ht="15.75" customHeight="1">
      <c r="A3034" s="2" t="s">
        <v>3034</v>
      </c>
      <c r="B3034" s="2" t="str">
        <f>IFERROR(__xludf.DUMMYFUNCTION("GOOGLETRANSLATE(A3034, ""en"",""mt"")"),"Il-viċinat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3035" ht="15.75" customHeight="1">
      <c r="A3035" s="2" t="s">
        <v>3035</v>
      </c>
      <c r="B3035" s="2" t="str">
        <f>IFERROR(__xludf.DUMMYFUNCTION("GOOGLETRANSLATE(A3035, ""en"",""mt"")"),"Qawwa kolonjali dominanti")</f>
        <v>Qawwa kolonjali dominanti</v>
      </c>
    </row>
    <row r="3036" ht="15.75" customHeight="1">
      <c r="A3036" s="2" t="s">
        <v>3036</v>
      </c>
      <c r="B3036" s="2" t="str">
        <f>IFERROR(__xludf.DUMMYFUNCTION("GOOGLETRANSLATE(A3036, ""en"",""mt"")"),"X'inhu l-isem tal-ktieb miktub mill-arkeologu Betty Meggers?")</f>
        <v>X'inhu l-isem tal-ktieb miktub mill-arkeologu Betty Meggers?</v>
      </c>
    </row>
    <row r="3037" ht="15.75" customHeight="1">
      <c r="A3037" s="2" t="s">
        <v>3037</v>
      </c>
      <c r="B3037" s="2" t="str">
        <f>IFERROR(__xludf.DUMMYFUNCTION("GOOGLETRANSLATE(A3037, ""en"",""mt"")"),"sħana u pressjoni")</f>
        <v>sħana u pressjoni</v>
      </c>
    </row>
    <row r="3038" ht="15.75" customHeight="1">
      <c r="A3038" s="2" t="s">
        <v>3038</v>
      </c>
      <c r="B3038" s="2" t="str">
        <f>IFERROR(__xludf.DUMMYFUNCTION("GOOGLETRANSLATE(A3038, ""en"",""mt"")"),"Il-Lag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3039" ht="15.75" customHeight="1">
      <c r="A3039" s="2" t="s">
        <v>3039</v>
      </c>
      <c r="B3039" s="2" t="str">
        <f>IFERROR(__xludf.DUMMYFUNCTION("GOOGLETRANSLATE(A3039, ""en"",""mt"")"),"X'tip ta 'emendi jistgħu l-membri jopponu abbozz li jitpoġġa fuq il-mejda?")</f>
        <v>X'tip ta 'emendi jistgħu l-membri jopponu abbozz li jitpoġġa fuq il-mejda?</v>
      </c>
    </row>
    <row r="3040" ht="15.75" customHeight="1">
      <c r="A3040" s="2" t="s">
        <v>3040</v>
      </c>
      <c r="B3040" s="2" t="str">
        <f>IFERROR(__xludf.DUMMYFUNCTION("GOOGLETRANSLATE(A3040, ""en"",""mt"")"),"Il-Gvernatur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3041" ht="15.75" customHeight="1">
      <c r="A3041" s="2" t="s">
        <v>3041</v>
      </c>
      <c r="B3041" s="2" t="str">
        <f>IFERROR(__xludf.DUMMYFUNCTION("GOOGLETRANSLATE(A3041, ""en"",""mt"")"),"testendi l-benefiċċji tan-netwerking")</f>
        <v>testendi l-benefiċċji tan-netwerking</v>
      </c>
    </row>
    <row r="3042" ht="15.75" customHeight="1">
      <c r="A3042" s="2" t="s">
        <v>3042</v>
      </c>
      <c r="B3042" s="2" t="str">
        <f>IFERROR(__xludf.DUMMYFUNCTION("GOOGLETRANSLATE(A3042, ""en"",""mt"")"),"Żona ta ’Los Angeles")</f>
        <v>Żona ta ’Los Angeles</v>
      </c>
    </row>
    <row r="3043" ht="15.75" customHeight="1">
      <c r="A3043" s="2" t="s">
        <v>3043</v>
      </c>
      <c r="B3043" s="2" t="str">
        <f>IFERROR(__xludf.DUMMYFUNCTION("GOOGLETRANSLATE(A3043, ""en"",""mt"")"),"X'inhi d-definizzjoni ta 'aġenzija kif għandha x'taqsam mal-kapaċitajiet?")</f>
        <v>X'inhi d-definizzjoni ta 'aġenzija kif għandha x'taqsam mal-kapaċitajiet?</v>
      </c>
    </row>
    <row r="3044" ht="15.75" customHeight="1">
      <c r="A3044" s="2" t="s">
        <v>3044</v>
      </c>
      <c r="B3044" s="2" t="str">
        <f>IFERROR(__xludf.DUMMYFUNCTION("GOOGLETRANSLATE(A3044, ""en"",""mt"")"),"Liema grupp ta 'ctenophore huma l-aktar diffiċli biex jiġu studjati?")</f>
        <v>Liema grupp ta 'ctenophore huma l-aktar diffiċli biex jiġu studjati?</v>
      </c>
    </row>
    <row r="3045" ht="15.75" customHeight="1">
      <c r="A3045" s="2" t="s">
        <v>3045</v>
      </c>
      <c r="B3045" s="2" t="str">
        <f>IFERROR(__xludf.DUMMYFUNCTION("GOOGLETRANSLATE(A3045, ""en"",""mt"")"),"Aspett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3046" ht="15.75" customHeight="1">
      <c r="A3046" s="2" t="s">
        <v>3046</v>
      </c>
      <c r="B3046" s="2" t="str">
        <f>IFERROR(__xludf.DUMMYFUNCTION("GOOGLETRANSLATE(A3046, ""en"",""mt"")"),"Iż-żewġ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3047" ht="15.75" customHeight="1">
      <c r="A3047" s="2" t="s">
        <v>3047</v>
      </c>
      <c r="B3047" s="2" t="str">
        <f>IFERROR(__xludf.DUMMYFUNCTION("GOOGLETRANSLATE(A3047, ""en"",""mt"")"),"jitħallew iqimu liberament")</f>
        <v>jitħallew iqimu liberament</v>
      </c>
    </row>
    <row r="3048" ht="15.75" customHeight="1">
      <c r="A3048" s="2" t="s">
        <v>3048</v>
      </c>
      <c r="B3048" s="2" t="str">
        <f>IFERROR(__xludf.DUMMYFUNCTION("GOOGLETRANSLATE(A3048, ""en"",""mt"")"),"Wieħed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3049" ht="15.75" customHeight="1">
      <c r="A3049" s="2" t="s">
        <v>3049</v>
      </c>
      <c r="B3049" s="2" t="str">
        <f>IFERROR(__xludf.DUMMYFUNCTION("GOOGLETRANSLATE(A3049, ""en"",""mt"")"),"Mill-inqas erba ’passiġġieri")</f>
        <v>Mill-inqas erba ’passiġġieri</v>
      </c>
    </row>
    <row r="3050" ht="15.75" customHeight="1">
      <c r="A3050" s="2" t="s">
        <v>3050</v>
      </c>
      <c r="B3050" s="2" t="str">
        <f>IFERROR(__xludf.DUMMYFUNCTION("GOOGLETRANSLATE(A3050, ""en"",""mt"")"),"Teorema ta 'tħaffif")</f>
        <v>Teorema ta 'tħaffif</v>
      </c>
    </row>
    <row r="3051" ht="15.75" customHeight="1">
      <c r="A3051" s="2" t="s">
        <v>3051</v>
      </c>
      <c r="B3051" s="2" t="str">
        <f>IFERROR(__xludf.DUMMYFUNCTION("GOOGLETRANSLATE(A3051, ""en"",""mt"")"),"X'kien l-għan ta 'din id-diżubbidjenza Rumana?")</f>
        <v>X'kien l-għan ta 'din id-diżubbidjenza Rumana?</v>
      </c>
    </row>
    <row r="3052" ht="15.75" customHeight="1">
      <c r="A3052" s="2" t="s">
        <v>3052</v>
      </c>
      <c r="B3052" s="2" t="str">
        <f>IFERROR(__xludf.DUMMYFUNCTION("GOOGLETRANSLATE(A3052, ""en"",""mt"")"),"Liema raġuni tingħata xi kultant biex tinvoka li mhux ħati li tinvolvi dawn il-kwistjonijiet?")</f>
        <v>Liema raġuni tingħata xi kultant biex tinvoka li mhux ħati li tinvolvi dawn il-kwistjonijiet?</v>
      </c>
    </row>
    <row r="3053" ht="15.75" customHeight="1">
      <c r="A3053" s="2" t="s">
        <v>3053</v>
      </c>
      <c r="B3053" s="2" t="str">
        <f>IFERROR(__xludf.DUMMYFUNCTION("GOOGLETRANSLATE(A3053, ""en"",""mt"")"),"Farmaċija")</f>
        <v>Farmaċija</v>
      </c>
    </row>
    <row r="3054" ht="15.75" customHeight="1">
      <c r="A3054" s="2" t="s">
        <v>3054</v>
      </c>
      <c r="B3054" s="2" t="str">
        <f>IFERROR(__xludf.DUMMYFUNCTION("GOOGLETRANSLATE(A3054, ""en"",""mt"")"),"X'jiġri l-Beriods kostali bħala snien?")</f>
        <v>X'jiġri l-Beriods kostali bħala snien?</v>
      </c>
    </row>
    <row r="3055" ht="15.75" customHeight="1">
      <c r="A3055" s="2" t="s">
        <v>3055</v>
      </c>
      <c r="B3055" s="2" t="str">
        <f>IFERROR(__xludf.DUMMYFUNCTION("GOOGLETRANSLATE(A3055, ""en"",""mt"")"),"X'inhu l-imperjalizmu kulturali li spiss jissejjaħ?")</f>
        <v>X'inhu l-imperjalizmu kulturali li spiss jissejjaħ?</v>
      </c>
    </row>
    <row r="3056" ht="15.75" customHeight="1">
      <c r="A3056" s="2" t="s">
        <v>3056</v>
      </c>
      <c r="B3056" s="2" t="str">
        <f>IFERROR(__xludf.DUMMYFUNCTION("GOOGLETRANSLATE(A3056, ""en"",""mt"")"),"Vjaġġi ta 'Marco Polo")</f>
        <v>Vjaġġi ta 'Marco Polo</v>
      </c>
    </row>
    <row r="3057" ht="15.75" customHeight="1">
      <c r="A3057" s="2" t="s">
        <v>3057</v>
      </c>
      <c r="B3057" s="2" t="str">
        <f>IFERROR(__xludf.DUMMYFUNCTION("GOOGLETRANSLATE(A3057, ""en"",""mt"")"),"għandu l-abbiltà li jespandi u jiżviluppa l-liġi skont il-prinċipji li jidhirlu li huma xierqa")</f>
        <v>għandu l-abbiltà li jespandi u jiżviluppa l-liġi skont il-prinċipji li jidhirlu li huma xierqa</v>
      </c>
    </row>
    <row r="3058" ht="15.75" customHeight="1">
      <c r="A3058" s="2" t="s">
        <v>3058</v>
      </c>
      <c r="B3058" s="2" t="str">
        <f>IFERROR(__xludf.DUMMYFUNCTION("GOOGLETRANSLATE(A3058, ""en"",""mt"")"),"Tnaqqis tal-ħin polinomjali huwa eżempju ta 'xiex?")</f>
        <v>Tnaqqis tal-ħin polinomjali huwa eżempju ta 'xiex?</v>
      </c>
    </row>
    <row r="3059" ht="15.75" customHeight="1">
      <c r="A3059" s="2" t="s">
        <v>3059</v>
      </c>
      <c r="B3059" s="2" t="str">
        <f>IFERROR(__xludf.DUMMYFUNCTION("GOOGLETRANSLATE(A3059, ""en"",""mt"")"),"Fl-1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3060" ht="15.75" customHeight="1">
      <c r="A3060" s="2" t="s">
        <v>3060</v>
      </c>
      <c r="B3060" s="2" t="str">
        <f>IFERROR(__xludf.DUMMYFUNCTION("GOOGLETRANSLATE(A3060, ""en"",""mt"")"),"Ftit wara li kiseb Florida, x’għamlu l-Ingliżi?")</f>
        <v>Ftit wara li kiseb Florida, x’għamlu l-Ingliżi?</v>
      </c>
    </row>
    <row r="3061" ht="15.75" customHeight="1">
      <c r="A3061" s="2" t="s">
        <v>3061</v>
      </c>
      <c r="B3061" s="2" t="str">
        <f>IFERROR(__xludf.DUMMYFUNCTION("GOOGLETRANSLATE(A3061, ""en"",""mt"")"),"Il-flussi iżgħar jintużaw għal xiex?")</f>
        <v>Il-flussi iżgħar jintużaw għal xiex?</v>
      </c>
    </row>
    <row r="3062" ht="15.75" customHeight="1">
      <c r="A3062" s="2" t="s">
        <v>3062</v>
      </c>
      <c r="B3062" s="2" t="str">
        <f>IFERROR(__xludf.DUMMYFUNCTION("GOOGLETRANSLATE(A3062, ""en"",""mt"")"),"X'kienu l-elezzjonijiet nazzjonali fl-1991 ikkanċellati minn?")</f>
        <v>X'kienu l-elezzjonijiet nazzjonali fl-1991 ikkanċellati minn?</v>
      </c>
    </row>
    <row r="3063" ht="15.75" customHeight="1">
      <c r="A3063" s="2" t="s">
        <v>3063</v>
      </c>
      <c r="B3063" s="2" t="str">
        <f>IFERROR(__xludf.DUMMYFUNCTION("GOOGLETRANSLATE(A3063, ""en"",""mt"")"),"Fil-laboratorju,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3064" ht="15.75" customHeight="1">
      <c r="A3064" s="2" t="s">
        <v>3064</v>
      </c>
      <c r="B3064" s="2" t="str">
        <f>IFERROR(__xludf.DUMMYFUNCTION("GOOGLETRANSLATE(A3064, ""en"",""mt"")"),"9–88 cm")</f>
        <v>9–88 cm</v>
      </c>
    </row>
    <row r="3065" ht="15.75" customHeight="1">
      <c r="A3065" s="2" t="s">
        <v>3065</v>
      </c>
      <c r="B3065" s="2" t="str">
        <f>IFERROR(__xludf.DUMMYFUNCTION("GOOGLETRANSLATE(A3065, ""en"",""mt"")"),"Vjolazzjoni tal-liġi kriminali li ma tikserx id-drittijiet ta 'ħaddieħor")</f>
        <v>Vjolazzjoni tal-liġi kriminali li ma tikserx id-drittijiet ta 'ħaddieħor</v>
      </c>
    </row>
    <row r="3066" ht="15.75" customHeight="1">
      <c r="A3066" s="2" t="s">
        <v>3066</v>
      </c>
      <c r="B3066" s="2" t="str">
        <f>IFERROR(__xludf.DUMMYFUNCTION("GOOGLETRANSLATE(A3066, ""en"",""mt"")"),"Hemm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3067" ht="15.75" customHeight="1">
      <c r="A3067" s="2" t="s">
        <v>3067</v>
      </c>
      <c r="B3067" s="2" t="str">
        <f>IFERROR(__xludf.DUMMYFUNCTION("GOOGLETRANSLATE(A3067, ""en"",""mt"")"),"Magni tat-Turing huma komunement impjegati biex jiddefinixxu x'inhu?")</f>
        <v>Magni tat-Turing huma komunement impjegati biex jiddefinixxu x'inhu?</v>
      </c>
    </row>
    <row r="3068" ht="15.75" customHeight="1">
      <c r="A3068" s="2" t="s">
        <v>3068</v>
      </c>
      <c r="B3068" s="2" t="str">
        <f>IFERROR(__xludf.DUMMYFUNCTION("GOOGLETRANSLATE(A3068, ""en"",""mt"")"),"Id-Dinastija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3069" ht="15.75" customHeight="1">
      <c r="A3069" s="2" t="s">
        <v>3069</v>
      </c>
      <c r="B3069" s="2" t="str">
        <f>IFERROR(__xludf.DUMMYFUNCTION("GOOGLETRANSLATE(A3069, ""en"",""mt"")"),"Kif huwa pprovdut id-dawra billi tirkeb fuq il-port tal-ġenb tad-dħul?")</f>
        <v>Kif huwa pprovdut id-dawra billi tirkeb fuq il-port tal-ġenb tad-dħul?</v>
      </c>
    </row>
    <row r="3070" ht="15.75" customHeight="1">
      <c r="A3070" s="2" t="s">
        <v>3070</v>
      </c>
      <c r="B3070" s="2" t="str">
        <f>IFERROR(__xludf.DUMMYFUNCTION("GOOGLETRANSLATE(A3070, ""en"",""mt"")"),"Kunsill Eżekuttiv tal-WMO u Kunsill Governattiv tal-UNEP")</f>
        <v>Kunsill Eżekuttiv tal-WMO u Kunsill Governattiv tal-UNEP</v>
      </c>
    </row>
    <row r="3071" ht="15.75" customHeight="1">
      <c r="A3071" s="2" t="s">
        <v>3071</v>
      </c>
      <c r="B3071" s="2" t="str">
        <f>IFERROR(__xludf.DUMMYFUNCTION("GOOGLETRANSLATE(A3071, ""en"",""mt"")"),"plug-n-play")</f>
        <v>plug-n-play</v>
      </c>
    </row>
    <row r="3072" ht="15.75" customHeight="1">
      <c r="A3072" s="2" t="s">
        <v>3072</v>
      </c>
      <c r="B3072" s="2" t="str">
        <f>IFERROR(__xludf.DUMMYFUNCTION("GOOGLETRANSLATE(A3072, ""en"",""mt"")"),"Qawwi, elettromanjetiku")</f>
        <v>Qawwi, elettromanjetiku</v>
      </c>
    </row>
    <row r="3073" ht="15.75" customHeight="1">
      <c r="A3073" s="2" t="s">
        <v>3073</v>
      </c>
      <c r="B3073" s="2" t="str">
        <f>IFERROR(__xludf.DUMMYFUNCTION("GOOGLETRANSLATE(A3073, ""en"",""mt"")"),"Memorja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3074" ht="15.75" customHeight="1">
      <c r="A3074" s="2" t="s">
        <v>3074</v>
      </c>
      <c r="B3074" s="2" t="str">
        <f>IFERROR(__xludf.DUMMYFUNCTION("GOOGLETRANSLATE(A3074, ""en"",""mt"")"),"Diviżjoni tripartita")</f>
        <v>Diviżjoni tripartita</v>
      </c>
    </row>
    <row r="3075" ht="15.75" customHeight="1">
      <c r="A3075" s="2" t="s">
        <v>3075</v>
      </c>
      <c r="B3075" s="2" t="str">
        <f>IFERROR(__xludf.DUMMYFUNCTION("GOOGLETRANSLATE(A3075, ""en"",""mt"")"),"Fażi ta 'setup")</f>
        <v>Fażi ta 'setup</v>
      </c>
    </row>
    <row r="3076" ht="15.75" customHeight="1">
      <c r="A3076" s="2" t="s">
        <v>3076</v>
      </c>
      <c r="B3076" s="2" t="str">
        <f>IFERROR(__xludf.DUMMYFUNCTION("GOOGLETRANSLATE(A3076, ""en"",""mt"")"),"Huwa peżat inversament għad-daqs tal-istat membru")</f>
        <v>Huwa peżat inversament għad-daqs tal-istat membru</v>
      </c>
    </row>
    <row r="3077" ht="15.75" customHeight="1">
      <c r="A3077" s="2" t="s">
        <v>3077</v>
      </c>
      <c r="B3077" s="2" t="str">
        <f>IFERROR(__xludf.DUMMYFUNCTION("GOOGLETRANSLATE(A3077, ""en"",""mt"")"),"Tnaqqis fid-domanda tal-Punent")</f>
        <v>Tnaqqis fid-domanda tal-Punent</v>
      </c>
    </row>
    <row r="3078" ht="15.75" customHeight="1">
      <c r="A3078" s="2" t="s">
        <v>3078</v>
      </c>
      <c r="B3078" s="2" t="str">
        <f>IFERROR(__xludf.DUMMYFUNCTION("GOOGLETRANSLATE(A3078, ""en"",""mt"")"),"Liema żewġ trattati pprovdew istituzzjonijiet aktar formali tal-Unjoni Ewropea?")</f>
        <v>Liema żewġ trattati pprovdew istituzzjonijiet aktar formali tal-Unjoni Ewropea?</v>
      </c>
    </row>
    <row r="3079" ht="15.75" customHeight="1">
      <c r="A3079" s="2" t="s">
        <v>3079</v>
      </c>
      <c r="B3079" s="2" t="str">
        <f>IFERROR(__xludf.DUMMYFUNCTION("GOOGLETRANSLATE(A3079, ""en"",""mt"")"),"X'inhu l-laqam għall-graff ""Millennial Northern Emisfera Reconstruction""?")</f>
        <v>X'inhu l-laqam għall-graff "Millennial Northern Emisfera Reconstruction"?</v>
      </c>
    </row>
    <row r="3080" ht="15.75" customHeight="1">
      <c r="A3080" s="2" t="s">
        <v>3080</v>
      </c>
      <c r="B3080" s="2" t="str">
        <f>IFERROR(__xludf.DUMMYFUNCTION("GOOGLETRANSLATE(A3080, ""en"",""mt"")"),"Spiżeriji tal-komunità tal-briks u l-mehrież li jservu lill-konsumaturi online u dawk li jimxu fil-bieb tagħhom")</f>
        <v>Spiżeriji tal-komunità tal-briks u l-mehrież li jservu lill-konsumaturi online u dawk li jimxu fil-bieb tagħhom</v>
      </c>
    </row>
    <row r="3081" ht="15.75" customHeight="1">
      <c r="A3081" s="2" t="s">
        <v>3081</v>
      </c>
      <c r="B3081" s="2" t="str">
        <f>IFERROR(__xludf.DUMMYFUNCTION("GOOGLETRANSLATE(A3081, ""en"",""mt"")"),"Żied sostanzjalment il-prezz mitlub")</f>
        <v>Żied sostanzjalment il-prezz mitlub</v>
      </c>
    </row>
    <row r="3082" ht="15.75" customHeight="1">
      <c r="A3082" s="2" t="s">
        <v>3082</v>
      </c>
      <c r="B3082" s="2" t="str">
        <f>IFERROR(__xludf.DUMMYFUNCTION("GOOGLETRANSLATE(A3082, ""en"",""mt"")"),"affiljat ma 'denominazzjonijiet Protestanti oħra")</f>
        <v>affiljat ma 'denominazzjonijiet Protestanti oħra</v>
      </c>
    </row>
    <row r="3083" ht="15.75" customHeight="1">
      <c r="A3083" s="2" t="s">
        <v>3083</v>
      </c>
      <c r="B3083" s="2" t="str">
        <f>IFERROR(__xludf.DUMMYFUNCTION("GOOGLETRANSLATE(A3083, ""en"",""mt"")"),"Doża ta 'unità, jew doża waħda ta' mediċina")</f>
        <v>Doża ta 'unità, jew doża waħda ta' mediċina</v>
      </c>
    </row>
    <row r="3084" ht="15.75" customHeight="1">
      <c r="A3084" s="2" t="s">
        <v>3084</v>
      </c>
      <c r="B3084" s="2" t="str">
        <f>IFERROR(__xludf.DUMMYFUNCTION("GOOGLETRANSLATE(A3084, ""en"",""mt"")"),"Ħafna nies anzjani issa qed jieħdu bosta mediċini iżda jkomplu jgħixu barra minn settings istituzzjonali")</f>
        <v>Ħafna nies anzjani issa qed jieħdu bosta mediċini iżda jkomplu jgħixu barra minn settings istituzzjonali</v>
      </c>
    </row>
    <row r="3085" ht="15.75" customHeight="1">
      <c r="A3085" s="2" t="s">
        <v>3085</v>
      </c>
      <c r="B3085" s="2" t="str">
        <f>IFERROR(__xludf.DUMMYFUNCTION("GOOGLETRANSLATE(A3085, ""en"",""mt"")"),"Disinn Ibni")</f>
        <v>Disinn Ibni</v>
      </c>
    </row>
    <row r="3086" ht="15.75" customHeight="1">
      <c r="A3086" s="2" t="s">
        <v>3086</v>
      </c>
      <c r="B3086" s="2" t="str">
        <f>IFERROR(__xludf.DUMMYFUNCTION("GOOGLETRANSLATE(A3086, ""en"",""mt"")"),"Jacksonville,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3087" ht="15.75" customHeight="1">
      <c r="A3087" s="2" t="s">
        <v>3087</v>
      </c>
      <c r="B3087" s="2" t="str">
        <f>IFERROR(__xludf.DUMMYFUNCTION("GOOGLETRANSLATE(A3087, ""en"",""mt"")"),"Telf sħiħ ta 'kopertura tal-foresta tropikali jista' jkun ikkawżat minn liema tip ta 'emissjonijiet?")</f>
        <v>Telf sħiħ ta 'kopertura tal-foresta tropikali jista' jkun ikkawżat minn liema tip ta 'emissjonijiet?</v>
      </c>
    </row>
    <row r="3088" ht="15.75" customHeight="1">
      <c r="A3088" s="2" t="s">
        <v>3088</v>
      </c>
      <c r="B3088" s="2" t="str">
        <f>IFERROR(__xludf.DUMMYFUNCTION("GOOGLETRANSLATE(A3088, ""en"",""mt"")"),"Kwalità ta 'istituzzjonijiet ta' pajjiż u livelli għoljin ta 'edukazzjoni")</f>
        <v>Kwalità ta 'istituzzjonijiet ta' pajjiż u livelli għoljin ta 'edukazzjoni</v>
      </c>
    </row>
    <row r="3089" ht="15.75" customHeight="1">
      <c r="A3089" s="2" t="s">
        <v>3089</v>
      </c>
      <c r="B3089" s="2" t="str">
        <f>IFERROR(__xludf.DUMMYFUNCTION("GOOGLETRANSLATE(A3089, ""en"",""mt"")"),"Richard i")</f>
        <v>Richard i</v>
      </c>
    </row>
    <row r="3090" ht="15.75" customHeight="1">
      <c r="A3090" s="2" t="s">
        <v>3090</v>
      </c>
      <c r="B3090" s="2" t="str">
        <f>IFERROR(__xludf.DUMMYFUNCTION("GOOGLETRANSLATE(A3090, ""en"",""mt"")"),"X'kienu tnejn mill-isbaħ bini arkitettoniku ta 'Fresno li issa huma mwaqqa'?")</f>
        <v>X'kienu tnejn mill-isbaħ bini arkitettoniku ta 'Fresno li issa huma mwaqqa'?</v>
      </c>
    </row>
    <row r="3091" ht="15.75" customHeight="1">
      <c r="A3091" s="2" t="s">
        <v>3091</v>
      </c>
      <c r="B3091" s="2" t="str">
        <f>IFERROR(__xludf.DUMMYFUNCTION("GOOGLETRANSLATE(A3091, ""en"",""mt"")"),"Ċentru tal-Quddiesa")</f>
        <v>Ċentru tal-Quddiesa</v>
      </c>
    </row>
    <row r="3092" ht="15.75" customHeight="1">
      <c r="A3092" s="2" t="s">
        <v>3092</v>
      </c>
      <c r="B3092" s="2" t="str">
        <f>IFERROR(__xludf.DUMMYFUNCTION("GOOGLETRANSLATE(A3092, ""en"",""mt"")"),"Teorema ta ’Wilson")</f>
        <v>Teorema ta ’Wilson</v>
      </c>
    </row>
    <row r="3093" ht="15.75" customHeight="1">
      <c r="A3093" s="2" t="s">
        <v>3093</v>
      </c>
      <c r="B3093" s="2" t="str">
        <f>IFERROR(__xludf.DUMMYFUNCTION("GOOGLETRANSLATE(A3093, ""en"",""mt"")"),"ossiġnu")</f>
        <v>ossiġnu</v>
      </c>
    </row>
    <row r="3094" ht="15.75" customHeight="1">
      <c r="A3094" s="2" t="s">
        <v>3094</v>
      </c>
      <c r="B3094" s="2" t="str">
        <f>IFERROR(__xludf.DUMMYFUNCTION("GOOGLETRANSLATE(A3094, ""en"",""mt"")"),"Politika ta 'importazzjoni maqbudin")</f>
        <v>Politika ta 'importazzjoni maqbudin</v>
      </c>
    </row>
    <row r="3095" ht="15.75" customHeight="1">
      <c r="A3095" s="2" t="s">
        <v>3095</v>
      </c>
      <c r="B3095" s="2" t="str">
        <f>IFERROR(__xludf.DUMMYFUNCTION("GOOGLETRANSLATE(A3095, ""en"",""mt"")"),"Emmerich Rhine Bridge,")</f>
        <v>Emmerich Rhine Bridge,</v>
      </c>
    </row>
    <row r="3096" ht="15.75" customHeight="1">
      <c r="A3096" s="2" t="s">
        <v>3096</v>
      </c>
      <c r="B3096" s="2" t="str">
        <f>IFERROR(__xludf.DUMMYFUNCTION("GOOGLETRANSLATE(A3096, ""en"",""mt"")"),"X'inhu l-isem tal-fruntiera għan-nofsinhar?")</f>
        <v>X'inhu l-isem tal-fruntiera għan-nofsinhar?</v>
      </c>
    </row>
    <row r="3097" ht="15.75" customHeight="1">
      <c r="A3097" s="2" t="s">
        <v>3097</v>
      </c>
      <c r="B3097" s="2" t="str">
        <f>IFERROR(__xludf.DUMMYFUNCTION("GOOGLETRANSLATE(A3097, ""en"",""mt"")"),"Wara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3098" ht="15.75" customHeight="1">
      <c r="A3098" s="2" t="s">
        <v>3098</v>
      </c>
      <c r="B3098" s="2" t="str">
        <f>IFERROR(__xludf.DUMMYFUNCTION("GOOGLETRANSLATE(A3098, ""en"",""mt"")"),"Ta 'liema tul huma avvenimenti taċ-ċiklu tal-magna meta jintużaw l-irkapti tal-valv l-aktar sempliċi?")</f>
        <v>Ta 'liema tul huma avvenimenti taċ-ċiklu tal-magna meta jintużaw l-irkapti tal-valv l-aktar sempliċi?</v>
      </c>
    </row>
    <row r="3099" ht="15.75" customHeight="1">
      <c r="A3099" s="2" t="s">
        <v>3099</v>
      </c>
      <c r="B3099" s="2" t="str">
        <f>IFERROR(__xludf.DUMMYFUNCTION("GOOGLETRANSLATE(A3099, ""en"",""mt"")"),"Matul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Jonqos")</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Jonqos</v>
      </c>
    </row>
    <row r="3100" ht="15.75" customHeight="1">
      <c r="A3100" s="2" t="s">
        <v>3100</v>
      </c>
      <c r="B3100" s="2" t="str">
        <f>IFERROR(__xludf.DUMMYFUNCTION("GOOGLETRANSLATE(A3100, ""en"",""mt"")"),"oqbra tal-massa fit-tramuntana, ċentrali u fin-nofsinhar tal-Ewropa")</f>
        <v>oqbra tal-massa fit-tramuntana, ċentrali u fin-nofsinhar tal-Ewropa</v>
      </c>
    </row>
    <row r="3101" ht="15.75" customHeight="1">
      <c r="A3101" s="2" t="s">
        <v>3101</v>
      </c>
      <c r="B3101" s="2" t="str">
        <f>IFERROR(__xludf.DUMMYFUNCTION("GOOGLETRANSLATE(A3101, ""en"",""mt"")"),"X'jista 'jkun ikkombinat ma' dejta ġeofiżika biex tipproduċi veduta aħjar tas-sub-wiċċ?")</f>
        <v>X'jista 'jkun ikkombinat ma' dejta ġeofiżika biex tipproduċi veduta aħjar tas-sub-wiċċ?</v>
      </c>
    </row>
    <row r="3102" ht="15.75" customHeight="1">
      <c r="A3102" s="2" t="s">
        <v>3102</v>
      </c>
      <c r="B3102" s="2" t="str">
        <f>IFERROR(__xludf.DUMMYFUNCTION("GOOGLETRANSLATE(A3102, ""en"",""mt"")"),"Victoria_ (l-Awstralja)")</f>
        <v>Victoria_ (l-Awstralja)</v>
      </c>
    </row>
    <row r="3103" ht="15.75" customHeight="1">
      <c r="A3103" s="2" t="s">
        <v>3103</v>
      </c>
      <c r="B3103" s="2" t="str">
        <f>IFERROR(__xludf.DUMMYFUNCTION("GOOGLETRANSLATE(A3103, ""en"",""mt"")"),"Diviżjoni tal-funzjonijiet u kompiti bejn l-ospiti fit-tarf tan-netwerk u l-qalba tan-netwerk")</f>
        <v>Diviżjoni tal-funzjonijiet u kompiti bejn l-ospiti fit-tarf tan-netwerk u l-qalba tan-netwerk</v>
      </c>
    </row>
    <row r="3104" ht="15.75" customHeight="1">
      <c r="A3104" s="2" t="s">
        <v>3104</v>
      </c>
      <c r="B3104" s="2" t="str">
        <f>IFERROR(__xludf.DUMMYFUNCTION("GOOGLETRANSLATE(A3104, ""en"",""mt"")"),"Kemm għandhom ħafna aurikoli?")</f>
        <v>Kemm għandhom ħafna aurikoli?</v>
      </c>
    </row>
    <row r="3105" ht="15.75" customHeight="1">
      <c r="A3105" s="2" t="s">
        <v>3105</v>
      </c>
      <c r="B3105" s="2" t="str">
        <f>IFERROR(__xludf.DUMMYFUNCTION("GOOGLETRANSLATE(A3105, ""en"",""mt"")"),"Kif irrestrinġi r-revoka li rrestrinġiet Huguenot?")</f>
        <v>Kif irrestrinġi r-revoka li rrestrinġiet Huguenot?</v>
      </c>
    </row>
    <row r="3106" ht="15.75" customHeight="1">
      <c r="A3106" s="2" t="s">
        <v>3106</v>
      </c>
      <c r="B3106" s="2" t="str">
        <f>IFERROR(__xludf.DUMMYFUNCTION("GOOGLETRANSLATE(A3106, ""en"",""mt"")"),"L-akbar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3107" ht="15.75" customHeight="1">
      <c r="A3107" s="2" t="s">
        <v>3107</v>
      </c>
      <c r="B3107" s="2" t="str">
        <f>IFERROR(__xludf.DUMMYFUNCTION("GOOGLETRANSLATE(A3107, ""en"",""mt"")"),"Ħalq ix-Xmara Monongahela (is-sit tal-lum Pittsburgh, Pennsylvania)")</f>
        <v>Ħalq ix-Xmara Monongahela (is-sit tal-lum Pittsburgh, Pennsylvania)</v>
      </c>
    </row>
    <row r="3108" ht="15.75" customHeight="1">
      <c r="A3108" s="2" t="s">
        <v>3108</v>
      </c>
      <c r="B3108" s="2" t="str">
        <f>IFERROR(__xludf.DUMMYFUNCTION("GOOGLETRANSLATE(A3108, ""en"",""mt"")"),"Il-kwistjoni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3109" ht="15.75" customHeight="1">
      <c r="A3109" s="2" t="s">
        <v>3109</v>
      </c>
      <c r="B3109" s="2" t="str">
        <f>IFERROR(__xludf.DUMMYFUNCTION("GOOGLETRANSLATE(A3109, ""en"",""mt"")"),"Liema astronawt tan-NASA huwa wkoll membru tal-alumni tal-università?")</f>
        <v>Liema astronawt tan-NASA huwa wkoll membru tal-alumni tal-università?</v>
      </c>
    </row>
    <row r="3110" ht="15.75" customHeight="1">
      <c r="A3110" s="2" t="s">
        <v>3110</v>
      </c>
      <c r="B3110" s="2" t="str">
        <f>IFERROR(__xludf.DUMMYFUNCTION("GOOGLETRANSLATE(A3110, ""en"",""mt"")"),"il-perit jew l-inġinier")</f>
        <v>il-perit jew l-inġinier</v>
      </c>
    </row>
    <row r="3111" ht="15.75" customHeight="1">
      <c r="A3111" s="2" t="s">
        <v>3111</v>
      </c>
      <c r="B3111" s="2" t="str">
        <f>IFERROR(__xludf.DUMMYFUNCTION("GOOGLETRANSLATE(A3111, ""en"",""mt"")"),"Ċittadinanza tal-UE")</f>
        <v>Ċittadinanza tal-UE</v>
      </c>
    </row>
    <row r="3112" ht="15.75" customHeight="1">
      <c r="A3112" s="2" t="s">
        <v>3112</v>
      </c>
      <c r="B3112" s="2" t="str">
        <f>IFERROR(__xludf.DUMMYFUNCTION("GOOGLETRANSLATE(A3112, ""en"",""mt"")"),"L-isem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3113" ht="15.75" customHeight="1">
      <c r="A3113" s="2" t="s">
        <v>3113</v>
      </c>
      <c r="B3113" s="2" t="str">
        <f>IFERROR(__xludf.DUMMYFUNCTION("GOOGLETRANSLATE(A3113, ""en"",""mt"")"),"handshake bejn il-partijiet li jikkomunikaw qabel ma jiġu trasmessi xi pakketti tal-utent")</f>
        <v>handshake bejn il-partijiet li jikkomunikaw qabel ma jiġu trasmessi xi pakketti tal-utent</v>
      </c>
    </row>
    <row r="3114" ht="15.75" customHeight="1">
      <c r="A3114" s="2" t="s">
        <v>3114</v>
      </c>
      <c r="B3114" s="2" t="str">
        <f>IFERROR(__xludf.DUMMYFUNCTION("GOOGLETRANSLATE(A3114, ""en"",""mt"")"),"X'inhuma l-Auricles?")</f>
        <v>X'inhuma l-Auricles?</v>
      </c>
    </row>
    <row r="3115" ht="15.75" customHeight="1">
      <c r="A3115" s="2" t="s">
        <v>3115</v>
      </c>
      <c r="B3115" s="2" t="str">
        <f>IFERROR(__xludf.DUMMYFUNCTION("GOOGLETRANSLATE(A3115, ""en"",""mt"")"),"X'inhu l-ispiżerija tal-konsulent prinċipalment ikkonċernat?")</f>
        <v>X'inhu l-ispiżerija tal-konsulent prinċipalment ikkonċernat?</v>
      </c>
    </row>
    <row r="3116" ht="15.75" customHeight="1">
      <c r="A3116" s="2" t="s">
        <v>3116</v>
      </c>
      <c r="B3116" s="2" t="str">
        <f>IFERROR(__xludf.DUMMYFUNCTION("GOOGLETRANSLATE(A3116, ""en"",""mt"")"),"is-solvabilità tal-ekwazzjonijiet kwadratiċi")</f>
        <v>is-solvabilità tal-ekwazzjonijiet kwadratiċi</v>
      </c>
    </row>
    <row r="3117" ht="15.75" customHeight="1">
      <c r="A3117" s="2" t="s">
        <v>3117</v>
      </c>
      <c r="B3117" s="2" t="str">
        <f>IFERROR(__xludf.DUMMYFUNCTION("GOOGLETRANSLATE(A3117, ""en"",""mt"")"),"il-Parlament Ewropew u l-Kunsill tal-Unjoni Ewropea")</f>
        <v>il-Parlament Ewropew u l-Kunsill tal-Unjoni Ewropea</v>
      </c>
    </row>
    <row r="3118" ht="15.75" customHeight="1">
      <c r="A3118" s="2" t="s">
        <v>3118</v>
      </c>
      <c r="B3118" s="2" t="str">
        <f>IFERROR(__xludf.DUMMYFUNCTION("GOOGLETRANSLATE(A3118, ""en"",""mt"")"),"Metodu ta 'rotta tolleranti għall-ħsarat u effiċjenti")</f>
        <v>Metodu ta 'rotta tolleranti għall-ħsarat u effiċjenti</v>
      </c>
    </row>
    <row r="3119" ht="15.75" customHeight="1">
      <c r="A3119" s="2" t="s">
        <v>3119</v>
      </c>
      <c r="B3119" s="2" t="str">
        <f>IFERROR(__xludf.DUMMYFUNCTION("GOOGLETRANSLATE(A3119, ""en"",""mt"")"),"Schrödinger")</f>
        <v>Schrödinger</v>
      </c>
    </row>
    <row r="3120" ht="15.75" customHeight="1">
      <c r="A3120" s="2" t="s">
        <v>3120</v>
      </c>
      <c r="B3120" s="2" t="str">
        <f>IFERROR(__xludf.DUMMYFUNCTION("GOOGLETRANSLATE(A3120, ""en"",""mt"")"),"Kemm Vittorjani huma Kattoliċi?")</f>
        <v>Kemm Vittorjani huma Kattoliċi?</v>
      </c>
    </row>
    <row r="3121" ht="15.75" customHeight="1">
      <c r="A3121" s="2" t="s">
        <v>3121</v>
      </c>
      <c r="B3121" s="2" t="str">
        <f>IFERROR(__xludf.DUMMYFUNCTION("GOOGLETRANSLATE(A3121, ""en"",""mt"")"),"Minbarra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3122" ht="15.75" customHeight="1">
      <c r="A3122" s="2" t="s">
        <v>3122</v>
      </c>
      <c r="B3122" s="2" t="str">
        <f>IFERROR(__xludf.DUMMYFUNCTION("GOOGLETRANSLATE(A3122, ""en"",""mt"")"),"Fejn jgħixu Platycenida?")</f>
        <v>Fejn jgħixu Platycenida?</v>
      </c>
    </row>
    <row r="3123" ht="15.75" customHeight="1">
      <c r="A3123" s="2" t="s">
        <v>3123</v>
      </c>
      <c r="B3123" s="2" t="str">
        <f>IFERROR(__xludf.DUMMYFUNCTION("GOOGLETRANSLATE(A3123, ""en"",""mt"")"),"jissupplimentah.")</f>
        <v>jissupplimentah.</v>
      </c>
    </row>
    <row r="3124" ht="15.75" customHeight="1">
      <c r="A3124" s="2" t="s">
        <v>3124</v>
      </c>
      <c r="B3124" s="2" t="str">
        <f>IFERROR(__xludf.DUMMYFUNCTION("GOOGLETRANSLATE(A3124, ""en"",""mt"")"),"Problema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3125" ht="15.75" customHeight="1">
      <c r="A3125" s="2" t="s">
        <v>3125</v>
      </c>
      <c r="B3125" s="2" t="str">
        <f>IFERROR(__xludf.DUMMYFUNCTION("GOOGLETRANSLATE(A3125, ""en"",""mt"")"),"Magna Probabilistika tat-Turing")</f>
        <v>Magna Probabilistika tat-Turing</v>
      </c>
    </row>
    <row r="3126" ht="15.75" customHeight="1">
      <c r="A3126" s="2" t="s">
        <v>3126</v>
      </c>
      <c r="B3126" s="2" t="str">
        <f>IFERROR(__xludf.DUMMYFUNCTION("GOOGLETRANSLATE(A3126, ""en"",""mt"")"),"X’għamel il-programm Early Entrant għall-istudenti potenzjali?")</f>
        <v>X’għamel il-programm Early Entrant għall-istudenti potenzjali?</v>
      </c>
    </row>
    <row r="3127" ht="15.75" customHeight="1">
      <c r="A3127" s="2" t="s">
        <v>3127</v>
      </c>
      <c r="B3127" s="2" t="str">
        <f>IFERROR(__xludf.DUMMYFUNCTION("GOOGLETRANSLATE(A3127, ""en"",""mt"")"),"Riċetturi tal-limfoċiti varjabbli (VLRs)")</f>
        <v>Riċetturi tal-limfoċiti varjabbli (VLRs)</v>
      </c>
    </row>
    <row r="3128" ht="15.75" customHeight="1">
      <c r="A3128" s="2" t="s">
        <v>3128</v>
      </c>
      <c r="B3128" s="2" t="str">
        <f>IFERROR(__xludf.DUMMYFUNCTION("GOOGLETRANSLATE(A3128, ""en"",""mt"")"),"il-Welsh")</f>
        <v>il-Welsh</v>
      </c>
    </row>
    <row r="3129" ht="15.75" customHeight="1">
      <c r="A3129" s="2" t="s">
        <v>3129</v>
      </c>
      <c r="B3129" s="2" t="str">
        <f>IFERROR(__xludf.DUMMYFUNCTION("GOOGLETRANSLATE(A3129, ""en"",""mt"")"),"Il-politiki tal-kiri tal-kampus barra mill-kampus tal-università.")</f>
        <v>Il-politiki tal-kiri tal-kampus barra mill-kampus tal-università.</v>
      </c>
    </row>
    <row r="3130" ht="15.75" customHeight="1">
      <c r="A3130" s="2" t="s">
        <v>3130</v>
      </c>
      <c r="B3130" s="2" t="str">
        <f>IFERROR(__xludf.DUMMYFUNCTION("GOOGLETRANSLATE(A3130, ""en"",""mt"")"),"X'kien suċċess kbir, speċjalment fil-bini mill-ġdid ta 'Varsavja?")</f>
        <v>X'kien suċċess kbir, speċjalment fil-bini mill-ġdid ta 'Varsavja?</v>
      </c>
    </row>
    <row r="3131" ht="15.75" customHeight="1">
      <c r="A3131" s="2" t="s">
        <v>3131</v>
      </c>
      <c r="B3131" s="2" t="str">
        <f>IFERROR(__xludf.DUMMYFUNCTION("GOOGLETRANSLATE(A3131, ""en"",""mt"")"),"Davies huwa kkreditat li jgħaqqad il-bdil tal-pakketti tal-isem modern u jispira bosta netwerks tal-iswiċċ tal-pakketti fl-Ewropa")</f>
        <v>Davies huwa kkreditat li jgħaqqad il-bdil tal-pakketti tal-isem modern u jispira bosta netwerks tal-iswiċċ tal-pakketti fl-Ewropa</v>
      </c>
    </row>
    <row r="3132" ht="15.75" customHeight="1">
      <c r="A3132" s="2" t="s">
        <v>3132</v>
      </c>
      <c r="B3132" s="2" t="str">
        <f>IFERROR(__xludf.DUMMYFUNCTION("GOOGLETRANSLATE(A3132, ""en"",""mt"")"),"In-naħa tax-Xlokk 'il bogħod")</f>
        <v>In-naħa tax-Xlokk 'il bogħod</v>
      </c>
    </row>
    <row r="3133" ht="15.75" customHeight="1">
      <c r="A3133" s="2" t="s">
        <v>3133</v>
      </c>
      <c r="B3133" s="2" t="str">
        <f>IFERROR(__xludf.DUMMYFUNCTION("GOOGLETRANSLATE(A3133, ""en"",""mt"")"),"Vetra u jien Germanica u XX Valeria kienu ż-żewġ leġjuni għal xiex?")</f>
        <v>Vetra u jien Germanica u XX Valeria kienu ż-żewġ leġjuni għal xiex?</v>
      </c>
    </row>
    <row r="3134" ht="15.75" customHeight="1">
      <c r="A3134" s="2" t="s">
        <v>3134</v>
      </c>
      <c r="B3134" s="2" t="str">
        <f>IFERROR(__xludf.DUMMYFUNCTION("GOOGLETRANSLATE(A3134, ""en"",""mt"")"),"L-ewwel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3135" ht="15.75" customHeight="1">
      <c r="A3135" s="2" t="s">
        <v>3135</v>
      </c>
      <c r="B3135" s="2" t="str">
        <f>IFERROR(__xludf.DUMMYFUNCTION("GOOGLETRANSLATE(A3135, ""en"",""mt"")"),"Min spiss jopera l-ispiżeriji tal-internet?")</f>
        <v>Min spiss jopera l-ispiżeriji tal-internet?</v>
      </c>
    </row>
    <row r="3136" ht="15.75" customHeight="1">
      <c r="A3136" s="2" t="s">
        <v>3136</v>
      </c>
      <c r="B3136" s="2" t="str">
        <f>IFERROR(__xludf.DUMMYFUNCTION("GOOGLETRANSLATE(A3136, ""en"",""mt"")"),"tlieta")</f>
        <v>tlieta</v>
      </c>
    </row>
    <row r="3137" ht="15.75" customHeight="1">
      <c r="A3137" s="2" t="s">
        <v>3137</v>
      </c>
      <c r="B3137" s="2" t="str">
        <f>IFERROR(__xludf.DUMMYFUNCTION("GOOGLETRANSLATE(A3137, ""en"",""mt"")"),"tnejn")</f>
        <v>tnejn</v>
      </c>
    </row>
    <row r="3138" ht="15.75" customHeight="1">
      <c r="A3138" s="2" t="s">
        <v>3138</v>
      </c>
      <c r="B3138" s="2" t="str">
        <f>IFERROR(__xludf.DUMMYFUNCTION("GOOGLETRANSLATE(A3138, ""en"",""mt"")"),"Fejn tinsab l-Iskola Hyde Park Day?")</f>
        <v>Fejn tinsab l-Iskola Hyde Park Day?</v>
      </c>
    </row>
    <row r="3139" ht="15.75" customHeight="1">
      <c r="A3139" s="2" t="s">
        <v>3139</v>
      </c>
      <c r="B3139" s="2" t="str">
        <f>IFERROR(__xludf.DUMMYFUNCTION("GOOGLETRANSLATE(A3139, ""en"",""mt"")"),"It-temperaturi u l-livelli tal-baħar kienu qed jiżdiedu fuq jew 'il fuq mir-rati massimi proposti")</f>
        <v>It-temperaturi u l-livelli tal-baħar kienu qed jiżdiedu fuq jew 'il fuq mir-rati massimi proposti</v>
      </c>
    </row>
    <row r="3140" ht="15.75" customHeight="1">
      <c r="A3140" s="2" t="s">
        <v>3140</v>
      </c>
      <c r="B3140" s="2" t="str">
        <f>IFERROR(__xludf.DUMMYFUNCTION("GOOGLETRANSLATE(A3140, ""en"",""mt"")"),"Liema żewġ oqsma fir-Repubblika kienu l-ewwel li jagħtu drittijiet lill-Huguenots?")</f>
        <v>Liema żewġ oqsma fir-Repubblika kienu l-ewwel li jagħtu drittijiet lill-Huguenots?</v>
      </c>
    </row>
    <row r="3141" ht="15.75" customHeight="1">
      <c r="A3141" s="2" t="s">
        <v>3141</v>
      </c>
      <c r="B3141" s="2" t="str">
        <f>IFERROR(__xludf.DUMMYFUNCTION("GOOGLETRANSLATE(A3141, ""en"",""mt"")"),"X'inhuma żewġ fatturi li għamluha diffiċli għall-kolonisti biex il-foresta tal-Amażonja tibqa 'ħajja?")</f>
        <v>X'inhuma żewġ fatturi li għamluha diffiċli għall-kolonisti biex il-foresta tal-Amażonja tibqa 'ħajja?</v>
      </c>
    </row>
    <row r="3142" ht="15.75" customHeight="1">
      <c r="A3142" s="2" t="s">
        <v>3142</v>
      </c>
      <c r="B3142" s="2" t="str">
        <f>IFERROR(__xludf.DUMMYFUNCTION("GOOGLETRANSLATE(A3142, ""en"",""mt"")"),"direttament permezz tal-matriċi ta 'l-adjacency tagħhom")</f>
        <v>direttament permezz tal-matriċi ta 'l-adjacency tagħhom</v>
      </c>
    </row>
    <row r="3143" ht="15.75" customHeight="1">
      <c r="A3143" s="2" t="s">
        <v>3143</v>
      </c>
      <c r="B3143" s="2" t="str">
        <f>IFERROR(__xludf.DUMMYFUNCTION("GOOGLETRANSLATE(A3143, ""en"",""mt"")"),"issuġġerixxaha għall-użu fl-arpanet")</f>
        <v>issuġġerixxaha għall-użu fl-arpanet</v>
      </c>
    </row>
    <row r="3144" ht="15.75" customHeight="1">
      <c r="A3144" s="2" t="s">
        <v>3144</v>
      </c>
      <c r="B3144" s="2" t="str">
        <f>IFERROR(__xludf.DUMMYFUNCTION("GOOGLETRANSLATE(A3144, ""en"",""mt"")"),"Skop ta 'telnet")</f>
        <v>Skop ta 'telnet</v>
      </c>
    </row>
    <row r="3145" ht="15.75" customHeight="1">
      <c r="A3145" s="2" t="s">
        <v>3145</v>
      </c>
      <c r="B3145" s="2" t="str">
        <f>IFERROR(__xludf.DUMMYFUNCTION("GOOGLETRANSLATE(A3145, ""en"",""mt"")"),"Kantant Isaac Bashevis")</f>
        <v>Kantant Isaac Bashevis</v>
      </c>
    </row>
    <row r="3146" ht="15.75" customHeight="1">
      <c r="A3146" s="2" t="s">
        <v>3146</v>
      </c>
      <c r="B3146" s="2" t="str">
        <f>IFERROR(__xludf.DUMMYFUNCTION("GOOGLETRANSLATE(A3146, ""en"",""mt"")"),"X'għandhom studji dwar l-inugwaljanza fid-dħul kultant sabu evidenza li tikkonferma?")</f>
        <v>X'għandhom studji dwar l-inugwaljanza fid-dħul kultant sabu evidenza li tikkonferma?</v>
      </c>
    </row>
    <row r="3147" ht="15.75" customHeight="1">
      <c r="A3147" s="2" t="s">
        <v>3147</v>
      </c>
      <c r="B3147" s="2" t="str">
        <f>IFERROR(__xludf.DUMMYFUNCTION("GOOGLETRANSLATE(A3147, ""en"",""mt"")"),"Xi tfisser Yeke Mongghul Ulus?")</f>
        <v>Xi tfisser Yeke Mongghul Ulus?</v>
      </c>
    </row>
    <row r="3148" ht="15.75" customHeight="1">
      <c r="A3148" s="2" t="s">
        <v>3148</v>
      </c>
      <c r="B3148" s="2" t="str">
        <f>IFERROR(__xludf.DUMMYFUNCTION("GOOGLETRANSLATE(A3148, ""en"",""mt"")"),"Irbaħ il-ħelsien u evita ħabs jew multa")</f>
        <v>Irbaħ il-ħelsien u evita ħabs jew multa</v>
      </c>
    </row>
    <row r="3149" ht="15.75" customHeight="1">
      <c r="A3149" s="2" t="s">
        <v>3149</v>
      </c>
      <c r="B3149" s="2" t="str">
        <f>IFERROR(__xludf.DUMMYFUNCTION("GOOGLETRANSLATE(A3149, ""en"",""mt"")"),"Xi nnota Shrewsbury dwar il-pesta?")</f>
        <v>Xi nnota Shrewsbury dwar il-pesta?</v>
      </c>
    </row>
    <row r="3150" ht="15.75" customHeight="1">
      <c r="A3150" s="2" t="s">
        <v>3150</v>
      </c>
      <c r="B3150" s="2" t="str">
        <f>IFERROR(__xludf.DUMMYFUNCTION("GOOGLETRANSLATE(A3150, ""en"",""mt"")"),"il-problema ta 'sodisfazzjon Boolean NP-komplut NP")</f>
        <v>il-problema ta 'sodisfazzjon Boolean NP-komplut NP</v>
      </c>
    </row>
    <row r="3151" ht="15.75" customHeight="1">
      <c r="A3151" s="2" t="s">
        <v>3151</v>
      </c>
      <c r="B3151" s="2" t="str">
        <f>IFERROR(__xludf.DUMMYFUNCTION("GOOGLETRANSLATE(A3151, ""en"",""mt"")"),"Il-viċinat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3152" ht="15.75" customHeight="1">
      <c r="A3152" s="2" t="s">
        <v>3152</v>
      </c>
      <c r="B3152" s="2" t="str">
        <f>IFERROR(__xludf.DUMMYFUNCTION("GOOGLETRANSLATE(A3152, ""en"",""mt"")"),"Meta tmur blat, għal xiex hija applikata d-data iżotopika assoluta?")</f>
        <v>Meta tmur blat, għal xiex hija applikata d-data iżotopika assoluta?</v>
      </c>
    </row>
    <row r="3153" ht="15.75" customHeight="1">
      <c r="A3153" s="2" t="s">
        <v>3153</v>
      </c>
      <c r="B3153" s="2" t="str">
        <f>IFERROR(__xludf.DUMMYFUNCTION("GOOGLETRANSLATE(A3153, ""en"",""mt"")"),"dritta 'l isfel")</f>
        <v>dritta 'l isfel</v>
      </c>
    </row>
    <row r="3154" ht="15.75" customHeight="1">
      <c r="A3154" s="2" t="s">
        <v>3154</v>
      </c>
      <c r="B3154" s="2" t="str">
        <f>IFERROR(__xludf.DUMMYFUNCTION("GOOGLETRANSLATE(A3154, ""en"",""mt"")"),"Legrande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3155" ht="15.75" customHeight="1">
      <c r="A3155" s="2" t="s">
        <v>3155</v>
      </c>
      <c r="B3155" s="2" t="str">
        <f>IFERROR(__xludf.DUMMYFUNCTION("GOOGLETRANSLATE(A3155, ""en"",""mt"")")," Meta l-kolonji Spanjoli u Portugiżi tilfu l-indipendenza tagħhom.")</f>
        <v> Meta l-kolonji Spanjoli u Portugiżi tilfu l-indipendenza tagħhom.</v>
      </c>
    </row>
    <row r="3156" ht="15.75" customHeight="1">
      <c r="A3156" s="2" t="s">
        <v>3156</v>
      </c>
      <c r="B3156" s="2" t="str">
        <f>IFERROR(__xludf.DUMMYFUNCTION("GOOGLETRANSLATE(A3156, ""en"",""mt"")"),"repulsjoni ta 'ħlasijiet simili")</f>
        <v>repulsjoni ta 'ħlasijiet simili</v>
      </c>
    </row>
    <row r="3157" ht="15.75" customHeight="1">
      <c r="A3157" s="2" t="s">
        <v>3157</v>
      </c>
      <c r="B3157" s="2" t="str">
        <f>IFERROR(__xludf.DUMMYFUNCTION("GOOGLETRANSLATE(A3157, ""en"",""mt"")"),"dipendenza fuq it-tagħlim ta 'sħabhom")</f>
        <v>dipendenza fuq it-tagħlim ta 'sħabhom</v>
      </c>
    </row>
    <row r="3158" ht="15.75" customHeight="1">
      <c r="A3158" s="2" t="s">
        <v>3158</v>
      </c>
      <c r="B3158" s="2" t="str">
        <f>IFERROR(__xludf.DUMMYFUNCTION("GOOGLETRANSLATE(A3158, ""en"",""mt"")"),"Fl-2001,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3159" ht="15.75" customHeight="1">
      <c r="A3159" s="2" t="s">
        <v>3159</v>
      </c>
      <c r="B3159" s="2" t="str">
        <f>IFERROR(__xludf.DUMMYFUNCTION("GOOGLETRANSLATE(A3159, ""en"",""mt"")"),"Lower Norfolk County")</f>
        <v>Lower Norfolk County</v>
      </c>
    </row>
    <row r="3160" ht="15.75" customHeight="1">
      <c r="A3160" s="2" t="s">
        <v>3160</v>
      </c>
      <c r="B3160" s="2" t="str">
        <f>IFERROR(__xludf.DUMMYFUNCTION("GOOGLETRANSLATE(A3160, ""en"",""mt"")"),"Fir-rebbiegħa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3161" ht="15.75" customHeight="1">
      <c r="A3161" s="2" t="s">
        <v>3161</v>
      </c>
      <c r="B3161" s="2" t="str">
        <f>IFERROR(__xludf.DUMMYFUNCTION("GOOGLETRANSLATE(A3161, ""en"",""mt"")"),"Saħħa Mentali (Kura u Trattament) (l-Iskozja) Att 2003")</f>
        <v>Saħħa Mentali (Kura u Trattament) (l-Iskozja) Att 2003</v>
      </c>
    </row>
    <row r="3162" ht="15.75" customHeight="1">
      <c r="A3162" s="2" t="s">
        <v>3162</v>
      </c>
      <c r="B3162" s="2" t="str">
        <f>IFERROR(__xludf.DUMMYFUNCTION("GOOGLETRANSLATE(A3162, ""en"",""mt"")"),"X'jiġri wara li ċ-ċomb idub?")</f>
        <v>X'jiġri wara li ċ-ċomb idub?</v>
      </c>
    </row>
    <row r="3163" ht="15.75" customHeight="1">
      <c r="A3163" s="2" t="s">
        <v>3163</v>
      </c>
      <c r="B3163" s="2" t="str">
        <f>IFERROR(__xludf.DUMMYFUNCTION("GOOGLETRANSLATE(A3163, ""en"",""mt"")"),"Kompjuters ospitanti")</f>
        <v>Kompjuters ospitanti</v>
      </c>
    </row>
    <row r="3164" ht="15.75" customHeight="1">
      <c r="A3164" s="2" t="s">
        <v>3164</v>
      </c>
      <c r="B3164" s="2" t="str">
        <f>IFERROR(__xludf.DUMMYFUNCTION("GOOGLETRANSLATE(A3164, ""en"",""mt"")"),"L-ekwilibriju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3165" ht="15.75" customHeight="1">
      <c r="A3165" s="2" t="s">
        <v>3165</v>
      </c>
      <c r="B3165" s="2" t="str">
        <f>IFERROR(__xludf.DUMMYFUNCTION("GOOGLETRANSLATE(A3165, ""en"",""mt"")"),"Is-sitt inqas")</f>
        <v>Is-sitt inqas</v>
      </c>
    </row>
    <row r="3166" ht="15.75" customHeight="1">
      <c r="A3166" s="2" t="s">
        <v>3166</v>
      </c>
      <c r="B3166" s="2" t="str">
        <f>IFERROR(__xludf.DUMMYFUNCTION("GOOGLETRANSLATE(A3166, ""en"",""mt"")"),"Il-klassifikazzjoni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3167" ht="15.75" customHeight="1">
      <c r="A3167" s="2" t="s">
        <v>3167</v>
      </c>
      <c r="B3167" s="2" t="str">
        <f>IFERROR(__xludf.DUMMYFUNCTION("GOOGLETRANSLATE(A3167, ""en"",""mt"")"),"Tim tal-Università tat-Tramuntana tal-Florida")</f>
        <v>Tim tal-Università tat-Tramuntana tal-Florida</v>
      </c>
    </row>
    <row r="3168" ht="15.75" customHeight="1">
      <c r="A3168" s="2" t="s">
        <v>3168</v>
      </c>
      <c r="B3168" s="2" t="str">
        <f>IFERROR(__xludf.DUMMYFUNCTION("GOOGLETRANSLATE(A3168, ""en"",""mt"")"),"Valley Rhine")</f>
        <v>Valley Rhine</v>
      </c>
    </row>
    <row r="3169" ht="15.75" customHeight="1">
      <c r="A3169" s="2" t="s">
        <v>3169</v>
      </c>
      <c r="B3169" s="2" t="str">
        <f>IFERROR(__xludf.DUMMYFUNCTION("GOOGLETRANSLATE(A3169, ""en"",""mt"")"),"Il-President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3170" ht="15.75" customHeight="1">
      <c r="A3170" s="2" t="s">
        <v>3170</v>
      </c>
      <c r="B3170" s="2" t="str">
        <f>IFERROR(__xludf.DUMMYFUNCTION("GOOGLETRANSLATE(A3170, ""en"",""mt"")"),"Otilling")</f>
        <v>Otilling</v>
      </c>
    </row>
    <row r="3171" ht="15.75" customHeight="1">
      <c r="A3171" s="2" t="s">
        <v>3171</v>
      </c>
      <c r="B3171" s="2" t="str">
        <f>IFERROR(__xludf.DUMMYFUNCTION("GOOGLETRANSLATE(A3171, ""en"",""mt"")"),"Xi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3172" ht="15.75" customHeight="1">
      <c r="A3172" s="2" t="s">
        <v>3172</v>
      </c>
      <c r="B3172" s="2" t="str">
        <f>IFERROR(__xludf.DUMMYFUNCTION("GOOGLETRANSLATE(A3172, ""en"",""mt"")"),"Fuq liema riżorsa hija l-ekonomija tan-Nofsinhar tal-Kalifornja?")</f>
        <v>Fuq liema riżorsa hija l-ekonomija tan-Nofsinhar tal-Kalifornja?</v>
      </c>
    </row>
    <row r="3173" ht="15.75" customHeight="1">
      <c r="A3173" s="2" t="s">
        <v>3173</v>
      </c>
      <c r="B3173" s="2" t="str">
        <f>IFERROR(__xludf.DUMMYFUNCTION("GOOGLETRANSLATE(A3173, ""en"",""mt"")"),"Fattur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3174" ht="15.75" customHeight="1">
      <c r="A3174" s="2" t="s">
        <v>3174</v>
      </c>
      <c r="B3174" s="2" t="str">
        <f>IFERROR(__xludf.DUMMYFUNCTION("GOOGLETRANSLATE(A3174, ""en"",""mt"")"),"L-idrografija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3175" ht="15.75" customHeight="1">
      <c r="A3175" s="2" t="s">
        <v>3175</v>
      </c>
      <c r="B3175" s="2" t="str">
        <f>IFERROR(__xludf.DUMMYFUNCTION("GOOGLETRANSLATE(A3175, ""en"",""mt"")"),"Field Marshall")</f>
        <v>Field Marshall</v>
      </c>
    </row>
    <row r="3176" ht="15.75" customHeight="1">
      <c r="A3176" s="2" t="s">
        <v>3176</v>
      </c>
      <c r="B3176" s="2" t="str">
        <f>IFERROR(__xludf.DUMMYFUNCTION("GOOGLETRANSLATE(A3176, ""en"",""mt"")"),"Għalkemm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3177" ht="15.75" customHeight="1">
      <c r="A3177" s="2" t="s">
        <v>3177</v>
      </c>
      <c r="B3177" s="2" t="str">
        <f>IFERROR(__xludf.DUMMYFUNCTION("GOOGLETRANSLATE(A3177, ""en"",""mt"")"),"Fit-tarf oppost minn ħalq")</f>
        <v>Fit-tarf oppost minn ħalq</v>
      </c>
    </row>
    <row r="3178" ht="15.75" customHeight="1">
      <c r="A3178" s="2" t="s">
        <v>3178</v>
      </c>
      <c r="B3178" s="2" t="str">
        <f>IFERROR(__xludf.DUMMYFUNCTION("GOOGLETRANSLATE(A3178, ""en"",""mt"")"),"X'inhu l-istadju 1 fil-ħajja ta 'kont?")</f>
        <v>X'inhu l-istadju 1 fil-ħajja ta 'kont?</v>
      </c>
    </row>
    <row r="3179" ht="15.75" customHeight="1">
      <c r="A3179" s="2" t="s">
        <v>3179</v>
      </c>
      <c r="B3179" s="2" t="str">
        <f>IFERROR(__xludf.DUMMYFUNCTION("GOOGLETRANSLATE(A3179, ""en"",""mt"")"),"Liema twemmin liturġiku tal-Knisja Kattolika Lortie kkritikat bil-miftuħ?")</f>
        <v>Liema twemmin liturġiku tal-Knisja Kattolika Lortie kkritikat bil-miftuħ?</v>
      </c>
    </row>
    <row r="3180" ht="15.75" customHeight="1">
      <c r="A3180" s="2" t="s">
        <v>3180</v>
      </c>
      <c r="B3180" s="2" t="str">
        <f>IFERROR(__xludf.DUMMYFUNCTION("GOOGLETRANSLATE(A3180, ""en"",""mt"")"),"Il-forma tad-delta tar-Rhine hija determinata minn żewġ bifurcations: l-ewwel, f'Millingen Aan de Rijn, ir-Rhine jinqasam f'Waal u Pannerdens Kanaal, li jibdel isimha għal Nederrijn f'Rangen, u t-tieni ħdejn Arnhem, l-IJSSEL fergħat barra mill-Nederrijn J"&amp;"onqos Dan joħloq tliet flussi ewlenin, li tnejn minnhom ibiddlu ismijiet pjuttost spiss. L-akbar fergħa ewlenija u fin-Nofsinhar tibda bħala Waal u tkompli bħala Boven MerWede (""Upper MerWede""), Beneden MerWede (""Lower MerWede""), Noord River (""North "&amp;"River""), Nieuwe Maas (""New Meuse""), Het Scheur (""The RIP"") u Nieuwe Waterweg (""New Waterway""). Il-fluss tan-nofs jibda bħala Nederrijn, imbagħad jinbidel f'Lek, imbagħad jingħaqad mal-Noord, u b'hekk jifforma Nieuwe Maas. Il-fluss tat-tramuntana jż"&amp;"omm l-isem IJSSEL sakemm jgħaddi fil-Lag IJsselmeer. Tliet flussi oħra jġorru ammonti sinifikanti ta 'ilma: in-Nieuwe MerWede (""New MerWede""), li fergħat mill-fergħa tan-Nofsinhar fejn tinbidel minn Boven għal Beneden MerWede; L-Oude Maas (""Old Meuse"""&amp;"), li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Jonqos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3181" ht="15.75" customHeight="1">
      <c r="A3181" s="2" t="s">
        <v>3181</v>
      </c>
      <c r="B3181" s="2" t="str">
        <f>IFERROR(__xludf.DUMMYFUNCTION("GOOGLETRANSLATE(A3181, ""en"",""mt"")"),"Is-suċċess tal-patoġeni huwa mbassar fuq il-kapaċità tagħhom li jagħmlu xiex?")</f>
        <v>Is-suċċess tal-patoġeni huwa mbassar fuq il-kapaċità tagħhom li jagħmlu xiex?</v>
      </c>
    </row>
    <row r="3182" ht="15.75" customHeight="1">
      <c r="A3182" s="2" t="s">
        <v>3182</v>
      </c>
      <c r="B3182" s="2" t="str">
        <f>IFERROR(__xludf.DUMMYFUNCTION("GOOGLETRANSLATE(A3182, ""en"",""mt"")"),"tqajjem il-produttività ta 'kull ħaddiem,")</f>
        <v>tqajjem il-produttività ta 'kull ħaddiem,</v>
      </c>
    </row>
    <row r="3183" ht="15.75" customHeight="1">
      <c r="A3183" s="2" t="s">
        <v>3183</v>
      </c>
      <c r="B3183" s="2" t="str">
        <f>IFERROR(__xludf.DUMMYFUNCTION("GOOGLETRANSLATE(A3183, ""en"",""mt"")"),"Liema organizzazzjoni argumentat li n-nixfa, fost effetti oħra, tista 'tikkawża li l-Forest Amazon jilħaq ""punt li jbaxxi?""")</f>
        <v>Liema organizzazzjoni argumentat li n-nixfa, fost effetti oħra, tista 'tikkawża li l-Forest Amazon jilħaq "punt li jbaxxi?"</v>
      </c>
    </row>
    <row r="3184" ht="15.75" customHeight="1">
      <c r="A3184" s="2" t="s">
        <v>3184</v>
      </c>
      <c r="B3184" s="2" t="str">
        <f>IFERROR(__xludf.DUMMYFUNCTION("GOOGLETRANSLATE(A3184, ""en"",""mt"")"),"X'jiteħtieġu X.25 u Frame Relay it-tnejn")</f>
        <v>X'jiteħtieġu X.25 u Frame Relay it-tnejn</v>
      </c>
    </row>
    <row r="3185" ht="15.75" customHeight="1">
      <c r="A3185" s="2" t="s">
        <v>3185</v>
      </c>
      <c r="B3185" s="2" t="str">
        <f>IFERROR(__xludf.DUMMYFUNCTION("GOOGLETRANSLATE(A3185, ""en"",""mt"")"),"Min kellu Toghtogha pprova jegħleb?")</f>
        <v>Min kellu Toghtogha pprova jegħleb?</v>
      </c>
    </row>
    <row r="3186" ht="15.75" customHeight="1">
      <c r="A3186" s="2" t="s">
        <v>3186</v>
      </c>
      <c r="B3186" s="2" t="str">
        <f>IFERROR(__xludf.DUMMYFUNCTION("GOOGLETRANSLATE(A3186, ""en"",""mt"")"),"""Reduċibilità fost problemi kombinatorji""")</f>
        <v>"Reduċibilità fost problemi kombinatorji"</v>
      </c>
    </row>
    <row r="3187" ht="15.75" customHeight="1">
      <c r="A3187" s="2" t="s">
        <v>3187</v>
      </c>
      <c r="B3187" s="2" t="str">
        <f>IFERROR(__xludf.DUMMYFUNCTION("GOOGLETRANSLATE(A3187, ""en"",""mt"")"),"Kull oġġett jista 'jkun, essenzjalment b'mod uniku, dekompost fil-komponenti ewlenin tiegħu")</f>
        <v>Kull oġġett jista 'jkun, essenzjalment b'mod uniku, dekompost fil-komponenti ewlenin tiegħu</v>
      </c>
    </row>
    <row r="3188" ht="15.75" customHeight="1">
      <c r="A3188" s="2" t="s">
        <v>3188</v>
      </c>
      <c r="B3188" s="2" t="str">
        <f>IFERROR(__xludf.DUMMYFUNCTION("GOOGLETRANSLATE(A3188, ""en"",""mt"")"),"li fih tista 'tagħmel liġijiet")</f>
        <v>li fih tista 'tagħmel liġijiet</v>
      </c>
    </row>
    <row r="3189" ht="15.75" customHeight="1">
      <c r="A3189" s="2" t="s">
        <v>3189</v>
      </c>
      <c r="B3189" s="2" t="str">
        <f>IFERROR(__xludf.DUMMYFUNCTION("GOOGLETRANSLATE(A3189, ""en"",""mt"")"),"Kemm outputs huma mistennija għal kull input fi problema ta 'funzjoni?")</f>
        <v>Kemm outputs huma mistennija għal kull input fi problema ta 'funzjoni?</v>
      </c>
    </row>
    <row r="3190" ht="15.75" customHeight="1">
      <c r="A3190" s="2" t="s">
        <v>3190</v>
      </c>
      <c r="B3190" s="2" t="str">
        <f>IFERROR(__xludf.DUMMYFUNCTION("GOOGLETRANSLATE(A3190, ""en"",""mt"")"),"il-qrati tal-istati membri")</f>
        <v>il-qrati tal-istati membri</v>
      </c>
    </row>
    <row r="3191" ht="15.75" customHeight="1">
      <c r="A3191" s="2" t="s">
        <v>3191</v>
      </c>
      <c r="B3191" s="2" t="str">
        <f>IFERROR(__xludf.DUMMYFUNCTION("GOOGLETRANSLATE(A3191, ""en"",""mt"")"),"Puente Hills")</f>
        <v>Puente Hills</v>
      </c>
    </row>
    <row r="3192" ht="15.75" customHeight="1">
      <c r="A3192" s="2" t="s">
        <v>3192</v>
      </c>
      <c r="B3192" s="2" t="str">
        <f>IFERROR(__xludf.DUMMYFUNCTION("GOOGLETRANSLATE(A3192, ""en"",""mt"")"),"Permezz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3193" ht="15.75" customHeight="1">
      <c r="A3193" s="2" t="s">
        <v>3193</v>
      </c>
      <c r="B3193" s="2" t="str">
        <f>IFERROR(__xludf.DUMMYFUNCTION("GOOGLETRANSLATE(A3193, ""en"",""mt"")"),"lura lejn New York")</f>
        <v>lura lejn New York</v>
      </c>
    </row>
    <row r="3194" ht="15.75" customHeight="1">
      <c r="A3194" s="2" t="s">
        <v>3194</v>
      </c>
      <c r="B3194" s="2" t="str">
        <f>IFERROR(__xludf.DUMMYFUNCTION("GOOGLETRANSLATE(A3194, ""en"",""mt"")"),"Ferħ")</f>
        <v>Ferħ</v>
      </c>
    </row>
    <row r="3195" ht="15.75" customHeight="1">
      <c r="A3195" s="2" t="s">
        <v>3195</v>
      </c>
      <c r="B3195" s="2" t="str">
        <f>IFERROR(__xludf.DUMMYFUNCTION("GOOGLETRANSLATE(A3195, ""en"",""mt"")"),"tħeġġeġ")</f>
        <v>tħeġġeġ</v>
      </c>
    </row>
    <row r="3196" ht="15.75" customHeight="1">
      <c r="A3196" s="2" t="s">
        <v>3196</v>
      </c>
      <c r="B3196" s="2" t="str">
        <f>IFERROR(__xludf.DUMMYFUNCTION("GOOGLETRANSLATE(A3196, ""en"",""mt"")"),"Metodu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3197" ht="15.75" customHeight="1">
      <c r="A3197" s="2" t="s">
        <v>3197</v>
      </c>
      <c r="B3197" s="2" t="str">
        <f>IFERROR(__xludf.DUMMYFUNCTION("GOOGLETRANSLATE(A3197, ""en"",""mt"")"),"mitħna tad-dqiq")</f>
        <v>mitħna tad-dqiq</v>
      </c>
    </row>
    <row r="3198" ht="15.75" customHeight="1">
      <c r="A3198" s="2" t="s">
        <v>3198</v>
      </c>
      <c r="B3198" s="2" t="str">
        <f>IFERROR(__xludf.DUMMYFUNCTION("GOOGLETRANSLATE(A3198, ""en"",""mt"")"),"Aqbad it-TV")</f>
        <v>Aqbad it-TV</v>
      </c>
    </row>
    <row r="3199" ht="15.75" customHeight="1">
      <c r="A3199" s="2" t="s">
        <v>3199</v>
      </c>
      <c r="B3199" s="2" t="str">
        <f>IFERROR(__xludf.DUMMYFUNCTION("GOOGLETRANSLATE(A3199, ""en"",""mt"")"),"Żieda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3200" ht="15.75" customHeight="1">
      <c r="A3200" s="2" t="s">
        <v>3200</v>
      </c>
      <c r="B3200" s="2" t="str">
        <f>IFERROR(__xludf.DUMMYFUNCTION("GOOGLETRANSLATE(A3200, ""en"",""mt"")"),"Steod u ġġieled għall-aħħar")</f>
        <v>Steod u ġġieled għall-aħħar</v>
      </c>
    </row>
    <row r="3201" ht="15.75" customHeight="1">
      <c r="A3201" s="2" t="s">
        <v>3201</v>
      </c>
      <c r="B3201" s="2" t="str">
        <f>IFERROR(__xludf.DUMMYFUNCTION("GOOGLETRANSLATE(A3201, ""en"",""mt"")"),"X'inhu t-terminu għall-arranġament ta 'żewġ elettroni mhux imqabbla f'Dioxygen?")</f>
        <v>X'inhu t-terminu għall-arranġament ta 'żewġ elettroni mhux imqabbla f'Dioxygen?</v>
      </c>
    </row>
    <row r="3202" ht="15.75" customHeight="1">
      <c r="A3202" s="2" t="s">
        <v>3202</v>
      </c>
      <c r="B3202" s="2" t="str">
        <f>IFERROR(__xludf.DUMMYFUNCTION("GOOGLETRANSLATE(A3202, ""en"",""mt"")"),"mgħoddi")</f>
        <v>mgħoddi</v>
      </c>
    </row>
    <row r="3203" ht="15.75" customHeight="1">
      <c r="A3203" s="2" t="s">
        <v>3203</v>
      </c>
      <c r="B3203" s="2" t="str">
        <f>IFERROR(__xludf.DUMMYFUNCTION("GOOGLETRANSLATE(A3203, ""en"",""mt"")"),"tifforma sħubijiet kummerċjali ma 'tobba jew tagħtihom ħlasijiet ""kickback""")</f>
        <v>tifforma sħubijiet kummerċjali ma 'tobba jew tagħtihom ħlasijiet "kickback"</v>
      </c>
    </row>
    <row r="3204" ht="15.75" customHeight="1">
      <c r="A3204" s="2" t="s">
        <v>3204</v>
      </c>
      <c r="B3204" s="2" t="str">
        <f>IFERROR(__xludf.DUMMYFUNCTION("GOOGLETRANSLATE(A3204, ""en"",""mt"")"),"Huguenots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Jonqos Il-koppja telqet għal-Lvant Imbiegħed għaxar snin wara. Fil-31 ta 'Diċembru 1687 l-ewwel grupp organizzat ta' Huguenots waqqaf mill-Olan"&amp;"da sal-Post tal-Kumpanija tal-Indja tal-Lvant Olandiża fil-Kap ta 'Good Hope. L-akbar porzjon tal-Huguenots li joqgħod fil-Kap wasal bejn l-1688 u l-1689 f'seba 'vapuri bħala parti mill-migrazzjoni organizzata, iżda ftit waslu ftit sa l-1700; Wara dan, in"&amp;"-numri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Jonqos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3205" ht="15.75" customHeight="1">
      <c r="A3205" s="2" t="s">
        <v>3205</v>
      </c>
      <c r="B3205" s="2" t="str">
        <f>IFERROR(__xludf.DUMMYFUNCTION("GOOGLETRANSLATE(A3205, ""en"",""mt"")"),"Xi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3206" ht="15.75" customHeight="1">
      <c r="A3206" s="2" t="s">
        <v>3206</v>
      </c>
      <c r="B3206" s="2" t="str">
        <f>IFERROR(__xludf.DUMMYFUNCTION("GOOGLETRANSLATE(A3206, ""en"",""mt"")"),"Is-Sala tal-Assemblea Ġenerali tal-Knisja tal-Iskozja")</f>
        <v>Is-Sala tal-Assemblea Ġenerali tal-Knisja tal-Iskozja</v>
      </c>
    </row>
    <row r="3207" ht="15.75" customHeight="1">
      <c r="A3207" s="2" t="s">
        <v>3207</v>
      </c>
      <c r="B3207" s="2" t="str">
        <f>IFERROR(__xludf.DUMMYFUNCTION("GOOGLETRANSLATE(A3207, ""en"",""mt"")"),"In-Nofsinhar ta ’California hija d-dar għal bosta distretti kummerċjali ewlenin. Distretti tan-Negozju Ċentrali (CBD) jinkludu downtown ta ’Los Angeles, Downtown San Diego, Downtown San Bernardino, Downtown Bakersfield, South Coast Metro u Downtown Rivers"&amp;"ide.")</f>
        <v>In-Nofsinhar ta ’California hija d-dar għal bosta distretti kummerċjali ewlenin. Distretti tan-Negozju Ċentrali (CBD) jinkludu downtown ta ’Los Angeles, Downtown San Diego, Downtown San Bernardino, Downtown Bakersfield, South Coast Metro u Downtown Riverside.</v>
      </c>
    </row>
    <row r="3208" ht="15.75" customHeight="1">
      <c r="A3208" s="2" t="s">
        <v>3208</v>
      </c>
      <c r="B3208" s="2" t="str">
        <f>IFERROR(__xludf.DUMMYFUNCTION("GOOGLETRANSLATE(A3208, ""en"",""mt"")"),"Minn xiex saru Chao?")</f>
        <v>Minn xiex saru Chao?</v>
      </c>
    </row>
    <row r="3209" ht="15.75" customHeight="1">
      <c r="A3209" s="2" t="s">
        <v>3209</v>
      </c>
      <c r="B3209" s="2" t="str">
        <f>IFERROR(__xludf.DUMMYFUNCTION("GOOGLETRANSLATE(A3209, ""en"",""mt"")"),"Re ta ’Franza")</f>
        <v>Re ta ’Franza</v>
      </c>
    </row>
    <row r="3210" ht="15.75" customHeight="1">
      <c r="A3210" s="2" t="s">
        <v>3210</v>
      </c>
      <c r="B3210" s="2" t="str">
        <f>IFERROR(__xludf.DUMMYFUNCTION("GOOGLETRANSLATE(A3210, ""en"",""mt"")"),"Għal xiex ħabbret Microsoft li se tibdel l-isem ta 'Sky Drive Pro?")</f>
        <v>Għal xiex ħabbret Microsoft li se tibdel l-isem ta 'Sky Drive Pro?</v>
      </c>
    </row>
    <row r="3211" ht="15.75" customHeight="1">
      <c r="A3211" s="2" t="s">
        <v>3211</v>
      </c>
      <c r="B3211" s="2" t="str">
        <f>IFERROR(__xludf.DUMMYFUNCTION("GOOGLETRANSLATE(A3211, ""en"",""mt"")"),"it-tieni l-iktar")</f>
        <v>it-tieni l-iktar</v>
      </c>
    </row>
    <row r="3212" ht="15.75" customHeight="1">
      <c r="A3212" s="2" t="s">
        <v>3212</v>
      </c>
      <c r="B3212" s="2" t="str">
        <f>IFERROR(__xludf.DUMMYFUNCTION("GOOGLETRANSLATE(A3212, ""en"",""mt"")"),"Żviluppi li fihom ix-xjenzati influwenzaw il-ħolqien tal-farmakoloġija fl-Islam medjevali?")</f>
        <v>Żviluppi li fihom ix-xjenzati influwenzaw il-ħolqien tal-farmakoloġija fl-Islam medjevali?</v>
      </c>
    </row>
    <row r="3213" ht="15.75" customHeight="1">
      <c r="A3213" s="2" t="s">
        <v>3213</v>
      </c>
      <c r="B3213" s="2" t="str">
        <f>IFERROR(__xludf.DUMMYFUNCTION("GOOGLETRANSLATE(A3213, ""en"",""mt"")"),"X’għamel negozjant greedy lill-sirena?")</f>
        <v>X’għamel negozjant greedy lill-sirena?</v>
      </c>
    </row>
    <row r="3214" ht="15.75" customHeight="1">
      <c r="A3214" s="2" t="s">
        <v>3214</v>
      </c>
      <c r="B3214" s="2" t="str">
        <f>IFERROR(__xludf.DUMMYFUNCTION("GOOGLETRANSLATE(A3214, ""en"",""mt"")"),"L’glise du Saint-Esprit")</f>
        <v>L’glise du Saint-Esprit</v>
      </c>
    </row>
    <row r="3215" ht="15.75" customHeight="1">
      <c r="A3215" s="2" t="s">
        <v>3215</v>
      </c>
      <c r="B3215" s="2" t="str">
        <f>IFERROR(__xludf.DUMMYFUNCTION("GOOGLETRANSLATE(A3215, ""en"",""mt"")"),"Biex tipprovdi metodu ta 'rotta tolleranti għall-ħsarat u effiċjenti għal messaġġi tat-telekomunikazzjoni")</f>
        <v>Biex tipprovdi metodu ta 'rotta tolleranti għall-ħsarat u effiċjenti għal messaġġi tat-telekomunikazzjoni</v>
      </c>
    </row>
    <row r="3216" ht="15.75" customHeight="1">
      <c r="A3216" s="2" t="s">
        <v>3216</v>
      </c>
      <c r="B3216" s="2" t="str">
        <f>IFERROR(__xludf.DUMMYFUNCTION("GOOGLETRANSLATE(A3216, ""en"",""mt"")"),"Liema għażla kellha l-Franċiż għall-art li ċediet?")</f>
        <v>Liema għażla kellha l-Franċiż għall-art li ċediet?</v>
      </c>
    </row>
    <row r="3217" ht="15.75" customHeight="1">
      <c r="A3217" s="2" t="s">
        <v>3217</v>
      </c>
      <c r="B3217" s="2" t="str">
        <f>IFERROR(__xludf.DUMMYFUNCTION("GOOGLETRANSLATE(A3217, ""en"",""mt"")"),"Michael Heckenberger u l-kollegi tal-Università ta ’Florida")</f>
        <v>Michael Heckenberger u l-kollegi tal-Università ta ’Florida</v>
      </c>
    </row>
    <row r="3218" ht="15.75" customHeight="1">
      <c r="A3218" s="2" t="s">
        <v>3218</v>
      </c>
      <c r="B3218" s="2" t="str">
        <f>IFERROR(__xludf.DUMMYFUNCTION("GOOGLETRANSLATE(A3218, ""en"",""mt"")"),"Għal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3219" ht="15.75" customHeight="1">
      <c r="A3219" s="2" t="s">
        <v>3219</v>
      </c>
      <c r="B3219" s="2" t="str">
        <f>IFERROR(__xludf.DUMMYFUNCTION("GOOGLETRANSLATE(A3219, ""en"",""mt"")"),"malajr u deċiżiv")</f>
        <v>malajr u deċiżiv</v>
      </c>
    </row>
    <row r="3220" ht="15.75" customHeight="1">
      <c r="A3220" s="2" t="s">
        <v>3220</v>
      </c>
      <c r="B3220" s="2" t="str">
        <f>IFERROR(__xludf.DUMMYFUNCTION("GOOGLETRANSLATE(A3220, ""en"",""mt"")"),"Madwar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3221" ht="15.75" customHeight="1">
      <c r="A3221" s="2" t="s">
        <v>3221</v>
      </c>
      <c r="B3221" s="2" t="str">
        <f>IFERROR(__xludf.DUMMYFUNCTION("GOOGLETRANSLATE(A3221, ""en"",""mt"")"),"paramagnetiku")</f>
        <v>paramagnetiku</v>
      </c>
    </row>
    <row r="3222" ht="15.75" customHeight="1">
      <c r="A3222" s="2" t="s">
        <v>3222</v>
      </c>
      <c r="B3222" s="2" t="str">
        <f>IFERROR(__xludf.DUMMYFUNCTION("GOOGLETRANSLATE(A3222, ""en"",""mt"")"),"Is-sistema immuni adatta għandha tiddistingwi bejn liema tipi ta 'molekuli?")</f>
        <v>Is-sistema immuni adatta għandha tiddistingwi bejn liema tipi ta 'molekuli?</v>
      </c>
    </row>
    <row r="3223" ht="15.75" customHeight="1">
      <c r="A3223" s="2" t="s">
        <v>3223</v>
      </c>
      <c r="B3223" s="2" t="str">
        <f>IFERROR(__xludf.DUMMYFUNCTION("GOOGLETRANSLATE(A3223, ""en"",""mt"")"),"NP-Complete")</f>
        <v>NP-Complete</v>
      </c>
    </row>
    <row r="3224" ht="15.75" customHeight="1">
      <c r="A3224" s="2" t="s">
        <v>3224</v>
      </c>
      <c r="B3224" s="2" t="str">
        <f>IFERROR(__xludf.DUMMYFUNCTION("GOOGLETRANSLATE(A3224, ""en"",""mt"")"),"Fl-Afganistan,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3225" ht="15.75" customHeight="1">
      <c r="A3225" s="2" t="s">
        <v>3225</v>
      </c>
      <c r="B3225" s="2" t="str">
        <f>IFERROR(__xludf.DUMMYFUNCTION("GOOGLETRANSLATE(A3225, ""en"",""mt"")"),"Linux")</f>
        <v>Linux</v>
      </c>
    </row>
    <row r="3226" ht="15.75" customHeight="1">
      <c r="A3226" s="2" t="s">
        <v>3226</v>
      </c>
      <c r="B3226" s="2" t="str">
        <f>IFERROR(__xludf.DUMMYFUNCTION("GOOGLETRANSLATE(A3226, ""en"",""mt"")"),"Netwerk tax-Xjenza tal-Kompjuter")</f>
        <v>Netwerk tax-Xjenza tal-Kompjuter</v>
      </c>
    </row>
    <row r="3227" ht="15.75" customHeight="1">
      <c r="A3227" s="2" t="s">
        <v>3227</v>
      </c>
      <c r="B3227" s="2" t="str">
        <f>IFERROR(__xludf.DUMMYFUNCTION("GOOGLETRANSLATE(A3227, ""en"",""mt"")"),"X'inhu l-għan tal-approċċ tal-kapaċitajiet?")</f>
        <v>X'inhu l-għan tal-approċċ tal-kapaċitajiet?</v>
      </c>
    </row>
    <row r="3228" ht="15.75" customHeight="1">
      <c r="A3228" s="2" t="s">
        <v>3228</v>
      </c>
      <c r="B3228" s="2" t="str">
        <f>IFERROR(__xludf.DUMMYFUNCTION("GOOGLETRANSLATE(A3228, ""en"",""mt"")"),"counterflow")</f>
        <v>counterflow</v>
      </c>
    </row>
    <row r="3229" ht="15.75" customHeight="1">
      <c r="A3229" s="2" t="s">
        <v>3229</v>
      </c>
      <c r="B3229" s="2" t="str">
        <f>IFERROR(__xludf.DUMMYFUNCTION("GOOGLETRANSLATE(A3229, ""en"",""mt"")"),"Meta huma meħtieġa inqas ħaddiema, x'jiġri mis-suq tax-xogħol?")</f>
        <v>Meta huma meħtieġa inqas ħaddiema, x'jiġri mis-suq tax-xogħol?</v>
      </c>
    </row>
    <row r="3230" ht="15.75" customHeight="1">
      <c r="A3230" s="2" t="s">
        <v>3230</v>
      </c>
      <c r="B3230" s="2" t="str">
        <f>IFERROR(__xludf.DUMMYFUNCTION("GOOGLETRANSLATE(A3230, ""en"",""mt"")"),"Bidu kemm snin ilu l-Amazon Rainforest estendiet 45 grad fin-nofsinhar?")</f>
        <v>Bidu kemm snin ilu l-Amazon Rainforest estendiet 45 grad fin-nofsinhar?</v>
      </c>
    </row>
    <row r="3231" ht="15.75" customHeight="1">
      <c r="A3231" s="2" t="s">
        <v>3231</v>
      </c>
      <c r="B3231" s="2" t="str">
        <f>IFERROR(__xludf.DUMMYFUNCTION("GOOGLETRANSLATE(A3231, ""en"",""mt"")"),"Liema trattament mediku jintuża biex iżżid l-assorbiment ta 'ossiġnu f'pazjent?")</f>
        <v>Liema trattament mediku jintuża biex iżżid l-assorbiment ta 'ossiġnu f'pazjent?</v>
      </c>
    </row>
    <row r="3232" ht="15.75" customHeight="1">
      <c r="A3232" s="2" t="s">
        <v>3232</v>
      </c>
      <c r="B3232" s="2" t="str">
        <f>IFERROR(__xludf.DUMMYFUNCTION("GOOGLETRANSLATE(A3232, ""en"",""mt"")"),"F'liema punt il-baċin tad-drenaġġ tal-Amażonja nqasam?")</f>
        <v>F'liema punt il-baċin tad-drenaġġ tal-Amażonja nqasam?</v>
      </c>
    </row>
    <row r="3233" ht="15.75" customHeight="1">
      <c r="A3233" s="2" t="s">
        <v>3233</v>
      </c>
      <c r="B3233" s="2" t="str">
        <f>IFERROR(__xludf.DUMMYFUNCTION("GOOGLETRANSLATE(A3233, ""en"",""mt"")"),"Min irreġistra ""Mixi fi Fresno?""")</f>
        <v>Min irreġistra "Mixi fi Fresno?"</v>
      </c>
    </row>
    <row r="3234" ht="15.75" customHeight="1">
      <c r="A3234" s="2" t="s">
        <v>3234</v>
      </c>
      <c r="B3234" s="2" t="str">
        <f>IFERROR(__xludf.DUMMYFUNCTION("GOOGLETRANSLATE(A3234, ""en"",""mt"")"),"Uffiċċju politiku ogħla")</f>
        <v>Uffiċċju politiku ogħla</v>
      </c>
    </row>
    <row r="3235" ht="15.75" customHeight="1">
      <c r="A3235" s="2" t="s">
        <v>3235</v>
      </c>
      <c r="B3235" s="2" t="str">
        <f>IFERROR(__xludf.DUMMYFUNCTION("GOOGLETRANSLATE(A3235, ""en"",""mt"")"),"Fuq liema lag attakkaw it-truppi Fort Willima Henry fix-xitwa?")</f>
        <v>Fuq liema lag attakkaw it-truppi Fort Willima Henry fix-xitwa?</v>
      </c>
    </row>
    <row r="3236" ht="15.75" customHeight="1">
      <c r="A3236" s="2" t="s">
        <v>3236</v>
      </c>
      <c r="B3236" s="2" t="str">
        <f>IFERROR(__xludf.DUMMYFUNCTION("GOOGLETRANSLATE(A3236, ""en"",""mt"")"),"Att dwar il-Kolonja tar-Rabat")</f>
        <v>Att dwar il-Kolonja tar-Rabat</v>
      </c>
    </row>
    <row r="3237" ht="15.75" customHeight="1">
      <c r="A3237" s="2" t="s">
        <v>3237</v>
      </c>
      <c r="B3237" s="2" t="str">
        <f>IFERROR(__xludf.DUMMYFUNCTION("GOOGLETRANSLATE(A3237, ""en"",""mt"")"),"Fejn se jitwaqqa 'Canonball mill-bejta taċ-ċawla ta' art tal-vapur skond Aristotile?")</f>
        <v>Fejn se jitwaqqa 'Canonball mill-bejta taċ-ċawla ta' art tal-vapur skond Aristotile?</v>
      </c>
    </row>
    <row r="3238" ht="15.75" customHeight="1">
      <c r="A3238" s="2" t="s">
        <v>3238</v>
      </c>
      <c r="B3238" s="2" t="str">
        <f>IFERROR(__xludf.DUMMYFUNCTION("GOOGLETRANSLATE(A3238, ""en"",""mt"")"),"Silikati tal-manjeżju u tal-ħadid jagħmlu l-___ tad-dinja")</f>
        <v>Silikati tal-manjeżju u tal-ħadid jagħmlu l-___ tad-dinja</v>
      </c>
    </row>
    <row r="3239" ht="15.75" customHeight="1">
      <c r="A3239" s="2" t="s">
        <v>3239</v>
      </c>
      <c r="B3239" s="2" t="str">
        <f>IFERROR(__xludf.DUMMYFUNCTION("GOOGLETRANSLATE(A3239, ""en"",""mt"")"),"It-tieni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3240" ht="15.75" customHeight="1">
      <c r="A3240" s="2" t="s">
        <v>3240</v>
      </c>
      <c r="B3240" s="2" t="str">
        <f>IFERROR(__xludf.DUMMYFUNCTION("GOOGLETRANSLATE(A3240, ""en"",""mt"")"),"konnessi permezz ta 'konnessjonijiet dial-up jew konnessjonijiet async iddedikati")</f>
        <v>konnessi permezz ta 'konnessjonijiet dial-up jew konnessjonijiet async iddedikati</v>
      </c>
    </row>
    <row r="3241" ht="15.75" customHeight="1">
      <c r="A3241" s="2" t="s">
        <v>3241</v>
      </c>
      <c r="B3241" s="2" t="str">
        <f>IFERROR(__xludf.DUMMYFUNCTION("GOOGLETRANSLATE(A3241, ""en"",""mt"")"),"Il-President tal-Università Robert Maynard Hutchins de-enfasizzaw l-atletika tal-varsity fl-1939")</f>
        <v>Il-President tal-Università Robert Maynard Hutchins de-enfasizzaw l-atletika tal-varsity fl-1939</v>
      </c>
    </row>
    <row r="3242" ht="15.75" customHeight="1">
      <c r="A3242" s="2" t="s">
        <v>3242</v>
      </c>
      <c r="B3242" s="2" t="str">
        <f>IFERROR(__xludf.DUMMYFUNCTION("GOOGLETRANSLATE(A3242, ""en"",""mt"")"),"miżata għal kull unità ta 'ħin ta' konnessjoni")</f>
        <v>miżata għal kull unità ta 'ħin ta' konnessjoni</v>
      </c>
    </row>
    <row r="3243" ht="15.75" customHeight="1">
      <c r="A3243" s="2" t="s">
        <v>3243</v>
      </c>
      <c r="B3243" s="2" t="str">
        <f>IFERROR(__xludf.DUMMYFUNCTION("GOOGLETRANSLATE(A3243, ""en"",""mt"")"),"Metodu Cascade")</f>
        <v>Metodu Cascade</v>
      </c>
    </row>
    <row r="3244" ht="15.75" customHeight="1">
      <c r="A3244" s="2" t="s">
        <v>3244</v>
      </c>
      <c r="B3244" s="2" t="str">
        <f>IFERROR(__xludf.DUMMYFUNCTION("GOOGLETRANSLATE(A3244, ""en"",""mt"")"),"It-telfa tat-truppi Għarab fil-gwerra ta ’sitt ijiem kienet tikkostitwixxi x’inhi għad-dinja Musulmana Għarbija?")</f>
        <v>It-telfa tat-truppi Għarab fil-gwerra ta ’sitt ijiem kienet tikkostitwixxi x’inhi għad-dinja Musulmana Għarbija?</v>
      </c>
    </row>
    <row r="3245" ht="15.75" customHeight="1">
      <c r="A3245" s="2" t="s">
        <v>3245</v>
      </c>
      <c r="B3245" s="2" t="str">
        <f>IFERROR(__xludf.DUMMYFUNCTION("GOOGLETRANSLATE(A3245, ""en"",""mt"")"),"Iċ-ċili mwebbsa")</f>
        <v>Iċ-ċili mwebbsa</v>
      </c>
    </row>
    <row r="3246" ht="15.75" customHeight="1">
      <c r="A3246" s="2" t="s">
        <v>3246</v>
      </c>
      <c r="B3246" s="2" t="str">
        <f>IFERROR(__xludf.DUMMYFUNCTION("GOOGLETRANSLATE(A3246, ""en"",""mt"")"),"mehrież u lida u l-karattru ℞ (reċipjent)")</f>
        <v>mehrież u lida u l-karattru ℞ (reċipjent)</v>
      </c>
    </row>
    <row r="3247" ht="15.75" customHeight="1">
      <c r="A3247" s="2" t="s">
        <v>3247</v>
      </c>
      <c r="B3247" s="2" t="str">
        <f>IFERROR(__xludf.DUMMYFUNCTION("GOOGLETRANSLATE(A3247, ""en"",""mt"")"),"Stabbiliment ta 'relazzjonijiet ma' parteċipanti oħra meħtieġa permezz tal-proċess ta 'bini tad-disinn")</f>
        <v>Stabbiliment ta 'relazzjonijiet ma' parteċipanti oħra meħtieġa permezz tal-proċess ta 'bini tad-disinn</v>
      </c>
    </row>
    <row r="3248" ht="15.75" customHeight="1">
      <c r="A3248" s="2" t="s">
        <v>3248</v>
      </c>
      <c r="B3248" s="2" t="str">
        <f>IFERROR(__xludf.DUMMYFUNCTION("GOOGLETRANSLATE(A3248, ""en"",""mt"")"),"larva tal-ħut u organiżmi")</f>
        <v>larva tal-ħut u organiżmi</v>
      </c>
    </row>
    <row r="3249" ht="15.75" customHeight="1">
      <c r="A3249" s="2" t="s">
        <v>3249</v>
      </c>
      <c r="B3249" s="2" t="str">
        <f>IFERROR(__xludf.DUMMYFUNCTION("GOOGLETRANSLATE(A3249, ""en"",""mt"")"),"Kien hemm ħafna Ċiniżi b'liema status mhux mistenni?")</f>
        <v>Kien hemm ħafna Ċiniżi b'liema status mhux mistenni?</v>
      </c>
    </row>
    <row r="3250" ht="15.75" customHeight="1">
      <c r="A3250" s="2" t="s">
        <v>3250</v>
      </c>
      <c r="B3250" s="2" t="str">
        <f>IFERROR(__xludf.DUMMYFUNCTION("GOOGLETRANSLATE(A3250, ""en"",""mt"")"),"Kif jiġi ddeterminat il-proċess tal-allokazzjoni tas-sedili sakemm ikunu ġew determinati s-sedili kollha disponibbli?")</f>
        <v>Kif jiġi ddeterminat il-proċess tal-allokazzjoni tas-sedili sakemm ikunu ġew determinati s-sedili kollha disponibbli?</v>
      </c>
    </row>
    <row r="3251" ht="15.75" customHeight="1">
      <c r="A3251" s="2" t="s">
        <v>3251</v>
      </c>
      <c r="B3251" s="2" t="str">
        <f>IFERROR(__xludf.DUMMYFUNCTION("GOOGLETRANSLATE(A3251, ""en"",""mt"")"),"In-netwerk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3252" ht="15.75" customHeight="1">
      <c r="A3252" s="2" t="s">
        <v>3252</v>
      </c>
      <c r="B3252" s="2" t="str">
        <f>IFERROR(__xludf.DUMMYFUNCTION("GOOGLETRANSLATE(A3252, ""en"",""mt"")"),"Fresno County Courthouse (imwaqqa), il-Librerija Pubblika Fresno Carnegie")</f>
        <v>Fresno County Courthouse (imwaqqa), il-Librerija Pubblika Fresno Carnegie</v>
      </c>
    </row>
    <row r="3253" ht="15.75" customHeight="1">
      <c r="A3253" s="2" t="s">
        <v>3253</v>
      </c>
      <c r="B3253" s="2" t="str">
        <f>IFERROR(__xludf.DUMMYFUNCTION("GOOGLETRANSLATE(A3253, ""en"",""mt"")"),"L-estensjoni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3254" ht="15.75" customHeight="1">
      <c r="A3254" s="2" t="s">
        <v>3254</v>
      </c>
      <c r="B3254" s="2" t="str">
        <f>IFERROR(__xludf.DUMMYFUNCTION("GOOGLETRANSLATE(A3254, ""en"",""mt"")"),"L-avvanzi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3255" ht="15.75" customHeight="1">
      <c r="A3255" s="2" t="s">
        <v>3255</v>
      </c>
      <c r="B3255" s="2" t="str">
        <f>IFERROR(__xludf.DUMMYFUNCTION("GOOGLETRANSLATE(A3255, ""en"",""mt"")"),"arkitettura tal-manjerista")</f>
        <v>arkitettura tal-manjerista</v>
      </c>
    </row>
    <row r="3256" ht="15.75" customHeight="1">
      <c r="A3256" s="2" t="s">
        <v>3256</v>
      </c>
      <c r="B3256" s="2" t="str">
        <f>IFERROR(__xludf.DUMMYFUNCTION("GOOGLETRANSLATE(A3256, ""en"",""mt"")"),"Il-pjan ta 'Pitt talab għal liema attakki?")</f>
        <v>Il-pjan ta 'Pitt talab għal liema attakki?</v>
      </c>
    </row>
    <row r="3257" ht="15.75" customHeight="1">
      <c r="A3257" s="2" t="s">
        <v>3257</v>
      </c>
      <c r="B3257" s="2" t="str">
        <f>IFERROR(__xludf.DUMMYFUNCTION("GOOGLETRANSLATE(A3257, ""en"",""mt"")"),"Fl-1854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3258" ht="15.75" customHeight="1">
      <c r="A3258" s="2" t="s">
        <v>3258</v>
      </c>
      <c r="B3258" s="2" t="str">
        <f>IFERROR(__xludf.DUMMYFUNCTION("GOOGLETRANSLATE(A3258, ""en"",""mt"")"),"Louis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3259" ht="15.75" customHeight="1">
      <c r="A3259" s="2" t="s">
        <v>3259</v>
      </c>
      <c r="B3259" s="2" t="str">
        <f>IFERROR(__xludf.DUMMYFUNCTION("GOOGLETRANSLATE(A3259, ""en"",""mt"")"),"Għax ippubblika s-sejbiet tiegħu l-ewwel")</f>
        <v>Għax ippubblika s-sejbiet tiegħu l-ewwel</v>
      </c>
    </row>
    <row r="3260" ht="15.75" customHeight="1">
      <c r="A3260" s="2" t="s">
        <v>3260</v>
      </c>
      <c r="B3260" s="2" t="str">
        <f>IFERROR(__xludf.DUMMYFUNCTION("GOOGLETRANSLATE(A3260, ""en"",""mt"")"),"L-effetti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3261" ht="15.75" customHeight="1">
      <c r="A3261" s="2" t="s">
        <v>3261</v>
      </c>
      <c r="B3261" s="2" t="str">
        <f>IFERROR(__xludf.DUMMYFUNCTION("GOOGLETRANSLATE(A3261, ""en"",""mt"")"),"Guo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3262" ht="15.75" customHeight="1">
      <c r="A3262" s="2" t="s">
        <v>3262</v>
      </c>
      <c r="B3262" s="2" t="str">
        <f>IFERROR(__xludf.DUMMYFUNCTION("GOOGLETRANSLATE(A3262, ""en"",""mt"")"),"Liema grad għall-iktar belt popolata fl-Unjoni Ewropea għandha Varsavja?")</f>
        <v>Liema grad għall-iktar belt popolata fl-Unjoni Ewropea għandha Varsavja?</v>
      </c>
    </row>
    <row r="3263" ht="15.75" customHeight="1">
      <c r="A3263" s="2" t="s">
        <v>3263</v>
      </c>
      <c r="B3263" s="2" t="str">
        <f>IFERROR(__xludf.DUMMYFUNCTION("GOOGLETRANSLATE(A3263, ""en"",""mt"")"),"(titla u taqa 'skont id-domanda tas-suq")</f>
        <v>(titla u taqa 'skont id-domanda tas-suq</v>
      </c>
    </row>
    <row r="3264" ht="15.75" customHeight="1">
      <c r="A3264" s="2" t="s">
        <v>3264</v>
      </c>
      <c r="B3264" s="2" t="str">
        <f>IFERROR(__xludf.DUMMYFUNCTION("GOOGLETRANSLATE(A3264, ""en"",""mt"")"),"Mill-aħħar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3265" ht="15.75" customHeight="1">
      <c r="A3265" s="2" t="s">
        <v>3265</v>
      </c>
      <c r="B3265" s="2" t="str">
        <f>IFERROR(__xludf.DUMMYFUNCTION("GOOGLETRANSLATE(A3265, ""en"",""mt"")"),"Sar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3266" ht="15.75" customHeight="1">
      <c r="A3266" s="2" t="s">
        <v>3266</v>
      </c>
      <c r="B3266" s="2" t="str">
        <f>IFERROR(__xludf.DUMMYFUNCTION("GOOGLETRANSLATE(A3266, ""en"",""mt"")"),"X'inhi waħda mill-ikbar u l-aktar istituzzjonijiet onkoloġiċi moderni fl-Ewropa?")</f>
        <v>X'inhi waħda mill-ikbar u l-aktar istituzzjonijiet onkoloġiċi moderni fl-Ewropa?</v>
      </c>
    </row>
    <row r="3267" ht="15.75" customHeight="1">
      <c r="A3267" s="2" t="s">
        <v>3267</v>
      </c>
      <c r="B3267" s="2" t="str">
        <f>IFERROR(__xludf.DUMMYFUNCTION("GOOGLETRANSLATE(A3267, ""en"",""mt"")"),"Marki ewlenin tal-karozzi")</f>
        <v>Marki ewlenin tal-karozzi</v>
      </c>
    </row>
    <row r="3268" ht="15.75" customHeight="1">
      <c r="A3268" s="2" t="s">
        <v>3268</v>
      </c>
      <c r="B3268" s="2" t="str">
        <f>IFERROR(__xludf.DUMMYFUNCTION("GOOGLETRANSLATE(A3268, ""en"",""mt"")"),"Brocard's")</f>
        <v>Brocard's</v>
      </c>
    </row>
    <row r="3269" ht="15.75" customHeight="1">
      <c r="A3269" s="2" t="s">
        <v>3269</v>
      </c>
      <c r="B3269" s="2" t="str">
        <f>IFERROR(__xludf.DUMMYFUNCTION("GOOGLETRANSLATE(A3269, ""en"",""mt"")"),"Il-kamra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3270" ht="15.75" customHeight="1">
      <c r="A3270" s="2" t="s">
        <v>3270</v>
      </c>
      <c r="B3270" s="2" t="str">
        <f>IFERROR(__xludf.DUMMYFUNCTION("GOOGLETRANSLATE(A3270, ""en"",""mt"")"),"New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3271" ht="15.75" customHeight="1">
      <c r="A3271" s="2" t="s">
        <v>3271</v>
      </c>
      <c r="B3271" s="2" t="str">
        <f>IFERROR(__xludf.DUMMYFUNCTION("GOOGLETRANSLATE(A3271, ""en"",""mt"")"),"Is-soċjalisti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3272" ht="15.75" customHeight="1">
      <c r="A3272" s="2" t="s">
        <v>3272</v>
      </c>
      <c r="B3272" s="2" t="str">
        <f>IFERROR(__xludf.DUMMYFUNCTION("GOOGLETRANSLATE(A3272, ""en"",""mt"")"),"X'kienet is-sinifikat tar-rebħa fil-Forth Niagara għall-Ingliżi?")</f>
        <v>X'kienet is-sinifikat tar-rebħa fil-Forth Niagara għall-Ingliżi?</v>
      </c>
    </row>
    <row r="3273" ht="15.75" customHeight="1">
      <c r="A3273" s="2" t="s">
        <v>3273</v>
      </c>
      <c r="B3273" s="2" t="str">
        <f>IFERROR(__xludf.DUMMYFUNCTION("GOOGLETRANSLATE(A3273, ""en"",""mt"")"),"Kif kienet tissejjaħ il-kolonja Franċiża Brażiljana?")</f>
        <v>Kif kienet tissejjaħ il-kolonja Franċiża Brażiljana?</v>
      </c>
    </row>
    <row r="3274" ht="15.75" customHeight="1">
      <c r="A3274" s="2" t="s">
        <v>3274</v>
      </c>
      <c r="B3274" s="2" t="str">
        <f>IFERROR(__xludf.DUMMYFUNCTION("GOOGLETRANSLATE(A3274, ""en"",""mt"")"),"Għal liema raġuni xi ħadd jevita reati waqt li jipprotesta?")</f>
        <v>Għal liema raġuni xi ħadd jevita reati waqt li jipprotesta?</v>
      </c>
    </row>
    <row r="3275" ht="15.75" customHeight="1">
      <c r="A3275" s="2" t="s">
        <v>3275</v>
      </c>
      <c r="B3275" s="2" t="str">
        <f>IFERROR(__xludf.DUMMYFUNCTION("GOOGLETRANSLATE(A3275, ""en"",""mt"")"),"il-proporzjon baxx tagħhom ta 'materja organika għal melħ u ilma")</f>
        <v>il-proporzjon baxx tagħhom ta 'materja organika għal melħ u ilma</v>
      </c>
    </row>
    <row r="3276" ht="15.75" customHeight="1">
      <c r="A3276" s="2" t="s">
        <v>3276</v>
      </c>
      <c r="B3276" s="2" t="str">
        <f>IFERROR(__xludf.DUMMYFUNCTION("GOOGLETRANSLATE(A3276, ""en"",""mt"")"),"L-evoluzzjoni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tal-antiġen "&amp;"tal-vertebrati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tal-antiġen tal-vertebrati tax-xedaq, huma prodotti minn numru żgħir biss (wieħed jew tnejn) ta 'ġeni. Dawn il-molekuli huma maħsuba li jorbtu antiġeni patoġeniċi b'mod simili għal antikorpi, u bl-istess grad ta 'speċifiċità.</v>
      </c>
    </row>
    <row r="3277" ht="15.75" customHeight="1">
      <c r="A3277" s="2" t="s">
        <v>3277</v>
      </c>
      <c r="B3277" s="2" t="str">
        <f>IFERROR(__xludf.DUMMYFUNCTION("GOOGLETRANSLATE(A3277, ""en"",""mt"")"),"Datapac ġie żviluppat minn Bell Northern Research")</f>
        <v>Datapac ġie żviluppat minn Bell Northern Research</v>
      </c>
    </row>
    <row r="3278" ht="15.75" customHeight="1">
      <c r="A3278" s="2" t="s">
        <v>3278</v>
      </c>
      <c r="B3278" s="2" t="str">
        <f>IFERROR(__xludf.DUMMYFUNCTION("GOOGLETRANSLATE(A3278, ""en"",""mt"")"),"Ħafna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3279" ht="15.75" customHeight="1">
      <c r="A3279" s="2" t="s">
        <v>3279</v>
      </c>
      <c r="B3279" s="2" t="str">
        <f>IFERROR(__xludf.DUMMYFUNCTION("GOOGLETRANSLATE(A3279, ""en"",""mt"")"),"Kemm-il koordinazzjoni ta 'awturi ewlenin għandu kapitolu ta' rapport IPCC?")</f>
        <v>Kemm-il koordinazzjoni ta 'awturi ewlenin għandu kapitolu ta' rapport IPCC?</v>
      </c>
    </row>
    <row r="3280" ht="15.75" customHeight="1">
      <c r="A3280" s="2" t="s">
        <v>3280</v>
      </c>
      <c r="B3280" s="2" t="str">
        <f>IFERROR(__xludf.DUMMYFUNCTION("GOOGLETRANSLATE(A3280, ""en"",""mt"")"),"Downtown Santa Monica u Downtown Glendale huma parti minn liema żona?")</f>
        <v>Downtown Santa Monica u Downtown Glendale huma parti minn liema żona?</v>
      </c>
    </row>
    <row r="3281" ht="15.75" customHeight="1">
      <c r="A3281" s="2" t="s">
        <v>3281</v>
      </c>
      <c r="B3281" s="2" t="str">
        <f>IFERROR(__xludf.DUMMYFUNCTION("GOOGLETRANSLATE(A3281, ""en"",""mt"")"),"It-Trattat ta ’Ruma 1957 u t-Trattat Maastricht 1992")</f>
        <v>It-Trattat ta ’Ruma 1957 u t-Trattat Maastricht 1992</v>
      </c>
    </row>
    <row r="3282" ht="15.75" customHeight="1">
      <c r="A3282" s="2" t="s">
        <v>3282</v>
      </c>
      <c r="B3282" s="2" t="str">
        <f>IFERROR(__xludf.DUMMYFUNCTION("GOOGLETRANSLATE(A3282, ""en"",""mt"")"),"Norm isir iżgħar")</f>
        <v>Norm isir iżgħar</v>
      </c>
    </row>
    <row r="3283" ht="15.75" customHeight="1">
      <c r="A3283" s="2" t="s">
        <v>3283</v>
      </c>
      <c r="B3283" s="2" t="str">
        <f>IFERROR(__xludf.DUMMYFUNCTION("GOOGLETRANSLATE(A3283, ""en"",""mt"")"),"Genghis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3284" ht="15.75" customHeight="1">
      <c r="A3284" s="2" t="s">
        <v>3284</v>
      </c>
      <c r="B3284" s="2" t="str">
        <f>IFERROR(__xludf.DUMMYFUNCTION("GOOGLETRANSLATE(A3284, ""en"",""mt"")"),"It-tul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3285" ht="15.75" customHeight="1">
      <c r="A3285" s="2" t="s">
        <v>3285</v>
      </c>
      <c r="B3285" s="2" t="str">
        <f>IFERROR(__xludf.DUMMYFUNCTION("GOOGLETRANSLATE(A3285, ""en"",""mt"")"),"Min notevolment tejjeb il-pompa tal-ilma tas-salvataġġ?")</f>
        <v>Min notevolment tejjeb il-pompa tal-ilma tas-salvataġġ?</v>
      </c>
    </row>
    <row r="3286" ht="15.75" customHeight="1">
      <c r="A3286" s="2" t="s">
        <v>3286</v>
      </c>
      <c r="B3286" s="2" t="str">
        <f>IFERROR(__xludf.DUMMYFUNCTION("GOOGLETRANSLATE(A3286, ""en"",""mt"")"),"Il-konġettura ta 'Goldbach")</f>
        <v>Il-konġettura ta 'Goldbach</v>
      </c>
    </row>
    <row r="3287" ht="15.75" customHeight="1">
      <c r="A3287" s="2" t="s">
        <v>3287</v>
      </c>
      <c r="B3287" s="2" t="str">
        <f>IFERROR(__xludf.DUMMYFUNCTION("GOOGLETRANSLATE(A3287, ""en"",""mt"")"),"gass ​​ikkompressat")</f>
        <v>gass ​​ikkompressat</v>
      </c>
    </row>
    <row r="3288" ht="15.75" customHeight="1">
      <c r="A3288" s="2" t="s">
        <v>3288</v>
      </c>
      <c r="B3288" s="2" t="str">
        <f>IFERROR(__xludf.DUMMYFUNCTION("GOOGLETRANSLATE(A3288, ""en"",""mt"")"),"Kemm mill-fluss tar-Renu jġorr l-ijssel?")</f>
        <v>Kemm mill-fluss tar-Renu jġorr l-ijssel?</v>
      </c>
    </row>
    <row r="3289" ht="15.75" customHeight="1">
      <c r="A3289" s="2" t="s">
        <v>3289</v>
      </c>
      <c r="B3289" s="2" t="str">
        <f>IFERROR(__xludf.DUMMYFUNCTION("GOOGLETRANSLATE(A3289, ""en"",""mt"")"),"Liema moviment tad-drittijiet ċivili fl-Istati Uniti kien magħruf għad-diżubbidjenza tiegħu?")</f>
        <v>Liema moviment tad-drittijiet ċivili fl-Istati Uniti kien magħruf għad-diżubbidjenza tiegħu?</v>
      </c>
    </row>
    <row r="3290" ht="15.75" customHeight="1">
      <c r="A3290" s="2" t="s">
        <v>3290</v>
      </c>
      <c r="B3290" s="2" t="str">
        <f>IFERROR(__xludf.DUMMYFUNCTION("GOOGLETRANSLATE(A3290, ""en"",""mt"")"),"Jappartjeni lil Warsz")</f>
        <v>Jappartjeni lil Warsz</v>
      </c>
    </row>
    <row r="3291" ht="15.75" customHeight="1">
      <c r="A3291" s="2" t="s">
        <v>3291</v>
      </c>
      <c r="B3291" s="2" t="str">
        <f>IFERROR(__xludf.DUMMYFUNCTION("GOOGLETRANSLATE(A3291, ""en"",""mt"")"),"Fejn huma n-nixxigħat li jinqabdu r-Rhine?")</f>
        <v>Fejn huma n-nixxigħat li jinqabdu r-Rhine?</v>
      </c>
    </row>
    <row r="3292" ht="15.75" customHeight="1">
      <c r="A3292" s="2" t="s">
        <v>3292</v>
      </c>
      <c r="B3292" s="2" t="str">
        <f>IFERROR(__xludf.DUMMYFUNCTION("GOOGLETRANSLATE(A3292, ""en"",""mt"")"),"Kemm żdiedet il-popolazzjoni ta 'Victoria f'għaxar snin wara l-iskoperta tad-deheb?")</f>
        <v>Kemm żdiedet il-popolazzjoni ta 'Victoria f'għaxar snin wara l-iskoperta tad-deheb?</v>
      </c>
    </row>
    <row r="3293" ht="15.75" customHeight="1">
      <c r="A3293" s="2" t="s">
        <v>3293</v>
      </c>
      <c r="B3293" s="2" t="str">
        <f>IFERROR(__xludf.DUMMYFUNCTION("GOOGLETRANSLATE(A3293, ""en"",""mt"")"),"Fuq xiex ipproponiet il-ħlasijiet ta 'benefiċċji ta' Alec Shelbrooke?")</f>
        <v>Fuq xiex ipproponiet il-ħlasijiet ta 'benefiċċji ta' Alec Shelbrooke?</v>
      </c>
    </row>
    <row r="3294" ht="15.75" customHeight="1">
      <c r="A3294" s="2" t="s">
        <v>3294</v>
      </c>
      <c r="B3294" s="2" t="str">
        <f>IFERROR(__xludf.DUMMYFUNCTION("GOOGLETRANSLATE(A3294, ""en"",""mt"")"),"Komunista")</f>
        <v>Komunista</v>
      </c>
    </row>
    <row r="3295" ht="15.75" customHeight="1">
      <c r="A3295" s="2" t="s">
        <v>3295</v>
      </c>
      <c r="B3295" s="2" t="str">
        <f>IFERROR(__xludf.DUMMYFUNCTION("GOOGLETRANSLATE(A3295, ""en"",""mt"")"),"Birefringence, pleochroism, ġemellaġġ, u proprjetajiet ta 'interferenza")</f>
        <v>Birefringence, pleochroism, ġemellaġġ, u proprjetajiet ta 'interferenza</v>
      </c>
    </row>
    <row r="3296" ht="15.75" customHeight="1">
      <c r="A3296" s="2" t="s">
        <v>3296</v>
      </c>
      <c r="B3296" s="2" t="str">
        <f>IFERROR(__xludf.DUMMYFUNCTION("GOOGLETRANSLATE(A3296, ""en"",""mt"")"),"Il-ġeografu ta 'Wilson")</f>
        <v>Il-ġeografu ta 'Wilson</v>
      </c>
    </row>
    <row r="3297" ht="15.75" customHeight="1">
      <c r="A3297" s="2" t="s">
        <v>3297</v>
      </c>
      <c r="B3297" s="2" t="str">
        <f>IFERROR(__xludf.DUMMYFUNCTION("GOOGLETRANSLATE(A3297, ""en"",""mt"")"),"medja ta ’182 miljun")</f>
        <v>medja ta ’182 miljun</v>
      </c>
    </row>
    <row r="3298" ht="15.75" customHeight="1">
      <c r="A3298" s="2" t="s">
        <v>3298</v>
      </c>
      <c r="B3298" s="2" t="str">
        <f>IFERROR(__xludf.DUMMYFUNCTION("GOOGLETRANSLATE(A3298, ""en"",""mt"")"),"barriera tad-demm-moħħ, barriera ta 'fluwidu tad-demm - ċerikrospinali")</f>
        <v>barriera tad-demm-moħħ, barriera ta 'fluwidu tad-demm - ċerikrospinali</v>
      </c>
    </row>
    <row r="3299" ht="15.75" customHeight="1">
      <c r="A3299" s="2" t="s">
        <v>3299</v>
      </c>
      <c r="B3299" s="2" t="str">
        <f>IFERROR(__xludf.DUMMYFUNCTION("GOOGLETRANSLATE(A3299, ""en"",""mt"")"),"Kont privat")</f>
        <v>Kont privat</v>
      </c>
    </row>
    <row r="3300" ht="15.75" customHeight="1">
      <c r="A3300" s="2" t="s">
        <v>3300</v>
      </c>
      <c r="B3300" s="2" t="str">
        <f>IFERROR(__xludf.DUMMYFUNCTION("GOOGLETRANSLATE(A3300, ""en"",""mt"")"),"wara s-sieq tal-arblu ta 'vapur li jiċċaqlaq")</f>
        <v>wara s-sieq tal-arblu ta 'vapur li jiċċaqlaq</v>
      </c>
    </row>
    <row r="3301" ht="15.75" customHeight="1">
      <c r="A3301" s="2" t="s">
        <v>3301</v>
      </c>
      <c r="B3301" s="2" t="str">
        <f>IFERROR(__xludf.DUMMYFUNCTION("GOOGLETRANSLATE(A3301, ""en"",""mt"")"),"Li tgħaqqad il-pakkett tal-isem modern li jaqleb")</f>
        <v>Li tgħaqqad il-pakkett tal-isem modern li jaqleb</v>
      </c>
    </row>
    <row r="3302" ht="15.75" customHeight="1">
      <c r="A3302" s="2" t="s">
        <v>3302</v>
      </c>
      <c r="B3302" s="2" t="str">
        <f>IFERROR(__xludf.DUMMYFUNCTION("GOOGLETRANSLATE(A3302, ""en"",""mt"")"),"wieħed mill-aktar influwenti")</f>
        <v>wieħed mill-aktar influwenti</v>
      </c>
    </row>
    <row r="3303" ht="15.75" customHeight="1">
      <c r="A3303" s="2" t="s">
        <v>3303</v>
      </c>
      <c r="B3303" s="2" t="str">
        <f>IFERROR(__xludf.DUMMYFUNCTION("GOOGLETRANSLATE(A3303, ""en"",""mt"")"),"38–41 ° C.")</f>
        <v>38–41 ° C.</v>
      </c>
    </row>
    <row r="3304" ht="15.75" customHeight="1">
      <c r="A3304" s="2" t="s">
        <v>3304</v>
      </c>
      <c r="B3304" s="2" t="str">
        <f>IFERROR(__xludf.DUMMYFUNCTION("GOOGLETRANSLATE(A3304, ""en"",""mt"")"),"L-ispiżjara huma professjonisti tal-kura tas-saħħa b'edukazzjoni u taħriġ speċjalizzati li jwettqu diversi rwoli biex jiżguraw riżultati tas-saħħa ottimali għall-pazjenti tagħhom permezz tal-użu tal-kwalità tal-mediċini. L-ispiżjara jistgħu jkunu wkoll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jkunu wkoll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3305" ht="15.75" customHeight="1">
      <c r="A3305" s="2" t="s">
        <v>3305</v>
      </c>
      <c r="B3305" s="2" t="str">
        <f>IFERROR(__xludf.DUMMYFUNCTION("GOOGLETRANSLATE(A3305, ""en"",""mt"")"),"Inizjattivi tal-Finanzi Privati ​​(PFIS)")</f>
        <v>Inizjattivi tal-Finanzi Privati ​​(PFIS)</v>
      </c>
    </row>
    <row r="3306" ht="15.75" customHeight="1">
      <c r="A3306" s="2" t="s">
        <v>3306</v>
      </c>
      <c r="B3306" s="2" t="str">
        <f>IFERROR(__xludf.DUMMYFUNCTION("GOOGLETRANSLATE(A3306, ""en"",""mt"")"),"Żoni kklerjati mill-foresta")</f>
        <v>Żoni kklerjati mill-foresta</v>
      </c>
    </row>
    <row r="3307" ht="15.75" customHeight="1">
      <c r="A3307" s="2" t="s">
        <v>3307</v>
      </c>
      <c r="B3307" s="2" t="str">
        <f>IFERROR(__xludf.DUMMYFUNCTION("GOOGLETRANSLATE(A3307, ""en"",""mt"")"),"X'inhuma żewġ tipi ta 'fagoċiti li jivvjaġġaw minn ġol-ġisem biex isibu patoġeni li jinvadu?")</f>
        <v>X'inhuma żewġ tipi ta 'fagoċiti li jivvjaġġaw minn ġol-ġisem biex isibu patoġeni li jinvadu?</v>
      </c>
    </row>
    <row r="3308" ht="15.75" customHeight="1">
      <c r="A3308" s="2" t="s">
        <v>3308</v>
      </c>
      <c r="B3308" s="2" t="str">
        <f>IFERROR(__xludf.DUMMYFUNCTION("GOOGLETRANSLATE(A3308, ""en"",""mt"")"),"Il-qrati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3309" ht="15.75" customHeight="1">
      <c r="A3309" s="2" t="s">
        <v>3309</v>
      </c>
      <c r="B3309" s="2" t="str">
        <f>IFERROR(__xludf.DUMMYFUNCTION("GOOGLETRANSLATE(A3309, ""en"",""mt"")"),"Netwerk Pubbliku Awstraljan X.25 Mħaddem minn Telstra")</f>
        <v>Netwerk Pubbliku Awstraljan X.25 Mħaddem minn Telstra</v>
      </c>
    </row>
    <row r="3310" ht="15.75" customHeight="1">
      <c r="A3310" s="2" t="s">
        <v>3310</v>
      </c>
      <c r="B3310" s="2" t="str">
        <f>IFERROR(__xludf.DUMMYFUNCTION("GOOGLETRANSLATE(A3310, ""en"",""mt"")"),"1688–1692")</f>
        <v>1688–1692</v>
      </c>
    </row>
    <row r="3311" ht="15.75" customHeight="1">
      <c r="A3311" s="2" t="s">
        <v>3311</v>
      </c>
      <c r="B3311" s="2" t="str">
        <f>IFERROR(__xludf.DUMMYFUNCTION("GOOGLETRANSLATE(A3311, ""en"",""mt"")"),"X'inhuma Los Angeles, Orange, San Diego, San Bernardino u Riverside?")</f>
        <v>X'inhuma Los Angeles, Orange, San Diego, San Bernardino u Riverside?</v>
      </c>
    </row>
    <row r="3312" ht="15.75" customHeight="1">
      <c r="A3312" s="2" t="s">
        <v>3312</v>
      </c>
      <c r="B3312" s="2" t="str">
        <f>IFERROR(__xludf.DUMMYFUNCTION("GOOGLETRANSLATE(A3312, ""en"",""mt"")"),"Min japplika l-liġi tal-Unjoni Ewropea?")</f>
        <v>Min japplika l-liġi tal-Unjoni Ewropea?</v>
      </c>
    </row>
    <row r="3313" ht="15.75" customHeight="1">
      <c r="A3313" s="2" t="s">
        <v>3313</v>
      </c>
      <c r="B3313" s="2" t="str">
        <f>IFERROR(__xludf.DUMMYFUNCTION("GOOGLETRANSLATE(A3313, ""en"",""mt"")"),"Agħmel pjanijiet dettaljati u żżomm sorveljanza bir-reqqa")</f>
        <v>Agħmel pjanijiet dettaljati u żżomm sorveljanza bir-reqqa</v>
      </c>
    </row>
    <row r="3314" ht="15.75" customHeight="1">
      <c r="A3314" s="2" t="s">
        <v>3314</v>
      </c>
      <c r="B3314" s="2" t="str">
        <f>IFERROR(__xludf.DUMMYFUNCTION("GOOGLETRANSLATE(A3314, ""en"",""mt"")"),"moxt ġelatina")</f>
        <v>moxt ġelatina</v>
      </c>
    </row>
    <row r="3315" ht="15.75" customHeight="1">
      <c r="A3315" s="2" t="s">
        <v>3315</v>
      </c>
      <c r="B3315" s="2" t="str">
        <f>IFERROR(__xludf.DUMMYFUNCTION("GOOGLETRANSLATE(A3315, ""en"",""mt"")"),"Hemm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3316" ht="15.75" customHeight="1">
      <c r="A3316" s="2" t="s">
        <v>3316</v>
      </c>
      <c r="B3316" s="2" t="str">
        <f>IFERROR(__xludf.DUMMYFUNCTION("GOOGLETRANSLATE(A3316, ""en"",""mt"")"),"Jekk tinżamm elezzjoni straordinarja f'inqas minn sitt xhur qabel id-data ta 'elezzjoni ordinarja, x'tagħmel għall-elezzjoni ordinarja?")</f>
        <v>Jekk tinżamm elezzjoni straordinarja f'inqas minn sitt xhur qabel id-data ta 'elezzjoni ordinarja, x'tagħmel għall-elezzjoni ordinarja?</v>
      </c>
    </row>
    <row r="3317" ht="15.75" customHeight="1">
      <c r="A3317" s="2" t="s">
        <v>3317</v>
      </c>
      <c r="B3317" s="2" t="str">
        <f>IFERROR(__xludf.DUMMYFUNCTION("GOOGLETRANSLATE(A3317, ""en"",""mt"")"),"Għaliex in-nazzjonijiet Ewropej u l-Ġappun isseparaw ruħhom mill-Istati Uniti waqt il-kriżi?")</f>
        <v>Għaliex in-nazzjonijiet Ewropej u l-Ġappun isseparaw ruħhom mill-Istati Uniti waqt il-kriżi?</v>
      </c>
    </row>
    <row r="3318" ht="15.75" customHeight="1">
      <c r="A3318" s="2" t="s">
        <v>3318</v>
      </c>
      <c r="B3318" s="2" t="str">
        <f>IFERROR(__xludf.DUMMYFUNCTION("GOOGLETRANSLATE(A3318, ""en"",""mt"")"),"ħamsa")</f>
        <v>ħamsa</v>
      </c>
    </row>
    <row r="3319" ht="15.75" customHeight="1">
      <c r="A3319" s="2" t="s">
        <v>3319</v>
      </c>
      <c r="B3319" s="2" t="str">
        <f>IFERROR(__xludf.DUMMYFUNCTION("GOOGLETRANSLATE(A3319, ""en"",""mt"")"),"Il-Qorti Ewropea tal-Ġustizzja")</f>
        <v>Il-Qorti Ewropea tal-Ġustizzja</v>
      </c>
    </row>
    <row r="3320" ht="15.75" customHeight="1">
      <c r="A3320" s="2" t="s">
        <v>3320</v>
      </c>
      <c r="B3320" s="2" t="str">
        <f>IFERROR(__xludf.DUMMYFUNCTION("GOOGLETRANSLATE(A3320, ""en"",""mt"")"),"Sett ta 'problema li dak huwa diffiċli għall-espressjoni NP jista' jkun iddikjarat ukoll kif?")</f>
        <v>Sett ta 'problema li dak huwa diffiċli għall-espressjoni NP jista' jkun iddikjarat ukoll kif?</v>
      </c>
    </row>
    <row r="3321" ht="15.75" customHeight="1">
      <c r="A3321" s="2" t="s">
        <v>3321</v>
      </c>
      <c r="B3321" s="2" t="str">
        <f>IFERROR(__xludf.DUMMYFUNCTION("GOOGLETRANSLATE(A3321, ""en"",""mt"")"),"Min jippreżenta ideat differenti dwar kif jistgħu jintlaħqu l-għanijiet?")</f>
        <v>Min jippreżenta ideat differenti dwar kif jistgħu jintlaħqu l-għanijiet?</v>
      </c>
    </row>
    <row r="3322" ht="15.75" customHeight="1">
      <c r="A3322" s="2" t="s">
        <v>3322</v>
      </c>
      <c r="B3322" s="2" t="str">
        <f>IFERROR(__xludf.DUMMYFUNCTION("GOOGLETRANSLATE(A3322, ""en"",""mt"")"),"L-imperjalizmu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3323" ht="15.75" customHeight="1">
      <c r="A3323" s="2" t="s">
        <v>3323</v>
      </c>
      <c r="B3323" s="2" t="str">
        <f>IFERROR(__xludf.DUMMYFUNCTION("GOOGLETRANSLATE(A3323, ""en"",""mt"")"),"weraq tar-rmied")</f>
        <v>weraq tar-rmied</v>
      </c>
    </row>
    <row r="3324" ht="15.75" customHeight="1">
      <c r="A3324" s="2" t="s">
        <v>3324</v>
      </c>
      <c r="B3324" s="2" t="str">
        <f>IFERROR(__xludf.DUMMYFUNCTION("GOOGLETRANSLATE(A3324, ""en"",""mt"")"),"Is-sistema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3325" ht="15.75" customHeight="1">
      <c r="A3325" s="2" t="s">
        <v>3325</v>
      </c>
      <c r="B3325" s="2" t="str">
        <f>IFERROR(__xludf.DUMMYFUNCTION("GOOGLETRANSLATE(A3325, ""en"",""mt"")"),"X'inhu 565 ° C il-limitu ta 'creep?")</f>
        <v>X'inhu 565 ° C il-limitu ta 'creep?</v>
      </c>
    </row>
    <row r="3326" ht="15.75" customHeight="1">
      <c r="A3326" s="2" t="s">
        <v>3326</v>
      </c>
      <c r="B3326" s="2" t="str">
        <f>IFERROR(__xludf.DUMMYFUNCTION("GOOGLETRANSLATE(A3326, ""en"",""mt"")"),"Identifika, tirrekluta")</f>
        <v>Identifika, tirrekluta</v>
      </c>
    </row>
    <row r="3327" ht="15.75" customHeight="1">
      <c r="A3327" s="2" t="s">
        <v>3327</v>
      </c>
      <c r="B3327" s="2" t="str">
        <f>IFERROR(__xludf.DUMMYFUNCTION("GOOGLETRANSLATE(A3327, ""en"",""mt"")"),"fid-direzzjoni li fiha l-ħalq qed jipponta,")</f>
        <v>fid-direzzjoni li fiha l-ħalq qed jipponta,</v>
      </c>
    </row>
    <row r="3328" ht="15.75" customHeight="1">
      <c r="A3328" s="2" t="s">
        <v>3328</v>
      </c>
      <c r="B3328" s="2" t="str">
        <f>IFERROR(__xludf.DUMMYFUNCTION("GOOGLETRANSLATE(A3328, ""en"",""mt"")"),"Il-kontijiet kontemporanji kienu esaġerazzjonijiet")</f>
        <v>Il-kontijiet kontemporanji kienu esaġerazzjonijiet</v>
      </c>
    </row>
    <row r="3329" ht="15.75" customHeight="1">
      <c r="A3329" s="2" t="s">
        <v>3329</v>
      </c>
      <c r="B3329" s="2" t="str">
        <f>IFERROR(__xludf.DUMMYFUNCTION("GOOGLETRANSLATE(A3329, ""en"",""mt"")"),"Att dwar il-Konservazzjoni tal-Enerġija ta 'Emerġenza ta' Emerġenza")</f>
        <v>Att dwar il-Konservazzjoni tal-Enerġija ta 'Emerġenza ta' Emerġenza</v>
      </c>
    </row>
    <row r="3330" ht="15.75" customHeight="1">
      <c r="A3330" s="2" t="s">
        <v>3330</v>
      </c>
      <c r="B3330" s="2" t="str">
        <f>IFERROR(__xludf.DUMMYFUNCTION("GOOGLETRANSLATE(A3330, ""en"",""mt"")"),"Tard tas-snin sebgħin")</f>
        <v>Tard tas-snin sebgħin</v>
      </c>
    </row>
    <row r="3331" ht="15.75" customHeight="1">
      <c r="A3331" s="2" t="s">
        <v>3331</v>
      </c>
      <c r="B3331" s="2" t="str">
        <f>IFERROR(__xludf.DUMMYFUNCTION("GOOGLETRANSLATE(A3331, ""en"",""mt"")"),"B'kuntrast,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3332" ht="15.75" customHeight="1">
      <c r="A3332" s="2" t="s">
        <v>3332</v>
      </c>
      <c r="B3332" s="2" t="str">
        <f>IFERROR(__xludf.DUMMYFUNCTION("GOOGLETRANSLATE(A3332, ""en"",""mt"")"),"Università ta ’Washington")</f>
        <v>Università ta ’Washington</v>
      </c>
    </row>
    <row r="3333" ht="15.75" customHeight="1">
      <c r="A3333" s="2" t="s">
        <v>3333</v>
      </c>
      <c r="B3333" s="2" t="str">
        <f>IFERROR(__xludf.DUMMYFUNCTION("GOOGLETRANSLATE(A3333, ""en"",""mt"")"),"Min ħabb lil Varsavja tant li baqa ’jpoġġih fir-rumanzi tiegħu?")</f>
        <v>Min ħabb lil Varsavja tant li baqa ’jpoġġih fir-rumanzi tiegħu?</v>
      </c>
    </row>
    <row r="3334" ht="15.75" customHeight="1">
      <c r="A3334" s="2" t="s">
        <v>3334</v>
      </c>
      <c r="B3334" s="2" t="str">
        <f>IFERROR(__xludf.DUMMYFUNCTION("GOOGLETRANSLATE(A3334, ""en"",""mt"")"),"żieda fl-aċċess għall-edukazzjoni")</f>
        <v>żieda fl-aċċess għall-edukazzjoni</v>
      </c>
    </row>
    <row r="3335" ht="15.75" customHeight="1">
      <c r="A3335" s="2" t="s">
        <v>3335</v>
      </c>
      <c r="B3335" s="2" t="str">
        <f>IFERROR(__xludf.DUMMYFUNCTION("GOOGLETRANSLATE(A3335, ""en"",""mt"")"),"Kif jitwasslu l-messaġġi tal-forza tal-ajru")</f>
        <v>Kif jitwasslu l-messaġġi tal-forza tal-ajru</v>
      </c>
    </row>
    <row r="3336" ht="15.75" customHeight="1">
      <c r="A3336" s="2" t="s">
        <v>3336</v>
      </c>
      <c r="B3336" s="2" t="str">
        <f>IFERROR(__xludf.DUMMYFUNCTION("GOOGLETRANSLATE(A3336, ""en"",""mt"")"),"Stephen Eilmann jistaqsi għaliex turi diżubbidjenza ċivili pubblika minflok x'inhi idea aħjar?")</f>
        <v>Stephen Eilmann jistaqsi għaliex turi diżubbidjenza ċivili pubblika minflok x'inhi idea aħjar?</v>
      </c>
    </row>
    <row r="3337" ht="15.75" customHeight="1">
      <c r="A3337" s="2" t="s">
        <v>3337</v>
      </c>
      <c r="B3337" s="2" t="str">
        <f>IFERROR(__xludf.DUMMYFUNCTION("GOOGLETRANSLATE(A3337, ""en"",""mt"")"),"Djar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3338" ht="15.75" customHeight="1">
      <c r="A3338" s="2" t="s">
        <v>3338</v>
      </c>
      <c r="B3338" s="2" t="str">
        <f>IFERROR(__xludf.DUMMYFUNCTION("GOOGLETRANSLATE(A3338, ""en"",""mt"")"),"Liema gass jifforma 20.8% tal-atmosfera tad-Dinja?")</f>
        <v>Liema gass jifforma 20.8% tal-atmosfera tad-Dinja?</v>
      </c>
    </row>
    <row r="3339" ht="15.75" customHeight="1">
      <c r="A3339" s="2" t="s">
        <v>3339</v>
      </c>
      <c r="B3339" s="2" t="str">
        <f>IFERROR(__xludf.DUMMYFUNCTION("GOOGLETRANSLATE(A3339, ""en"",""mt"")"),"L-Iskola tal-Amministrazzjoni tas-Servizz Soċjali tal-Università")</f>
        <v>L-Iskola tal-Amministrazzjoni tas-Servizz Soċjali tal-Università</v>
      </c>
    </row>
    <row r="3340" ht="15.75" customHeight="1">
      <c r="A3340" s="2" t="s">
        <v>3340</v>
      </c>
      <c r="B3340" s="2" t="str">
        <f>IFERROR(__xludf.DUMMYFUNCTION("GOOGLETRANSLATE(A3340, ""en"",""mt"")"),"Qawwija")</f>
        <v>Qawwija</v>
      </c>
    </row>
    <row r="3341" ht="15.75" customHeight="1">
      <c r="A3341" s="2" t="s">
        <v>3341</v>
      </c>
      <c r="B3341" s="2" t="str">
        <f>IFERROR(__xludf.DUMMYFUNCTION("GOOGLETRANSLATE(A3341, ""en"",""mt"")"),"−11.7 ° C.")</f>
        <v>−11.7 ° C.</v>
      </c>
    </row>
    <row r="3342" ht="15.75" customHeight="1">
      <c r="A3342" s="2" t="s">
        <v>3342</v>
      </c>
      <c r="B3342" s="2" t="str">
        <f>IFERROR(__xludf.DUMMYFUNCTION("GOOGLETRANSLATE(A3342, ""en"",""mt"")"),"In-Nofsinhar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3343" ht="15.75" customHeight="1">
      <c r="A3343" s="2" t="s">
        <v>3343</v>
      </c>
      <c r="B3343" s="2" t="str">
        <f>IFERROR(__xludf.DUMMYFUNCTION("GOOGLETRANSLATE(A3343, ""en"",""mt"")"),"Wirja ta 'Londra")</f>
        <v>Wirja ta 'Londra</v>
      </c>
    </row>
    <row r="3344" ht="15.75" customHeight="1">
      <c r="A3344" s="2" t="s">
        <v>3344</v>
      </c>
      <c r="B3344" s="2" t="str">
        <f>IFERROR(__xludf.DUMMYFUNCTION("GOOGLETRANSLATE(A3344, ""en"",""mt"")"),"L-iskejjel għolja tilfu l-akkreditazzjoni tagħhom")</f>
        <v>L-iskejjel għolja tilfu l-akkreditazzjoni tagħhom</v>
      </c>
    </row>
    <row r="3345" ht="15.75" customHeight="1">
      <c r="A3345" s="2" t="s">
        <v>3345</v>
      </c>
      <c r="B3345" s="2" t="str">
        <f>IFERROR(__xludf.DUMMYFUNCTION("GOOGLETRANSLATE(A3345, ""en"",""mt"")"),"Ferra anti-komunista li qed tikber")</f>
        <v>Ferra anti-komunista li qed tikber</v>
      </c>
    </row>
    <row r="3346" ht="15.75" customHeight="1">
      <c r="A3346" s="2" t="s">
        <v>3346</v>
      </c>
      <c r="B3346" s="2" t="str">
        <f>IFERROR(__xludf.DUMMYFUNCTION("GOOGLETRANSLATE(A3346, ""en"",""mt"")"),"attakka lill-Ingliżi")</f>
        <v>attakka lill-Ingliżi</v>
      </c>
    </row>
    <row r="3347" ht="15.75" customHeight="1">
      <c r="A3347" s="2" t="s">
        <v>3347</v>
      </c>
      <c r="B3347" s="2" t="str">
        <f>IFERROR(__xludf.DUMMYFUNCTION("GOOGLETRANSLATE(A3347, ""en"",""mt"")"),"Mongoljan, Tibetan, u Ċiniż")</f>
        <v>Mongoljan, Tibetan, u Ċiniż</v>
      </c>
    </row>
    <row r="3348" ht="15.75" customHeight="1">
      <c r="A3348" s="2" t="s">
        <v>3348</v>
      </c>
      <c r="B3348" s="2" t="str">
        <f>IFERROR(__xludf.DUMMYFUNCTION("GOOGLETRANSLATE(A3348, ""en"",""mt"")"),"Libertarju")</f>
        <v>Libertarju</v>
      </c>
    </row>
    <row r="3349" ht="15.75" customHeight="1">
      <c r="A3349" s="2" t="s">
        <v>3349</v>
      </c>
      <c r="B3349" s="2" t="str">
        <f>IFERROR(__xludf.DUMMYFUNCTION("GOOGLETRANSLATE(A3349, ""en"",""mt"")"),"It-Torri Mitchell huwa ddisinjat biex jidher bħal dak it-Torri ta 'Oxford?")</f>
        <v>It-Torri Mitchell huwa ddisinjat biex jidher bħal dak it-Torri ta 'Oxford?</v>
      </c>
    </row>
    <row r="3350" ht="15.75" customHeight="1">
      <c r="A3350" s="2" t="s">
        <v>3350</v>
      </c>
      <c r="B3350" s="2" t="str">
        <f>IFERROR(__xludf.DUMMYFUNCTION("GOOGLETRANSLATE(A3350, ""en"",""mt"")"),"Konsorzju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3351" ht="15.75" customHeight="1">
      <c r="A3351" s="2" t="s">
        <v>3351</v>
      </c>
      <c r="B3351" s="2" t="str">
        <f>IFERROR(__xludf.DUMMYFUNCTION("GOOGLETRANSLATE(A3351, ""en"",""mt"")"),"direzzjoni li fiha l-ħalq qed jipponta")</f>
        <v>direzzjoni li fiha l-ħalq qed jipponta</v>
      </c>
    </row>
    <row r="3352" ht="15.75" customHeight="1">
      <c r="A3352" s="2" t="s">
        <v>3352</v>
      </c>
      <c r="B3352" s="2" t="str">
        <f>IFERROR(__xludf.DUMMYFUNCTION("GOOGLETRANSLATE(A3352, ""en"",""mt"")"),"Ortodossija Kattolika")</f>
        <v>Ortodossija Kattolika</v>
      </c>
    </row>
    <row r="3353" ht="15.75" customHeight="1">
      <c r="A3353" s="2" t="s">
        <v>3353</v>
      </c>
      <c r="B3353" s="2" t="str">
        <f>IFERROR(__xludf.DUMMYFUNCTION("GOOGLETRANSLATE(A3353, ""en"",""mt"")"),"Lawbreakers tal-Kuxjenza")</f>
        <v>Lawbreakers tal-Kuxjenza</v>
      </c>
    </row>
    <row r="3354" ht="15.75" customHeight="1">
      <c r="A3354" s="2" t="s">
        <v>3354</v>
      </c>
      <c r="B3354" s="2" t="str">
        <f>IFERROR(__xludf.DUMMYFUNCTION("GOOGLETRANSLATE(A3354, ""en"",""mt"")"),"tnaqqas it-tkabbir")</f>
        <v>tnaqqas it-tkabbir</v>
      </c>
    </row>
    <row r="3355" ht="15.75" customHeight="1">
      <c r="A3355" s="2" t="s">
        <v>3355</v>
      </c>
      <c r="B3355" s="2" t="str">
        <f>IFERROR(__xludf.DUMMYFUNCTION("GOOGLETRANSLATE(A3355, ""en"",""mt"")"),"Liema dmir xi nies jemmnu li għandhom id-diżubbidjenti ċivili?")</f>
        <v>Liema dmir xi nies jemmnu li għandhom id-diżubbidjenti ċivili?</v>
      </c>
    </row>
    <row r="3356" ht="15.75" customHeight="1">
      <c r="A3356" s="2" t="s">
        <v>3356</v>
      </c>
      <c r="B3356" s="2" t="str">
        <f>IFERROR(__xludf.DUMMYFUNCTION("GOOGLETRANSLATE(A3356, ""en"",""mt"")"),"Kattoliku Ruman")</f>
        <v>Kattoliku Ruman</v>
      </c>
    </row>
    <row r="3357" ht="15.75" customHeight="1">
      <c r="A3357" s="2" t="s">
        <v>3357</v>
      </c>
      <c r="B3357" s="2" t="str">
        <f>IFERROR(__xludf.DUMMYFUNCTION("GOOGLETRANSLATE(A3357, ""en"",""mt"")"),"L-attività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3358" ht="15.75" customHeight="1">
      <c r="A3358" s="2" t="s">
        <v>3358</v>
      </c>
      <c r="B3358" s="2" t="str">
        <f>IFERROR(__xludf.DUMMYFUNCTION("GOOGLETRANSLATE(A3358, ""en"",""mt"")"),"Il-Mewt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3359" ht="15.75" customHeight="1">
      <c r="A3359" s="2" t="s">
        <v>3359</v>
      </c>
      <c r="B3359" s="2" t="str">
        <f>IFERROR(__xludf.DUMMYFUNCTION("GOOGLETRANSLATE(A3359, ""en"",""mt"")"),"Ajruport Internazzjonali ta ’Los Angeles")</f>
        <v>Ajruport Internazzjonali ta ’Los Angeles</v>
      </c>
    </row>
    <row r="3360" ht="15.75" customHeight="1">
      <c r="A3360" s="2" t="s">
        <v>3360</v>
      </c>
      <c r="B3360" s="2" t="str">
        <f>IFERROR(__xludf.DUMMYFUNCTION("GOOGLETRANSLATE(A3360, ""en"",""mt"")"),"diversi")</f>
        <v>diversi</v>
      </c>
    </row>
    <row r="3361" ht="15.75" customHeight="1">
      <c r="A3361" s="2" t="s">
        <v>3361</v>
      </c>
      <c r="B3361" s="2" t="str">
        <f>IFERROR(__xludf.DUMMYFUNCTION("GOOGLETRANSLATE(A3361, ""en"",""mt"")"),"Liema organizzazzjonijiet tan-NU stabbilixxew l-IPCC?")</f>
        <v>Liema organizzazzjonijiet tan-NU stabbilixxew l-IPCC?</v>
      </c>
    </row>
    <row r="3362" ht="15.75" customHeight="1">
      <c r="A3362" s="2" t="s">
        <v>3362</v>
      </c>
      <c r="B3362" s="2" t="str">
        <f>IFERROR(__xludf.DUMMYFUNCTION("GOOGLETRANSLATE(A3362, ""en"",""mt"")"),"Minbarra vapuri tal-gwerra, liema vapuri tipikament kienu jeħtieġu veloċitajiet għoljin?")</f>
        <v>Minbarra vapuri tal-gwerra, liema vapuri tipikament kienu jeħtieġu veloċitajiet għoljin?</v>
      </c>
    </row>
    <row r="3363" ht="15.75" customHeight="1">
      <c r="A3363" s="2" t="s">
        <v>3363</v>
      </c>
      <c r="B3363" s="2" t="str">
        <f>IFERROR(__xludf.DUMMYFUNCTION("GOOGLETRANSLATE(A3363, ""en"",""mt"")"),"X'kien l-isem mogħti lill-kurrikulu liberali tal-kulleġġ li għadhom ma ggradwawx?")</f>
        <v>X'kien l-isem mogħti lill-kurrikulu liberali tal-kulleġġ li għadhom ma ggradwawx?</v>
      </c>
    </row>
    <row r="3364" ht="15.75" customHeight="1">
      <c r="A3364" s="2" t="s">
        <v>3364</v>
      </c>
      <c r="B3364" s="2" t="str">
        <f>IFERROR(__xludf.DUMMYFUNCTION("GOOGLETRANSLATE(A3364, ""en"",""mt"")"),"Fuq liema kantuniera jinsab iċ-ċentru tax-xiri?")</f>
        <v>Fuq liema kantuniera jinsab iċ-ċentru tax-xiri?</v>
      </c>
    </row>
    <row r="3365" ht="15.75" customHeight="1">
      <c r="A3365" s="2" t="s">
        <v>3365</v>
      </c>
      <c r="B3365" s="2" t="str">
        <f>IFERROR(__xludf.DUMMYFUNCTION("GOOGLETRANSLATE(A3365, ""en"",""mt"")"),"L-għanijiet ta 'spiss li għadhom jopponu l-IPCC?")</f>
        <v>L-għanijiet ta 'spiss li għadhom jopponu l-IPCC?</v>
      </c>
    </row>
    <row r="3366" ht="15.75" customHeight="1">
      <c r="A3366" s="2" t="s">
        <v>3366</v>
      </c>
      <c r="B3366" s="2" t="str">
        <f>IFERROR(__xludf.DUMMYFUNCTION("GOOGLETRANSLATE(A3366, ""en"",""mt"")"),"Kemm horsepower kienet il-magna ta 'Watt?")</f>
        <v>Kemm horsepower kienet il-magna ta 'Watt?</v>
      </c>
    </row>
    <row r="3367" ht="15.75" customHeight="1">
      <c r="A3367" s="2" t="s">
        <v>3367</v>
      </c>
      <c r="B3367" s="2" t="str">
        <f>IFERROR(__xludf.DUMMYFUNCTION("GOOGLETRANSLATE(A3367, ""en"",""mt"")"),"Kull naħa hija kapaċi twettaq l-obbligi stabbiliti")</f>
        <v>Kull naħa hija kapaċi twettaq l-obbligi stabbiliti</v>
      </c>
    </row>
    <row r="3368" ht="15.75" customHeight="1">
      <c r="A3368" s="2" t="s">
        <v>3368</v>
      </c>
      <c r="B3368" s="2" t="str">
        <f>IFERROR(__xludf.DUMMYFUNCTION("GOOGLETRANSLATE(A3368, ""en"",""mt"")"),"L-armata ta 'min ħelsien Varsavja fl-1806?")</f>
        <v>L-armata ta 'min ħelsien Varsavja fl-1806?</v>
      </c>
    </row>
    <row r="3369" ht="15.75" customHeight="1">
      <c r="A3369" s="2" t="s">
        <v>3369</v>
      </c>
      <c r="B3369" s="2" t="str">
        <f>IFERROR(__xludf.DUMMYFUNCTION("GOOGLETRANSLATE(A3369, ""en"",""mt"")"),"mezz biex tagħmel it-teknoloġija arpanet pubblika")</f>
        <v>mezz biex tagħmel it-teknoloġija arpanet pubblika</v>
      </c>
    </row>
    <row r="3370" ht="15.75" customHeight="1">
      <c r="A3370" s="2" t="s">
        <v>3370</v>
      </c>
      <c r="B3370" s="2" t="str">
        <f>IFERROR(__xludf.DUMMYFUNCTION("GOOGLETRANSLATE(A3370, ""en"",""mt"")"),"Għal xiex għandu proġett?")</f>
        <v>Għal xiex għandu proġett?</v>
      </c>
    </row>
    <row r="3371" ht="15.75" customHeight="1">
      <c r="A3371" s="2" t="s">
        <v>3371</v>
      </c>
      <c r="B3371" s="2" t="str">
        <f>IFERROR(__xludf.DUMMYFUNCTION("GOOGLETRANSLATE(A3371, ""en"",""mt"")"),"Studenti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3372" ht="15.75" customHeight="1">
      <c r="A3372" s="2" t="s">
        <v>3372</v>
      </c>
      <c r="B3372" s="2" t="str">
        <f>IFERROR(__xludf.DUMMYFUNCTION("GOOGLETRANSLATE(A3372, ""en"",""mt"")"),"biex tnaddafhom minn pjanti u sedimenti")</f>
        <v>biex tnaddafhom minn pjanti u sedimenti</v>
      </c>
    </row>
    <row r="3373" ht="15.75" customHeight="1">
      <c r="A3373" s="2" t="s">
        <v>3373</v>
      </c>
      <c r="B3373" s="2" t="str">
        <f>IFERROR(__xludf.DUMMYFUNCTION("GOOGLETRANSLATE(A3373, ""en"",""mt"")"),"Liema metodu intuża biex jitnaddaf il-foresta għall-kultivazzjoni tal-għelejjel fil-foresta tal-Amażonja?")</f>
        <v>Liema metodu intuża biex jitnaddaf il-foresta għall-kultivazzjoni tal-għelejjel fil-foresta tal-Amażonja?</v>
      </c>
    </row>
    <row r="3374" ht="15.75" customHeight="1">
      <c r="A3374" s="2" t="s">
        <v>3374</v>
      </c>
      <c r="B3374" s="2" t="str">
        <f>IFERROR(__xludf.DUMMYFUNCTION("GOOGLETRANSLATE(A3374, ""en"",""mt"")"),"Trespassing f'installazzjoni ta 'missili nukleari")</f>
        <v>Trespassing f'installazzjoni ta 'missili nukleari</v>
      </c>
    </row>
    <row r="3375" ht="15.75" customHeight="1">
      <c r="A3375" s="2" t="s">
        <v>3375</v>
      </c>
      <c r="B3375" s="2" t="str">
        <f>IFERROR(__xludf.DUMMYFUNCTION("GOOGLETRANSLATE(A3375, ""en"",""mt"")"),"fil-pussess ta 'individwi jew entitajiet diġà sinjuri")</f>
        <v>fil-pussess ta 'individwi jew entitajiet diġà sinjuri</v>
      </c>
    </row>
    <row r="3376" ht="15.75" customHeight="1">
      <c r="A3376" s="2" t="s">
        <v>3376</v>
      </c>
      <c r="B3376" s="2" t="str">
        <f>IFERROR(__xludf.DUMMYFUNCTION("GOOGLETRANSLATE(A3376, ""en"",""mt"")"),"Jekk id-dispożizzjonijiet tat-trattati għandhom effett dirett u huma ċari biżżejjed, preċiżi u inkondizzjonati")</f>
        <v>Jekk id-dispożizzjonijiet tat-trattati għandhom effett dirett u huma ċari biżżejjed, preċiżi u inkondizzjonati</v>
      </c>
    </row>
    <row r="3377" ht="15.75" customHeight="1">
      <c r="A3377" s="2" t="s">
        <v>3377</v>
      </c>
      <c r="B3377" s="2" t="str">
        <f>IFERROR(__xludf.DUMMYFUNCTION("GOOGLETRANSLATE(A3377, ""en"",""mt"")"),"Agħmel pjanijiet dettaljati u żżomm sorveljanza bir-reqqa matul il-proġett")</f>
        <v>Agħmel pjanijiet dettaljati u żżomm sorveljanza bir-reqqa matul il-proġett</v>
      </c>
    </row>
    <row r="3378" ht="15.75" customHeight="1">
      <c r="A3378" s="2" t="s">
        <v>3378</v>
      </c>
      <c r="B3378" s="2" t="str">
        <f>IFERROR(__xludf.DUMMYFUNCTION("GOOGLETRANSLATE(A3378, ""en"",""mt"")"),"X'jiera Robert Koch li kienet il-kawża ta 'mard infettiv?")</f>
        <v>X'jiera Robert Koch li kienet il-kawża ta 'mard infettiv?</v>
      </c>
    </row>
    <row r="3379" ht="15.75" customHeight="1">
      <c r="A3379" s="2" t="s">
        <v>3379</v>
      </c>
      <c r="B3379" s="2" t="str">
        <f>IFERROR(__xludf.DUMMYFUNCTION("GOOGLETRANSLATE(A3379, ""en"",""mt"")"),"Organiżmi anerobiċi obbligati")</f>
        <v>Organiżmi anerobiċi obbligati</v>
      </c>
    </row>
    <row r="3380" ht="15.75" customHeight="1">
      <c r="A3380" s="2" t="s">
        <v>3380</v>
      </c>
      <c r="B3380" s="2" t="str">
        <f>IFERROR(__xludf.DUMMYFUNCTION("GOOGLETRANSLATE(A3380, ""en"",""mt"")"),"biex tiflaħ il-mewġ u l-partiċelli tas-sediment li jdawru")</f>
        <v>biex tiflaħ il-mewġ u l-partiċelli tas-sediment li jdawru</v>
      </c>
    </row>
    <row r="3381" ht="15.75" customHeight="1">
      <c r="A3381" s="2" t="s">
        <v>3381</v>
      </c>
      <c r="B3381" s="2" t="str">
        <f>IFERROR(__xludf.DUMMYFUNCTION("GOOGLETRANSLATE(A3381, ""en"",""mt"")"),"X'inhu l-isem ta 'tip wieħed ta' metodu ta 'komputazzjoni li jintuża biex issib numri ewlenin?")</f>
        <v>X'inhu l-isem ta 'tip wieħed ta' metodu ta 'komputazzjoni li jintuża biex issib numri ewlenin?</v>
      </c>
    </row>
    <row r="3382" ht="15.75" customHeight="1">
      <c r="A3382" s="2" t="s">
        <v>3382</v>
      </c>
      <c r="B3382" s="2" t="str">
        <f>IFERROR(__xludf.DUMMYFUNCTION("GOOGLETRANSLATE(A3382, ""en"",""mt"")"),"In-Netwerk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3383" ht="15.75" customHeight="1">
      <c r="A3383" s="2" t="s">
        <v>3383</v>
      </c>
      <c r="B3383" s="2" t="str">
        <f>IFERROR(__xludf.DUMMYFUNCTION("GOOGLETRANSLATE(A3383, ""en"",""mt"")"),"Diversi eluf")</f>
        <v>Diversi eluf</v>
      </c>
    </row>
    <row r="3384" ht="15.75" customHeight="1">
      <c r="A3384" s="2" t="s">
        <v>3384</v>
      </c>
      <c r="B3384" s="2" t="str">
        <f>IFERROR(__xludf.DUMMYFUNCTION("GOOGLETRANSLATE(A3384, ""en"",""mt"")"),"Liema kejl użaw ix-xjenzati biex jiddeterminaw il-kwalità tal-ilma?")</f>
        <v>Liema kejl użaw ix-xjenzati biex jiddeterminaw il-kwalità tal-ilma?</v>
      </c>
    </row>
    <row r="3385" ht="15.75" customHeight="1">
      <c r="A3385" s="2" t="s">
        <v>3385</v>
      </c>
      <c r="B3385" s="2" t="str">
        <f>IFERROR(__xludf.DUMMYFUNCTION("GOOGLETRANSLATE(A3385, ""en"",""mt"")"),"Kemm hemm presidenti tal-Istati Uniti tal-iskola?")</f>
        <v>Kemm hemm presidenti tal-Istati Uniti tal-iskola?</v>
      </c>
    </row>
    <row r="3386" ht="15.75" customHeight="1">
      <c r="A3386" s="2" t="s">
        <v>3386</v>
      </c>
      <c r="B3386" s="2" t="str">
        <f>IFERROR(__xludf.DUMMYFUNCTION("GOOGLETRANSLATE(A3386, ""en"",""mt"")"),"F’Settembru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3387" ht="15.75" customHeight="1">
      <c r="A3387" s="2" t="s">
        <v>3387</v>
      </c>
      <c r="B3387" s="2" t="str">
        <f>IFERROR(__xludf.DUMMYFUNCTION("GOOGLETRANSLATE(A3387, ""en"",""mt"")"),"Aktar tard Architecture Arpanet")</f>
        <v>Aktar tard Architecture Arpanet</v>
      </c>
    </row>
    <row r="3388" ht="15.75" customHeight="1">
      <c r="A3388" s="2" t="s">
        <v>3388</v>
      </c>
      <c r="B3388" s="2" t="str">
        <f>IFERROR(__xludf.DUMMYFUNCTION("GOOGLETRANSLATE(A3388, ""en"",""mt"")"),"Jevalwa l-livelli ta 'tagħlim fl-Indja rurali")</f>
        <v>Jevalwa l-livelli ta 'tagħlim fl-Indja rurali</v>
      </c>
    </row>
    <row r="3389" ht="15.75" customHeight="1">
      <c r="A3389" s="2" t="s">
        <v>3389</v>
      </c>
      <c r="B3389" s="2" t="str">
        <f>IFERROR(__xludf.DUMMYFUNCTION("GOOGLETRANSLATE(A3389, ""en"",""mt"")"),"Biex tenfasizza l-akkademiċi fuq l-atletika")</f>
        <v>Biex tenfasizza l-akkademiċi fuq l-atletika</v>
      </c>
    </row>
    <row r="3390" ht="15.75" customHeight="1">
      <c r="A3390" s="2" t="s">
        <v>3390</v>
      </c>
      <c r="B3390" s="2" t="str">
        <f>IFERROR(__xludf.DUMMYFUNCTION("GOOGLETRANSLATE(A3390, ""en"",""mt"")"),"Dokumenti li jakkumpanjawhom")</f>
        <v>Dokumenti li jakkumpanjawhom</v>
      </c>
    </row>
    <row r="3391" ht="15.75" customHeight="1">
      <c r="A3391" s="2" t="s">
        <v>3391</v>
      </c>
      <c r="B3391" s="2" t="str">
        <f>IFERROR(__xludf.DUMMYFUNCTION("GOOGLETRANSLATE(A3391, ""en"",""mt"")"),"Ossiġenu-16")</f>
        <v>Ossiġenu-16</v>
      </c>
    </row>
    <row r="3392" ht="15.75" customHeight="1">
      <c r="A3392" s="2" t="s">
        <v>3392</v>
      </c>
      <c r="B3392" s="2" t="str">
        <f>IFERROR(__xludf.DUMMYFUNCTION("GOOGLETRANSLATE(A3392, ""en"",""mt"")"),"innifsek")</f>
        <v>innifsek</v>
      </c>
    </row>
    <row r="3393" ht="15.75" customHeight="1">
      <c r="A3393" s="2" t="s">
        <v>3393</v>
      </c>
      <c r="B3393" s="2" t="str">
        <f>IFERROR(__xludf.DUMMYFUNCTION("GOOGLETRANSLATE(A3393, ""en"",""mt"")"),"Robert Guiscard")</f>
        <v>Robert Guiscard</v>
      </c>
    </row>
    <row r="3394" ht="15.75" customHeight="1">
      <c r="A3394" s="2" t="s">
        <v>3394</v>
      </c>
      <c r="B3394" s="2" t="str">
        <f>IFERROR(__xludf.DUMMYFUNCTION("GOOGLETRANSLATE(A3394, ""en"",""mt"")"),"Franċiż_and_indian_war")</f>
        <v>Franċiż_and_indian_war</v>
      </c>
    </row>
    <row r="3395" ht="15.75" customHeight="1">
      <c r="A3395" s="2" t="s">
        <v>3395</v>
      </c>
      <c r="B3395" s="2" t="str">
        <f>IFERROR(__xludf.DUMMYFUNCTION("GOOGLETRANSLATE(A3395, ""en"",""mt"")"),"Magni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Jonqos L-għan tal-Uniflow huwa li tirrimedja dan id-difett u ttejjeb l-effiċjenza billi tipprovdi port addizzjonali mikxuf mill-pistun fl-aħħar ta 'kull puplesija li tagħmel il-fluss t"&amp;"al-fwar biss f'direzzjoni waħda. B'dan il-mezz, il-magna uniflow ta 'espansjoni sempliċi tagħti effiċjenza ekwivalenti għal dik ta' sistemi komposti klassiċi bil-vantaġġ miżjud ta 'prestazzjoni ta' tagħbija parzjali superjuri, u effiċjenza komparabbli ma "&amp;"'turbini għal magni iżgħar taħt elf elf horsepower. Madankollu, il-magni uniflow tal-gradjent tal-espansjoni termali jipproduċu tul il-ħajt taċ-ċilindru jagħti diffikultajiet prattiċi. [Ċitazzjoni meħtieġa]. Il-quasiturbine hija magna tal-fwar li jdur uni"&amp;"flow 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Jonqos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3396" ht="15.75" customHeight="1">
      <c r="A3396" s="2" t="s">
        <v>3396</v>
      </c>
      <c r="B3396" s="2" t="str">
        <f>IFERROR(__xludf.DUMMYFUNCTION("GOOGLETRANSLATE(A3396, ""en"",""mt"")"),"Kemm tiswa biex tidħol għal laqgħa tal-Parlament?")</f>
        <v>Kemm tiswa biex tidħol għal laqgħa tal-Parlament?</v>
      </c>
    </row>
    <row r="3397" ht="15.75" customHeight="1">
      <c r="A3397" s="2" t="s">
        <v>3397</v>
      </c>
      <c r="B3397" s="2" t="str">
        <f>IFERROR(__xludf.DUMMYFUNCTION("GOOGLETRANSLATE(A3397, ""en"",""mt"")"),"imnissel bħala kandidati tal-partit uffiċjali")</f>
        <v>imnissel bħala kandidati tal-partit uffiċjali</v>
      </c>
    </row>
    <row r="3398" ht="15.75" customHeight="1">
      <c r="A3398" s="2" t="s">
        <v>3398</v>
      </c>
      <c r="B3398" s="2" t="str">
        <f>IFERROR(__xludf.DUMMYFUNCTION("GOOGLETRANSLATE(A3398, ""en"",""mt"")"),"Il-Knisja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3399" ht="15.75" customHeight="1">
      <c r="A3399" s="2" t="s">
        <v>3399</v>
      </c>
      <c r="B3399" s="2" t="str">
        <f>IFERROR(__xludf.DUMMYFUNCTION("GOOGLETRANSLATE(A3399, ""en"",""mt"")"),"1⁄3")</f>
        <v>1⁄3</v>
      </c>
    </row>
    <row r="3400" ht="15.75" customHeight="1">
      <c r="A3400" s="2" t="s">
        <v>3400</v>
      </c>
      <c r="B3400" s="2" t="str">
        <f>IFERROR(__xludf.DUMMYFUNCTION("GOOGLETRANSLATE(A3400, ""en"",""mt"")"),"L-għoti ta 'liema status jippermetti skejjel privati ​​mhux reliġjużi fl-Istati Uniti jirċievu fondi pubbliċi?")</f>
        <v>L-għoti ta 'liema status jippermetti skejjel privati ​​mhux reliġjużi fl-Istati Uniti jirċievu fondi pubbliċi?</v>
      </c>
    </row>
    <row r="3401" ht="15.75" customHeight="1">
      <c r="A3401" s="2" t="s">
        <v>3401</v>
      </c>
      <c r="B3401" s="2" t="str">
        <f>IFERROR(__xludf.DUMMYFUNCTION("GOOGLETRANSLATE(A3401, ""en"",""mt"")"),"Jekk lista kompluta ta 'primes sa hija magħrufa")</f>
        <v>Jekk lista kompluta ta 'primes sa hija magħrufa</v>
      </c>
    </row>
    <row r="3402" ht="15.75" customHeight="1">
      <c r="A3402" s="2" t="s">
        <v>3402</v>
      </c>
      <c r="B3402" s="2" t="str">
        <f>IFERROR(__xludf.DUMMYFUNCTION("GOOGLETRANSLATE(A3402, ""en"",""mt"")"),"Lista kompluta ta 'primes sa hija magħrufa")</f>
        <v>Lista kompluta ta 'primes sa hija magħrufa</v>
      </c>
    </row>
    <row r="3403" ht="15.75" customHeight="1">
      <c r="A3403" s="2" t="s">
        <v>3403</v>
      </c>
      <c r="B3403" s="2" t="str">
        <f>IFERROR(__xludf.DUMMYFUNCTION("GOOGLETRANSLATE(A3403, ""en"",""mt"")"),"X'kien l-isem tal-Konti ta 'Apulia")</f>
        <v>X'kien l-isem tal-Konti ta 'Apulia</v>
      </c>
    </row>
    <row r="3404" ht="15.75" customHeight="1">
      <c r="A3404" s="2" t="s">
        <v>3404</v>
      </c>
      <c r="B3404" s="2" t="str">
        <f>IFERROR(__xludf.DUMMYFUNCTION("GOOGLETRANSLATE(A3404, ""en"",""mt"")"),"Ctenophores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3405" ht="15.75" customHeight="1">
      <c r="A3405" s="2" t="s">
        <v>3405</v>
      </c>
      <c r="B3405" s="2" t="str">
        <f>IFERROR(__xludf.DUMMYFUNCTION("GOOGLETRANSLATE(A3405, ""en"",""mt"")"),"Karta")</f>
        <v>Karta</v>
      </c>
    </row>
    <row r="3406" ht="15.75" customHeight="1">
      <c r="A3406" s="2" t="s">
        <v>3406</v>
      </c>
      <c r="B3406" s="2" t="str">
        <f>IFERROR(__xludf.DUMMYFUNCTION("GOOGLETRANSLATE(A3406, ""en"",""mt"")"),"Ħafna kumpaniji tal-kostruzzjoni issa qed ipoġġu aktar enfasi fuq xiex?")</f>
        <v>Ħafna kumpaniji tal-kostruzzjoni issa qed ipoġġu aktar enfasi fuq xiex?</v>
      </c>
    </row>
    <row r="3407" ht="15.75" customHeight="1">
      <c r="A3407" s="2" t="s">
        <v>3407</v>
      </c>
      <c r="B3407" s="2" t="str">
        <f>IFERROR(__xludf.DUMMYFUNCTION("GOOGLETRANSLATE(A3407, ""en"",""mt"")"),"Kif huma ffinanzjati ErgänZungsschulen?")</f>
        <v>Kif huma ffinanzjati ErgänZungsschulen?</v>
      </c>
    </row>
    <row r="3408" ht="15.75" customHeight="1">
      <c r="A3408" s="2" t="s">
        <v>3408</v>
      </c>
      <c r="B3408" s="2" t="str">
        <f>IFERROR(__xludf.DUMMYFUNCTION("GOOGLETRANSLATE(A3408, ""en"",""mt"")"),"Liema nazzjonalità kienet Arthur Woolf?")</f>
        <v>Liema nazzjonalità kienet Arthur Woolf?</v>
      </c>
    </row>
    <row r="3409" ht="15.75" customHeight="1">
      <c r="A3409" s="2" t="s">
        <v>3409</v>
      </c>
      <c r="B3409" s="2" t="str">
        <f>IFERROR(__xludf.DUMMYFUNCTION("GOOGLETRANSLATE(A3409, ""en"",""mt"")"),"Charles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3410" ht="15.75" customHeight="1">
      <c r="A3410" s="2" t="s">
        <v>3410</v>
      </c>
      <c r="B3410" s="2" t="str">
        <f>IFERROR(__xludf.DUMMYFUNCTION("GOOGLETRANSLATE(A3410, ""en"",""mt"")"),"Gold Rushes")</f>
        <v>Gold Rushes</v>
      </c>
    </row>
    <row r="3411" ht="15.75" customHeight="1">
      <c r="A3411" s="2" t="s">
        <v>3411</v>
      </c>
      <c r="B3411" s="2" t="str">
        <f>IFERROR(__xludf.DUMMYFUNCTION("GOOGLETRANSLATE(A3411, ""en"",""mt"")"),"Liema jum tal-ġimgħa jsiru l-elezzjonijiet ġenerali?")</f>
        <v>Liema jum tal-ġimgħa jsiru l-elezzjonijiet ġenerali?</v>
      </c>
    </row>
    <row r="3412" ht="15.75" customHeight="1">
      <c r="A3412" s="2" t="s">
        <v>3412</v>
      </c>
      <c r="B3412" s="2" t="str">
        <f>IFERROR(__xludf.DUMMYFUNCTION("GOOGLETRANSLATE(A3412, ""en"",""mt"")"),"ekonomiku")</f>
        <v>ekonomiku</v>
      </c>
    </row>
    <row r="3413" ht="15.75" customHeight="1">
      <c r="A3413" s="2" t="s">
        <v>3413</v>
      </c>
      <c r="B3413" s="2" t="str">
        <f>IFERROR(__xludf.DUMMYFUNCTION("GOOGLETRANSLATE(A3413, ""en"",""mt"")"),"Belt Konsolidata ta 'Jacksonville")</f>
        <v>Belt Konsolidata ta 'Jacksonville</v>
      </c>
    </row>
    <row r="3414" ht="15.75" customHeight="1">
      <c r="A3414" s="2" t="s">
        <v>3414</v>
      </c>
      <c r="B3414" s="2" t="str">
        <f>IFERROR(__xludf.DUMMYFUNCTION("GOOGLETRANSLATE(A3414, ""en"",""mt"")"),"X'inhu involut f'reviżjoni ta 'mediċini preskritti?")</f>
        <v>X'inhu involut f'reviżjoni ta 'mediċini preskritti?</v>
      </c>
    </row>
    <row r="3415" ht="15.75" customHeight="1">
      <c r="A3415" s="2" t="s">
        <v>3415</v>
      </c>
      <c r="B3415" s="2" t="str">
        <f>IFERROR(__xludf.DUMMYFUNCTION("GOOGLETRANSLATE(A3415, ""en"",""mt"")"),"Meta kienu jeżistu s-sitt ministeri?")</f>
        <v>Meta kienu jeżistu s-sitt ministeri?</v>
      </c>
    </row>
    <row r="3416" ht="15.75" customHeight="1">
      <c r="A3416" s="2" t="s">
        <v>3416</v>
      </c>
      <c r="B3416" s="2" t="str">
        <f>IFERROR(__xludf.DUMMYFUNCTION("GOOGLETRANSLATE(A3416, ""en"",""mt"")"),"Liema lingwi użaw l-iskrittura Phags-PA?")</f>
        <v>Liema lingwi użaw l-iskrittura Phags-PA?</v>
      </c>
    </row>
    <row r="3417" ht="15.75" customHeight="1">
      <c r="A3417" s="2" t="s">
        <v>3417</v>
      </c>
      <c r="B3417" s="2" t="str">
        <f>IFERROR(__xludf.DUMMYFUNCTION("GOOGLETRANSLATE(A3417, ""en"",""mt"")"),"1,600 mil")</f>
        <v>1,600 mil</v>
      </c>
    </row>
    <row r="3418" ht="15.75" customHeight="1">
      <c r="A3418" s="2" t="s">
        <v>3418</v>
      </c>
      <c r="B3418" s="2" t="str">
        <f>IFERROR(__xludf.DUMMYFUNCTION("GOOGLETRANSLATE(A3418, ""en"",""mt"")"),"X'inhi t-traduzzjoni tal-fergħa l-qadima tat-tramuntana tar-Rhine?")</f>
        <v>X'inhi t-traduzzjoni tal-fergħa l-qadima tat-tramuntana tar-Rhine?</v>
      </c>
    </row>
    <row r="3419" ht="15.75" customHeight="1">
      <c r="A3419" s="2" t="s">
        <v>3419</v>
      </c>
      <c r="B3419" s="2" t="str">
        <f>IFERROR(__xludf.DUMMYFUNCTION("GOOGLETRANSLATE(A3419, ""en"",""mt"")"),"Dan il-kunċett jikkuntrasta u jikkontradixxi l-prinċipji stabbiliti minn hemm 'il quddiem ta' allokazzjoni ta 'frekwenza tan-netwerk")</f>
        <v>Dan il-kunċett jikkuntrasta u jikkontradixxi l-prinċipji stabbiliti minn hemm 'il quddiem ta' allokazzjoni ta 'frekwenza tan-netwerk</v>
      </c>
    </row>
    <row r="3420" ht="15.75" customHeight="1">
      <c r="A3420" s="2" t="s">
        <v>3420</v>
      </c>
      <c r="B3420" s="2" t="str">
        <f>IFERROR(__xludf.DUMMYFUNCTION("GOOGLETRANSLATE(A3420, ""en"",""mt"")"),"X'naqqsu l-awtoritajiet kolonjali minħabba r-rewwixta ta 'Ballarat?")</f>
        <v>X'naqqsu l-awtoritajiet kolonjali minħabba r-rewwixta ta 'Ballarat?</v>
      </c>
    </row>
    <row r="3421" ht="15.75" customHeight="1">
      <c r="A3421" s="2" t="s">
        <v>3421</v>
      </c>
      <c r="B3421" s="2" t="str">
        <f>IFERROR(__xludf.DUMMYFUNCTION("GOOGLETRANSLATE(A3421, ""en"",""mt"")"),"anke")</f>
        <v>anke</v>
      </c>
    </row>
    <row r="3422" ht="15.75" customHeight="1">
      <c r="A3422" s="2" t="s">
        <v>3422</v>
      </c>
      <c r="B3422" s="2" t="str">
        <f>IFERROR(__xludf.DUMMYFUNCTION("GOOGLETRANSLATE(A3422, ""en"",""mt"")"),"Aqta 'b'suċċess il-fortizzi tal-fruntiera Franċiża")</f>
        <v>Aqta 'b'suċċess il-fortizzi tal-fruntiera Franċiża</v>
      </c>
    </row>
    <row r="3423" ht="15.75" customHeight="1">
      <c r="A3423" s="2" t="s">
        <v>3423</v>
      </c>
      <c r="B3423" s="2" t="str">
        <f>IFERROR(__xludf.DUMMYFUNCTION("GOOGLETRANSLATE(A3423, ""en"",""mt"")"),"Spiżeriji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3424" ht="15.75" customHeight="1">
      <c r="A3424" s="2" t="s">
        <v>3424</v>
      </c>
      <c r="B3424" s="2" t="str">
        <f>IFERROR(__xludf.DUMMYFUNCTION("GOOGLETRANSLATE(A3424, ""en"",""mt"")"),"Anke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3425" ht="15.75" customHeight="1">
      <c r="A3425" s="2" t="s">
        <v>3425</v>
      </c>
      <c r="B3425" s="2" t="str">
        <f>IFERROR(__xludf.DUMMYFUNCTION("GOOGLETRANSLATE(A3425, ""en"",""mt"")"),"żied il-prezz mitlub")</f>
        <v>żied il-prezz mitlub</v>
      </c>
    </row>
    <row r="3426" ht="15.75" customHeight="1">
      <c r="A3426" s="2" t="s">
        <v>3426</v>
      </c>
      <c r="B3426" s="2" t="str">
        <f>IFERROR(__xludf.DUMMYFUNCTION("GOOGLETRANSLATE(A3426, ""en"",""mt"")"),"Wied Buckland ħdejn Bright")</f>
        <v>Wied Buckland ħdejn Bright</v>
      </c>
    </row>
    <row r="3427" ht="15.75" customHeight="1">
      <c r="A3427" s="2" t="s">
        <v>3427</v>
      </c>
      <c r="B3427" s="2" t="str">
        <f>IFERROR(__xludf.DUMMYFUNCTION("GOOGLETRANSLATE(A3427, ""en"",""mt"")"),"Park Roeding")</f>
        <v>Park Roeding</v>
      </c>
    </row>
    <row r="3428" ht="15.75" customHeight="1">
      <c r="A3428" s="2" t="s">
        <v>3428</v>
      </c>
      <c r="B3428" s="2" t="str">
        <f>IFERROR(__xludf.DUMMYFUNCTION("GOOGLETRANSLATE(A3428, ""en"",""mt"")"),"Qlib tal-pakketti")</f>
        <v>Qlib tal-pakketti</v>
      </c>
    </row>
    <row r="3429" ht="15.75" customHeight="1">
      <c r="A3429" s="2" t="s">
        <v>3429</v>
      </c>
      <c r="B3429" s="2" t="str">
        <f>IFERROR(__xludf.DUMMYFUNCTION("GOOGLETRANSLATE(A3429, ""en"",""mt"")"),"AppleTalk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3430" ht="15.75" customHeight="1">
      <c r="A3430" s="2" t="s">
        <v>3430</v>
      </c>
      <c r="B3430" s="2" t="str">
        <f>IFERROR(__xludf.DUMMYFUNCTION("GOOGLETRANSLATE(A3430, ""en"",""mt"")"),"50–140 cm")</f>
        <v>50–140 cm</v>
      </c>
    </row>
    <row r="3431" ht="15.75" customHeight="1">
      <c r="A3431" s="2" t="s">
        <v>3431</v>
      </c>
      <c r="B3431" s="2" t="str">
        <f>IFERROR(__xludf.DUMMYFUNCTION("GOOGLETRANSLATE(A3431, ""en"",""mt"")"),"Għaliex l-arċipelagos tal-gżira jinkludu numru iżgħar ta 'eletturi?")</f>
        <v>Għaliex l-arċipelagos tal-gżira jinkludu numru iżgħar ta 'eletturi?</v>
      </c>
    </row>
    <row r="3432" ht="15.75" customHeight="1">
      <c r="A3432" s="2" t="s">
        <v>3432</v>
      </c>
      <c r="B3432" s="2" t="str">
        <f>IFERROR(__xludf.DUMMYFUNCTION("GOOGLETRANSLATE(A3432, ""en"",""mt"")"),"Negozjanti u Negozjanti ta ’Hamburg")</f>
        <v>Negozjanti u Negozjanti ta ’Hamburg</v>
      </c>
    </row>
    <row r="3433" ht="15.75" customHeight="1">
      <c r="A3433" s="2" t="s">
        <v>3433</v>
      </c>
      <c r="B3433" s="2" t="str">
        <f>IFERROR(__xludf.DUMMYFUNCTION("GOOGLETRANSLATE(A3433, ""en"",""mt"")"),"Il-fossili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3434" ht="15.75" customHeight="1">
      <c r="A3434" s="2" t="s">
        <v>3434</v>
      </c>
      <c r="B3434" s="2" t="str">
        <f>IFERROR(__xludf.DUMMYFUNCTION("GOOGLETRANSLATE(A3434, ""en"",""mt"")"),"żagħżugħ u anzjani")</f>
        <v>żagħżugħ u anzjani</v>
      </c>
    </row>
    <row r="3435" ht="15.75" customHeight="1">
      <c r="A3435" s="2" t="s">
        <v>3435</v>
      </c>
      <c r="B3435" s="2" t="str">
        <f>IFERROR(__xludf.DUMMYFUNCTION("GOOGLETRANSLATE(A3435, ""en"",""mt"")"),"Minn xiex ġej l-ipoteżi ta 'Riemann li ġej is-sors ta' irregolarità fid-distribuzzjoni tal-punti?")</f>
        <v>Minn xiex ġej l-ipoteżi ta 'Riemann li ġej is-sors ta' irregolarità fid-distribuzzjoni tal-punti?</v>
      </c>
    </row>
    <row r="3436" ht="15.75" customHeight="1">
      <c r="A3436" s="2" t="s">
        <v>3436</v>
      </c>
      <c r="B3436" s="2" t="str">
        <f>IFERROR(__xludf.DUMMYFUNCTION("GOOGLETRANSLATE(A3436, ""en"",""mt"")"),"Fl-ewwel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3437" ht="15.75" customHeight="1">
      <c r="A3437" s="2" t="s">
        <v>3437</v>
      </c>
      <c r="B3437" s="2" t="str">
        <f>IFERROR(__xludf.DUMMYFUNCTION("GOOGLETRANSLATE(A3437, ""en"",""mt"")"),"Mill-inqas xi ippjanar minn qabel u dfin Kristjan")</f>
        <v>Mill-inqas xi ippjanar minn qabel u dfin Kristjan</v>
      </c>
    </row>
    <row r="3438" ht="15.75" customHeight="1">
      <c r="A3438" s="2" t="s">
        <v>3438</v>
      </c>
      <c r="B3438" s="2" t="str">
        <f>IFERROR(__xludf.DUMMYFUNCTION("GOOGLETRANSLATE(A3438, ""en"",""mt"")"),"tilħaq postijiet mhux fuq in-netwerk privat")</f>
        <v>tilħaq postijiet mhux fuq in-netwerk privat</v>
      </c>
    </row>
    <row r="3439" ht="15.75" customHeight="1">
      <c r="A3439" s="2" t="s">
        <v>3439</v>
      </c>
      <c r="B3439" s="2" t="str">
        <f>IFERROR(__xludf.DUMMYFUNCTION("GOOGLETRANSLATE(A3439, ""en"",""mt"")"),"Aqbadni Min Jista '")</f>
        <v>Aqbadni Min Jista '</v>
      </c>
    </row>
    <row r="3440" ht="15.75" customHeight="1">
      <c r="A3440" s="2" t="s">
        <v>3440</v>
      </c>
      <c r="B3440" s="2" t="str">
        <f>IFERROR(__xludf.DUMMYFUNCTION("GOOGLETRANSLATE(A3440, ""en"",""mt"")"),"In-nazzjonijiet industrijalizzati żiedu r-riservi tagħhom (billi espandu l-provvisti ta 'flushom) f'ammonti ferm akbar minn qabel")</f>
        <v>In-nazzjonijiet industrijalizzati żiedu r-riservi tagħhom (billi espandu l-provvisti ta 'flushom) f'ammonti ferm akbar minn qabel</v>
      </c>
    </row>
    <row r="3441" ht="15.75" customHeight="1">
      <c r="A3441" s="2" t="s">
        <v>3441</v>
      </c>
      <c r="B3441" s="2" t="str">
        <f>IFERROR(__xludf.DUMMYFUNCTION("GOOGLETRANSLATE(A3441, ""en"",""mt"")"),"Is-sistema immuni intrinsika tirrispondi b'mod ġeneriku, fis-sens li hu?")</f>
        <v>Is-sistema immuni intrinsika tirrispondi b'mod ġeneriku, fis-sens li hu?</v>
      </c>
    </row>
    <row r="3442" ht="15.75" customHeight="1">
      <c r="A3442" s="2" t="s">
        <v>3442</v>
      </c>
      <c r="B3442" s="2" t="str">
        <f>IFERROR(__xludf.DUMMYFUNCTION("GOOGLETRANSLATE(A3442, ""en"",""mt"")"),"L-ewwel ippubblikat minn Sir Charles Lyell fl-1830 Dan il-ktieb kien jissejjaħ xiex?")</f>
        <v>L-ewwel ippubblikat minn Sir Charles Lyell fl-1830 Dan il-ktieb kien jissejjaħ xiex?</v>
      </c>
    </row>
    <row r="3443" ht="15.75" customHeight="1">
      <c r="A3443" s="2" t="s">
        <v>3443</v>
      </c>
      <c r="B3443" s="2" t="str">
        <f>IFERROR(__xludf.DUMMYFUNCTION("GOOGLETRANSLATE(A3443, ""en"",""mt"")"),"L-Università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3444" ht="15.75" customHeight="1">
      <c r="A3444" s="2" t="s">
        <v>3444</v>
      </c>
      <c r="B3444" s="2" t="str">
        <f>IFERROR(__xludf.DUMMYFUNCTION("GOOGLETRANSLATE(A3444, ""en"",""mt"")"),"L-isem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3445" ht="15.75" customHeight="1">
      <c r="A3445" s="2" t="s">
        <v>3445</v>
      </c>
      <c r="B3445" s="2" t="str">
        <f>IFERROR(__xludf.DUMMYFUNCTION("GOOGLETRANSLATE(A3445, ""en"",""mt"")"),"X'għamel nsfnet eventwalment")</f>
        <v>X'għamel nsfnet eventwalment</v>
      </c>
    </row>
    <row r="3446" ht="15.75" customHeight="1">
      <c r="A3446" s="2" t="s">
        <v>3446</v>
      </c>
      <c r="B3446" s="2" t="str">
        <f>IFERROR(__xludf.DUMMYFUNCTION("GOOGLETRANSLATE(A3446, ""en"",""mt"")"),"Suppliment tal-Ħlas tat-Tagħlim")</f>
        <v>Suppliment tal-Ħlas tat-Tagħlim</v>
      </c>
    </row>
    <row r="3447" ht="15.75" customHeight="1">
      <c r="A3447" s="2" t="s">
        <v>3447</v>
      </c>
      <c r="B3447" s="2" t="str">
        <f>IFERROR(__xludf.DUMMYFUNCTION("GOOGLETRANSLATE(A3447, ""en"",""mt"")"),"Il-liberalizzazzjoni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3448" ht="15.75" customHeight="1">
      <c r="A3448" s="2" t="s">
        <v>3448</v>
      </c>
      <c r="B3448" s="2" t="str">
        <f>IFERROR(__xludf.DUMMYFUNCTION("GOOGLETRANSLATE(A3448, ""en"",""mt"")"),"sakemm waqa 'l-imperu")</f>
        <v>sakemm waqa 'l-imperu</v>
      </c>
    </row>
    <row r="3449" ht="15.75" customHeight="1">
      <c r="A3449" s="2" t="s">
        <v>3449</v>
      </c>
      <c r="B3449" s="2" t="str">
        <f>IFERROR(__xludf.DUMMYFUNCTION("GOOGLETRANSLATE(A3449, ""en"",""mt"")"),"Nuqqas ta 'Parlament tal-Iskozja")</f>
        <v>Nuqqas ta 'Parlament tal-Iskozja</v>
      </c>
    </row>
    <row r="3450" ht="15.75" customHeight="1">
      <c r="A3450" s="2" t="s">
        <v>3450</v>
      </c>
      <c r="B3450" s="2" t="str">
        <f>IFERROR(__xludf.DUMMYFUNCTION("GOOGLETRANSLATE(A3450, ""en"",""mt"")"),"Min jistgħu l-membri jidderieġu mistoqsijiet lejn il-ħin ġenerali tal-mistoqsija?")</f>
        <v>Min jistgħu l-membri jidderieġu mistoqsijiet lejn il-ħin ġenerali tal-mistoqsija?</v>
      </c>
    </row>
    <row r="3451" ht="15.75" customHeight="1">
      <c r="A3451" s="2" t="s">
        <v>3451</v>
      </c>
      <c r="B3451" s="2" t="str">
        <f>IFERROR(__xludf.DUMMYFUNCTION("GOOGLETRANSLATE(A3451, ""en"",""mt"")"),"Prevenzjoni milli tinqata '")</f>
        <v>Prevenzjoni milli tinqata '</v>
      </c>
    </row>
    <row r="3452" ht="15.75" customHeight="1">
      <c r="A3452" s="2" t="s">
        <v>3452</v>
      </c>
      <c r="B3452" s="2" t="str">
        <f>IFERROR(__xludf.DUMMYFUNCTION("GOOGLETRANSLATE(A3452, ""en"",""mt"")"),"Kif tissejjaħ iż-żona fejn żewġ pjanċi jiċċaqalqu?")</f>
        <v>Kif tissejjaħ iż-żona fejn żewġ pjanċi jiċċaqalqu?</v>
      </c>
    </row>
    <row r="3453" ht="15.75" customHeight="1">
      <c r="A3453" s="2" t="s">
        <v>3453</v>
      </c>
      <c r="B3453" s="2" t="str">
        <f>IFERROR(__xludf.DUMMYFUNCTION("GOOGLETRANSLATE(A3453, ""en"",""mt"")"),"X'wassal għal inugwaljanza fid-dħul aktar baxxa?")</f>
        <v>X'wassal għal inugwaljanza fid-dħul aktar baxxa?</v>
      </c>
    </row>
    <row r="3454" ht="15.75" customHeight="1">
      <c r="A3454" s="2" t="s">
        <v>3454</v>
      </c>
      <c r="B3454" s="2" t="str">
        <f>IFERROR(__xludf.DUMMYFUNCTION("GOOGLETRANSLATE(A3454, ""en"",""mt"")"),"Kemm interazzjonijiet huma bbażati fuq il-forzi universali kollha?")</f>
        <v>Kemm interazzjonijiet huma bbażati fuq il-forzi universali kollha?</v>
      </c>
    </row>
    <row r="3455" ht="15.75" customHeight="1">
      <c r="A3455" s="2" t="s">
        <v>3455</v>
      </c>
      <c r="B3455" s="2" t="str">
        <f>IFERROR(__xludf.DUMMYFUNCTION("GOOGLETRANSLATE(A3455, ""en"",""mt"")"),"X'inhi barriera mekkanika fl-insetti li tipproteġi l-insett?")</f>
        <v>X'inhi barriera mekkanika fl-insetti li tipproteġi l-insett?</v>
      </c>
    </row>
    <row r="3456" ht="15.75" customHeight="1">
      <c r="A3456" s="2" t="s">
        <v>3456</v>
      </c>
      <c r="B3456" s="2" t="str">
        <f>IFERROR(__xludf.DUMMYFUNCTION("GOOGLETRANSLATE(A3456, ""en"",""mt"")"),"""Wid [en] l-għażliet tan-nies u l-livell tal-benesseri miksub tagħhom""")</f>
        <v>"Wid [en] l-għażliet tan-nies u l-livell tal-benesseri miksub tagħhom"</v>
      </c>
    </row>
    <row r="3457" ht="15.75" customHeight="1">
      <c r="A3457" s="2" t="s">
        <v>3457</v>
      </c>
      <c r="B3457" s="2" t="str">
        <f>IFERROR(__xludf.DUMMYFUNCTION("GOOGLETRANSLATE(A3457, ""en"",""mt"")"),"V8 u sitt magni taċ-ċilindru")</f>
        <v>V8 u sitt magni taċ-ċilindru</v>
      </c>
    </row>
    <row r="3458" ht="15.75" customHeight="1">
      <c r="A3458" s="2" t="s">
        <v>3458</v>
      </c>
      <c r="B3458" s="2" t="str">
        <f>IFERROR(__xludf.DUMMYFUNCTION("GOOGLETRANSLATE(A3458, ""en"",""mt"")"),"kinetiku")</f>
        <v>kinetiku</v>
      </c>
    </row>
    <row r="3459" ht="15.75" customHeight="1">
      <c r="A3459" s="2" t="s">
        <v>3459</v>
      </c>
      <c r="B3459" s="2" t="str">
        <f>IFERROR(__xludf.DUMMYFUNCTION("GOOGLETRANSLATE(A3459, ""en"",""mt"")"),"Il-bord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3460" ht="15.75" customHeight="1">
      <c r="A3460" s="2" t="s">
        <v>3460</v>
      </c>
      <c r="B3460" s="2" t="str">
        <f>IFERROR(__xludf.DUMMYFUNCTION("GOOGLETRANSLATE(A3460, ""en"",""mt"")"),"James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3461" ht="15.75" customHeight="1">
      <c r="A3461" s="2" t="s">
        <v>3461</v>
      </c>
      <c r="B3461" s="2" t="str">
        <f>IFERROR(__xludf.DUMMYFUNCTION("GOOGLETRANSLATE(A3461, ""en"",""mt"")"),"infurmaw lil Céloron li huma kellhom il-pajjiż ta 'Ohio u li kienu se jinnegozjaw mal-Ingliżi irrispettivament mill-Franċiżi")</f>
        <v>infurmaw lil Céloron li huma kellhom il-pajjiż ta 'Ohio u li kienu se jinnegozjaw mal-Ingliżi irrispettivament mill-Franċiżi</v>
      </c>
    </row>
    <row r="3462" ht="15.75" customHeight="1">
      <c r="A3462" s="2" t="s">
        <v>3462</v>
      </c>
      <c r="B3462" s="2" t="str">
        <f>IFERROR(__xludf.DUMMYFUNCTION("GOOGLETRANSLATE(A3462, ""en"",""mt"")"),"riżorsi mhux tas-soltu")</f>
        <v>riżorsi mhux tas-soltu</v>
      </c>
    </row>
    <row r="3463" ht="15.75" customHeight="1">
      <c r="A3463" s="2" t="s">
        <v>3463</v>
      </c>
      <c r="B3463" s="2" t="str">
        <f>IFERROR(__xludf.DUMMYFUNCTION("GOOGLETRANSLATE(A3463, ""en"",""mt"")"),"Liema bidla fil-kundizzjonijiet tista 'tagħmel il-foresta tropikali tal-Amazon insostenibbli?")</f>
        <v>Liema bidla fil-kundizzjonijiet tista 'tagħmel il-foresta tropikali tal-Amazon insostenibbli?</v>
      </c>
    </row>
    <row r="3464" ht="15.75" customHeight="1">
      <c r="A3464" s="2" t="s">
        <v>3464</v>
      </c>
      <c r="B3464" s="2" t="str">
        <f>IFERROR(__xludf.DUMMYFUNCTION("GOOGLETRANSLATE(A3464, ""en"",""mt"")"),"______ kemm fil-forma likwida kif ukoll fil-gass jistgħu jirriżultaw malajr f'eżlposion.")</f>
        <v>______ kemm fil-forma likwida kif ukoll fil-gass jistgħu jirriżultaw malajr f'eżlposion.</v>
      </c>
    </row>
    <row r="3465" ht="15.75" customHeight="1">
      <c r="A3465" s="2" t="s">
        <v>3465</v>
      </c>
      <c r="B3465" s="2" t="str">
        <f>IFERROR(__xludf.DUMMYFUNCTION("GOOGLETRANSLATE(A3465, ""en"",""mt"")"),"B'liema mezzi kienu x-xjenzati kapaċi li likwidi l-arja?")</f>
        <v>B'liema mezzi kienu x-xjenzati kapaċi li likwidi l-arja?</v>
      </c>
    </row>
    <row r="3466" ht="15.75" customHeight="1">
      <c r="A3466" s="2" t="s">
        <v>3466</v>
      </c>
      <c r="B3466" s="2" t="str">
        <f>IFERROR(__xludf.DUMMYFUNCTION("GOOGLETRANSLATE(A3466, ""en"",""mt"")"),"F'liema data seħħ l-ewwel vjaġġ bil-ferrovija fid-dinja?")</f>
        <v>F'liema data seħħ l-ewwel vjaġġ bil-ferrovija fid-dinja?</v>
      </c>
    </row>
    <row r="3467" ht="15.75" customHeight="1">
      <c r="A3467" s="2" t="s">
        <v>3467</v>
      </c>
      <c r="B3467" s="2" t="str">
        <f>IFERROR(__xludf.DUMMYFUNCTION("GOOGLETRANSLATE(A3467, ""en"",""mt"")"),"Iż-żieda attwali fil-livell tal-baħar kienet 'il fuq mill-parti ta' fuq tal-firxa")</f>
        <v>Iż-żieda attwali fil-livell tal-baħar kienet 'il fuq mill-parti ta' fuq tal-firxa</v>
      </c>
    </row>
    <row r="3468" ht="15.75" customHeight="1">
      <c r="A3468" s="2" t="s">
        <v>3468</v>
      </c>
      <c r="B3468" s="2" t="str">
        <f>IFERROR(__xludf.DUMMYFUNCTION("GOOGLETRANSLATE(A3468, ""en"",""mt"")"),"Evita t-talbiet ta 'dota li jiswew ħafna flus")</f>
        <v>Evita t-talbiet ta 'dota li jiswew ħafna flus</v>
      </c>
    </row>
    <row r="3469" ht="15.75" customHeight="1">
      <c r="A3469" s="2" t="s">
        <v>3469</v>
      </c>
      <c r="B3469" s="2" t="str">
        <f>IFERROR(__xludf.DUMMYFUNCTION("GOOGLETRANSLATE(A3469, ""en"",""mt"")"),"tiffoka l-attenzjoni fuq it-theddida tal-kastig u mhux ir-raġunijiet morali biex issegwi din il-liġi")</f>
        <v>tiffoka l-attenzjoni fuq it-theddida tal-kastig u mhux ir-raġunijiet morali biex issegwi din il-liġi</v>
      </c>
    </row>
    <row r="3470" ht="15.75" customHeight="1">
      <c r="A3470" s="2" t="s">
        <v>3470</v>
      </c>
      <c r="B3470" s="2" t="str">
        <f>IFERROR(__xludf.DUMMYFUNCTION("GOOGLETRANSLATE(A3470, ""en"",""mt"")"),"Tbattal l-art tal-madwar u l-polders")</f>
        <v>Tbattal l-art tal-madwar u l-polders</v>
      </c>
    </row>
    <row r="3471" ht="15.75" customHeight="1">
      <c r="A3471" s="2" t="s">
        <v>3471</v>
      </c>
      <c r="B3471" s="2" t="str">
        <f>IFERROR(__xludf.DUMMYFUNCTION("GOOGLETRANSLATE(A3471, ""en"",""mt"")"),"Dak li ġie ppruvat faċilment dwar il-foresta tropikali")</f>
        <v>Dak li ġie ppruvat faċilment dwar il-foresta tropikali</v>
      </c>
    </row>
    <row r="3472" ht="15.75" customHeight="1">
      <c r="A3472" s="2" t="s">
        <v>3472</v>
      </c>
      <c r="B3472" s="2" t="str">
        <f>IFERROR(__xludf.DUMMYFUNCTION("GOOGLETRANSLATE(A3472, ""en"",""mt"")"),"Relazzjonijiet ta 'qtugħ")</f>
        <v>Relazzjonijiet ta 'qtugħ</v>
      </c>
    </row>
    <row r="3473" ht="15.75" customHeight="1">
      <c r="A3473" s="2" t="s">
        <v>3473</v>
      </c>
      <c r="B3473" s="2" t="str">
        <f>IFERROR(__xludf.DUMMYFUNCTION("GOOGLETRANSLATE(A3473, ""en"",""mt"")"),"Fl-Ewropa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3474" ht="15.75" customHeight="1">
      <c r="A3474" s="2" t="s">
        <v>3474</v>
      </c>
      <c r="B3474" s="2" t="str">
        <f>IFERROR(__xludf.DUMMYFUNCTION("GOOGLETRANSLATE(A3474, ""en"",""mt"")"),"il-ħila li ssegwi għanijiet stmati")</f>
        <v>il-ħila li ssegwi għanijiet stmati</v>
      </c>
    </row>
    <row r="3475" ht="15.75" customHeight="1">
      <c r="A3475" s="2" t="s">
        <v>3475</v>
      </c>
      <c r="B3475" s="2" t="str">
        <f>IFERROR(__xludf.DUMMYFUNCTION("GOOGLETRANSLATE(A3475, ""en"",""mt"")"),"Il-fruntiera tal-istati tal-Messiku - United")</f>
        <v>Il-fruntiera tal-istati tal-Messiku - United</v>
      </c>
    </row>
    <row r="3476" ht="15.75" customHeight="1">
      <c r="A3476" s="2" t="s">
        <v>3476</v>
      </c>
      <c r="B3476" s="2" t="str">
        <f>IFERROR(__xludf.DUMMYFUNCTION("GOOGLETRANSLATE(A3476, ""en"",""mt"")"),"La kuxjenzjuż u lanqas ta 'benefiċċju soċjali")</f>
        <v>La kuxjenzjuż u lanqas ta 'benefiċċju soċjali</v>
      </c>
    </row>
    <row r="3477" ht="15.75" customHeight="1">
      <c r="A3477" s="2" t="s">
        <v>3477</v>
      </c>
      <c r="B3477" s="2" t="str">
        <f>IFERROR(__xludf.DUMMYFUNCTION("GOOGLETRANSLATE(A3477, ""en"",""mt"")"),"Il-konġettura ta 'Brocard")</f>
        <v>Il-konġettura ta 'Brocard</v>
      </c>
    </row>
    <row r="3478" ht="15.75" customHeight="1">
      <c r="A3478" s="2" t="s">
        <v>3478</v>
      </c>
      <c r="B3478" s="2" t="str">
        <f>IFERROR(__xludf.DUMMYFUNCTION("GOOGLETRANSLATE(A3478, ""en"",""mt"")"),"X'inhu jinsab f'dan id-distrett?")</f>
        <v>X'inhu jinsab f'dan id-distrett?</v>
      </c>
    </row>
    <row r="3479" ht="15.75" customHeight="1">
      <c r="A3479" s="2" t="s">
        <v>3479</v>
      </c>
      <c r="B3479" s="2" t="str">
        <f>IFERROR(__xludf.DUMMYFUNCTION("GOOGLETRANSLATE(A3479, ""en"",""mt"")"),"theddida tal-gwerra")</f>
        <v>theddida tal-gwerra</v>
      </c>
    </row>
    <row r="3480" ht="15.75" customHeight="1">
      <c r="A3480" s="2" t="s">
        <v>3480</v>
      </c>
      <c r="B3480" s="2" t="str">
        <f>IFERROR(__xludf.DUMMYFUNCTION("GOOGLETRANSLATE(A3480, ""en"",""mt"")"),"X’jipprevjenu livelli għoljin ta ’inugwaljanza lil hinn mill-prosperità ekonomika?")</f>
        <v>X’jipprevjenu livelli għoljin ta ’inugwaljanza lil hinn mill-prosperità ekonomika?</v>
      </c>
    </row>
    <row r="3481" ht="15.75" customHeight="1">
      <c r="A3481" s="2" t="s">
        <v>3481</v>
      </c>
      <c r="B3481" s="2" t="str">
        <f>IFERROR(__xludf.DUMMYFUNCTION("GOOGLETRANSLATE(A3481, ""en"",""mt"")"),"Ir-rikostruzzjoni tal-ħsieb reliġjuż fl-Islam")</f>
        <v>Ir-rikostruzzjoni tal-ħsieb reliġjuż fl-Islam</v>
      </c>
    </row>
    <row r="3482" ht="15.75" customHeight="1">
      <c r="A3482" s="2" t="s">
        <v>3482</v>
      </c>
      <c r="B3482" s="2" t="str">
        <f>IFERROR(__xludf.DUMMYFUNCTION("GOOGLETRANSLATE(A3482, ""en"",""mt"")"),"Erba 'skejjel charter pubbliċi")</f>
        <v>Erba 'skejjel charter pubbliċi</v>
      </c>
    </row>
    <row r="3483" ht="15.75" customHeight="1">
      <c r="A3483" s="2" t="s">
        <v>3483</v>
      </c>
      <c r="B3483" s="2" t="str">
        <f>IFERROR(__xludf.DUMMYFUNCTION("GOOGLETRANSLATE(A3483, ""en"",""mt"")"),"Il-korrelazzjoni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3484" ht="15.75" customHeight="1">
      <c r="A3484" s="2" t="s">
        <v>3484</v>
      </c>
      <c r="B3484" s="2" t="str">
        <f>IFERROR(__xludf.DUMMYFUNCTION("GOOGLETRANSLATE(A3484, ""en"",""mt"")"),"Taxxa fuq il-bejgħ nofs-penny")</f>
        <v>Taxxa fuq il-bejgħ nofs-penny</v>
      </c>
    </row>
    <row r="3485" ht="15.75" customHeight="1">
      <c r="A3485" s="2" t="s">
        <v>3485</v>
      </c>
      <c r="B3485" s="2" t="str">
        <f>IFERROR(__xludf.DUMMYFUNCTION("GOOGLETRANSLATE(A3485, ""en"",""mt"")"),"Il-prinċipju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3486" ht="15.75" customHeight="1">
      <c r="A3486" s="2" t="s">
        <v>3486</v>
      </c>
      <c r="B3486" s="2" t="str">
        <f>IFERROR(__xludf.DUMMYFUNCTION("GOOGLETRANSLATE(A3486, ""en"",""mt"")"),"Xi jsostnu xi teoriji dwar id-diżubbidjenza ċivili?")</f>
        <v>Xi jsostnu xi teoriji dwar id-diżubbidjenza ċivili?</v>
      </c>
    </row>
    <row r="3487" ht="15.75" customHeight="1">
      <c r="A3487" s="2" t="s">
        <v>3487</v>
      </c>
      <c r="B3487" s="2" t="str">
        <f>IFERROR(__xludf.DUMMYFUNCTION("GOOGLETRANSLATE(A3487, ""en"",""mt"")"),"Għal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3488" ht="15.75" customHeight="1">
      <c r="A3488" s="2" t="s">
        <v>3488</v>
      </c>
      <c r="B3488" s="2" t="str">
        <f>IFERROR(__xludf.DUMMYFUNCTION("GOOGLETRANSLATE(A3488, ""en"",""mt"")"),"X'inhuma t-tliet tipi ewlenin ta 'blat?")</f>
        <v>X'inhuma t-tliet tipi ewlenin ta 'blat?</v>
      </c>
    </row>
    <row r="3489" ht="15.75" customHeight="1">
      <c r="A3489" s="2" t="s">
        <v>3489</v>
      </c>
      <c r="B3489" s="2" t="str">
        <f>IFERROR(__xludf.DUMMYFUNCTION("GOOGLETRANSLATE(A3489, ""en"",""mt"")"),"Mantell")</f>
        <v>Mantell</v>
      </c>
    </row>
    <row r="3490" ht="15.75" customHeight="1">
      <c r="A3490" s="2" t="s">
        <v>3490</v>
      </c>
      <c r="B3490" s="2" t="str">
        <f>IFERROR(__xludf.DUMMYFUNCTION("GOOGLETRANSLATE(A3490, ""en"",""mt"")"),"Jekk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għaliex soluzzjoni ta 'ħin polinomjali għal π1 tagħti soluzzjoni ta' ħin polinomjali għal π2. Bl-istess mod, minħabba li l-problemi kollha tal-NP jistgħu jitnaqqsu għas-sett, i"&amp;"s-sejba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għaliex soluzzjoni ta 'ħin polinomjali għal π1 tagħti soluzzjoni ta' ħin polinomjali għal π2. Bl-istess mod, minħabba li l-problemi kollha tal-NP jistgħu jitnaqqsu għas-sett, is-sejba ta 'problema kompluta NP li tista' tissolva fi żmien polinomjali tkun tfisser li P = NP.</v>
      </c>
    </row>
    <row r="3491" ht="15.75" customHeight="1">
      <c r="A3491" s="2" t="s">
        <v>3491</v>
      </c>
      <c r="B3491" s="2" t="str">
        <f>IFERROR(__xludf.DUMMYFUNCTION("GOOGLETRANSLATE(A3491, ""en"",""mt"")"),"Kong Duancao")</f>
        <v>Kong Duancao</v>
      </c>
    </row>
    <row r="3492" ht="15.75" customHeight="1">
      <c r="A3492" s="2" t="s">
        <v>3492</v>
      </c>
      <c r="B3492" s="2" t="str">
        <f>IFERROR(__xludf.DUMMYFUNCTION("GOOGLETRANSLATE(A3492, ""en"",""mt"")"),"Li taw isimhom lil Normandija fl-1000 u l-1100")</f>
        <v>Li taw isimhom lil Normandija fl-1000 u l-1100</v>
      </c>
    </row>
    <row r="3493" ht="15.75" customHeight="1">
      <c r="A3493" s="2" t="s">
        <v>3493</v>
      </c>
      <c r="B3493" s="2" t="str">
        <f>IFERROR(__xludf.DUMMYFUNCTION("GOOGLETRANSLATE(A3493, ""en"",""mt"")"),"Xi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3494" ht="15.75" customHeight="1">
      <c r="A3494" s="2" t="s">
        <v>3494</v>
      </c>
      <c r="B3494" s="2" t="str">
        <f>IFERROR(__xludf.DUMMYFUNCTION("GOOGLETRANSLATE(A3494, ""en"",""mt"")"),"Kimika")</f>
        <v>Kimika</v>
      </c>
    </row>
    <row r="3495" ht="15.75" customHeight="1">
      <c r="A3495" s="2" t="s">
        <v>3495</v>
      </c>
      <c r="B3495" s="2" t="str">
        <f>IFERROR(__xludf.DUMMYFUNCTION("GOOGLETRANSLATE(A3495, ""en"",""mt"")"),"L-istudjużi tal-Università ta ’Chicago kellhom parti kbira f’liema żvilupp?")</f>
        <v>L-istudjużi tal-Università ta ’Chicago kellhom parti kbira f’liema żvilupp?</v>
      </c>
    </row>
    <row r="3496" ht="15.75" customHeight="1">
      <c r="A3496" s="2" t="s">
        <v>3496</v>
      </c>
      <c r="B3496" s="2" t="str">
        <f>IFERROR(__xludf.DUMMYFUNCTION("GOOGLETRANSLATE(A3496, ""en"",""mt"")"),"aerospazjali")</f>
        <v>aerospazjali</v>
      </c>
    </row>
    <row r="3497" ht="15.75" customHeight="1">
      <c r="A3497" s="2" t="s">
        <v>3497</v>
      </c>
      <c r="B3497" s="2" t="str">
        <f>IFERROR(__xludf.DUMMYFUNCTION("GOOGLETRANSLATE(A3497, ""en"",""mt"")"),"X'kien il-kastig ta 'Thoreau talli ma ħallasx it-taxxi tiegħu?")</f>
        <v>X'kien il-kastig ta 'Thoreau talli ma ħallasx it-taxxi tiegħu?</v>
      </c>
    </row>
    <row r="3498" ht="15.75" customHeight="1">
      <c r="A3498" s="2" t="s">
        <v>3498</v>
      </c>
      <c r="B3498" s="2" t="str">
        <f>IFERROR(__xludf.DUMMYFUNCTION("GOOGLETRANSLATE(A3498, ""en"",""mt"")"),"Probabilistiku (jew ""Monte Carlo"")")</f>
        <v>Probabilistiku (jew "Monte Carlo")</v>
      </c>
    </row>
    <row r="3499" ht="15.75" customHeight="1">
      <c r="A3499" s="2" t="s">
        <v>3499</v>
      </c>
      <c r="B3499" s="2" t="str">
        <f>IFERROR(__xludf.DUMMYFUNCTION("GOOGLETRANSLATE(A3499, ""en"",""mt"")"),"Għal liema livell il-ġerarkija tal-ħin polinomjali tiġġarraf jekk l-isomorfiżmu tal-graff huwa komplut NP?")</f>
        <v>Għal liema livell il-ġerarkija tal-ħin polinomjali tiġġarraf jekk l-isomorfiżmu tal-graff huwa komplut NP?</v>
      </c>
    </row>
    <row r="3500" ht="15.75" customHeight="1">
      <c r="A3500" s="2" t="s">
        <v>3500</v>
      </c>
      <c r="B3500" s="2" t="str">
        <f>IFERROR(__xludf.DUMMYFUNCTION("GOOGLETRANSLATE(A3500, ""en"",""mt"")"),"ingħataw lill-Protestanti ugwaljanza mal-Kattoliċi taħt it-tron u grad ta 'libertà reliġjuża u politika fl-oqsma tagħhom")</f>
        <v>ingħataw lill-Protestanti ugwaljanza mal-Kattoliċi taħt it-tron u grad ta 'libertà reliġjuża u politika fl-oqsma tagħhom</v>
      </c>
    </row>
    <row r="3501" ht="15.75" customHeight="1">
      <c r="A3501" s="2" t="s">
        <v>3501</v>
      </c>
      <c r="B3501" s="2" t="str">
        <f>IFERROR(__xludf.DUMMYFUNCTION("GOOGLETRANSLATE(A3501, ""en"",""mt"")"),"flus mitlufa")</f>
        <v>flus mitlufa</v>
      </c>
    </row>
    <row r="3502" ht="15.75" customHeight="1">
      <c r="A3502" s="2" t="s">
        <v>3502</v>
      </c>
      <c r="B3502" s="2" t="str">
        <f>IFERROR(__xludf.DUMMYFUNCTION("GOOGLETRANSLATE(A3502, ""en"",""mt"")"),"Żewġ aġenziji pubbliċi, speċjalment żewġ fergħat ugwalment sovrani tal-gvern, kunflitti")</f>
        <v>Żewġ aġenziji pubbliċi, speċjalment żewġ fergħat ugwalment sovrani tal-gvern, kunflitti</v>
      </c>
    </row>
    <row r="3503" ht="15.75" customHeight="1">
      <c r="A3503" s="2" t="s">
        <v>3503</v>
      </c>
      <c r="B3503" s="2" t="str">
        <f>IFERROR(__xludf.DUMMYFUNCTION("GOOGLETRANSLATE(A3503, ""en"",""mt"")"),"il-pulizija u l-forzi armati")</f>
        <v>il-pulizija u l-forzi armati</v>
      </c>
    </row>
    <row r="3504" ht="15.75" customHeight="1">
      <c r="A3504" s="2" t="s">
        <v>3504</v>
      </c>
      <c r="B3504" s="2" t="str">
        <f>IFERROR(__xludf.DUMMYFUNCTION("GOOGLETRANSLATE(A3504, ""en"",""mt"")"),"Briefing B-265")</f>
        <v>Briefing B-265</v>
      </c>
    </row>
    <row r="3505" ht="15.75" customHeight="1">
      <c r="A3505" s="2" t="s">
        <v>3505</v>
      </c>
      <c r="B3505" s="2" t="str">
        <f>IFERROR(__xludf.DUMMYFUNCTION("GOOGLETRANSLATE(A3505, ""en"",""mt"")"),"X’kienu l-pjanijiet Ingliżi kontra l-Franċiż?")</f>
        <v>X’kienu l-pjanijiet Ingliżi kontra l-Franċiż?</v>
      </c>
    </row>
    <row r="3506" ht="15.75" customHeight="1">
      <c r="A3506" s="2" t="s">
        <v>3506</v>
      </c>
      <c r="B3506" s="2" t="str">
        <f>IFERROR(__xludf.DUMMYFUNCTION("GOOGLETRANSLATE(A3506, ""en"",""mt"")"),"Semmi pajjiż wieħed li pprojbixxa t-tbaħħir, is-sewqan u ttajjar il-Ħdud.")</f>
        <v>Semmi pajjiż wieħed li pprojbixxa t-tbaħħir, is-sewqan u ttajjar il-Ħdud.</v>
      </c>
    </row>
    <row r="3507" ht="15.75" customHeight="1">
      <c r="A3507" s="2" t="s">
        <v>3507</v>
      </c>
      <c r="B3507" s="2" t="str">
        <f>IFERROR(__xludf.DUMMYFUNCTION("GOOGLETRANSLATE(A3507, ""en"",""mt"")"),"vot")</f>
        <v>vot</v>
      </c>
    </row>
    <row r="3508" ht="15.75" customHeight="1">
      <c r="A3508" s="2" t="s">
        <v>3508</v>
      </c>
      <c r="B3508" s="2" t="str">
        <f>IFERROR(__xludf.DUMMYFUNCTION("GOOGLETRANSLATE(A3508, ""en"",""mt"")"),"Minbarra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3509" ht="15.75" customHeight="1">
      <c r="A3509" s="2" t="s">
        <v>3509</v>
      </c>
      <c r="B3509" s="2" t="str">
        <f>IFERROR(__xludf.DUMMYFUNCTION("GOOGLETRANSLATE(A3509, ""en"",""mt"")"),"Fejn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3510" ht="15.75" customHeight="1">
      <c r="A3510" s="2" t="s">
        <v>3510</v>
      </c>
      <c r="B3510" s="2" t="str">
        <f>IFERROR(__xludf.DUMMYFUNCTION("GOOGLETRANSLATE(A3510, ""en"",""mt"")"),"Kummissjoni v Italja l-Qorti tal-Ġustizzja")</f>
        <v>Kummissjoni v Italja l-Qorti tal-Ġustizzja</v>
      </c>
    </row>
    <row r="3511" ht="15.75" customHeight="1">
      <c r="A3511" s="2" t="s">
        <v>3511</v>
      </c>
      <c r="B3511" s="2" t="str">
        <f>IFERROR(__xludf.DUMMYFUNCTION("GOOGLETRANSLATE(A3511, ""en"",""mt"")"),"Kumpanija Brittanika tat-Telekomunikazzjoni")</f>
        <v>Kumpanija Brittanika tat-Telekomunikazzjoni</v>
      </c>
    </row>
    <row r="3512" ht="15.75" customHeight="1">
      <c r="A3512" s="2" t="s">
        <v>3512</v>
      </c>
      <c r="B3512" s="2" t="str">
        <f>IFERROR(__xludf.DUMMYFUNCTION("GOOGLETRANSLATE(A3512, ""en"",""mt"")"),"Liema dar kienet is-sit ta 'skola tal-insiġ f'Canterbury?")</f>
        <v>Liema dar kienet is-sit ta 'skola tal-insiġ f'Canterbury?</v>
      </c>
    </row>
    <row r="3513" ht="15.75" customHeight="1">
      <c r="A3513" s="2" t="s">
        <v>3513</v>
      </c>
      <c r="B3513" s="2" t="str">
        <f>IFERROR(__xludf.DUMMYFUNCTION("GOOGLETRANSLATE(A3513, ""en"",""mt"")"),"Il-gwerra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3514" ht="15.75" customHeight="1">
      <c r="A3514" s="2" t="s">
        <v>3514</v>
      </c>
      <c r="B3514" s="2" t="str">
        <f>IFERROR(__xludf.DUMMYFUNCTION("GOOGLETRANSLATE(A3514, ""en"",""mt"")"),"X’sar biex tiġi miġġielda l-popolazzjoni żejda ta ’mnemiopsis fil-Baħar l-Iswed?")</f>
        <v>X’sar biex tiġi miġġielda l-popolazzjoni żejda ta ’mnemiopsis fil-Baħar l-Iswed?</v>
      </c>
    </row>
    <row r="3515" ht="15.75" customHeight="1">
      <c r="A3515" s="2" t="s">
        <v>3515</v>
      </c>
      <c r="B3515" s="2" t="str">
        <f>IFERROR(__xludf.DUMMYFUNCTION("GOOGLETRANSLATE(A3515, ""en"",""mt"")"),"biex tissottometti l-kastig preskritt mil-liġi")</f>
        <v>biex tissottometti l-kastig preskritt mil-liġi</v>
      </c>
    </row>
    <row r="3516" ht="15.75" customHeight="1">
      <c r="A3516" s="2" t="s">
        <v>3516</v>
      </c>
      <c r="B3516" s="2" t="str">
        <f>IFERROR(__xludf.DUMMYFUNCTION("GOOGLETRANSLATE(A3516, ""en"",""mt"")"),"X'inhu l-wied alpin glaċjali magħruf bħala?")</f>
        <v>X'inhu l-wied alpin glaċjali magħruf bħala?</v>
      </c>
    </row>
    <row r="3517" ht="15.75" customHeight="1">
      <c r="A3517" s="2" t="s">
        <v>3517</v>
      </c>
      <c r="B3517" s="2" t="str">
        <f>IFERROR(__xludf.DUMMYFUNCTION("GOOGLETRANSLATE(A3517, ""en"",""mt"")"),"Kemm hemm tipi ta 'netwerks x.25 oriġinarjament kien hemm")</f>
        <v>Kemm hemm tipi ta 'netwerks x.25 oriġinarjament kien hemm</v>
      </c>
    </row>
    <row r="3518" ht="15.75" customHeight="1">
      <c r="A3518" s="2" t="s">
        <v>3518</v>
      </c>
      <c r="B3518" s="2" t="str">
        <f>IFERROR(__xludf.DUMMYFUNCTION("GOOGLETRANSLATE(A3518, ""en"",""mt"")"),"Mill-invenzjoni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3519" ht="15.75" customHeight="1">
      <c r="A3519" s="2" t="s">
        <v>3519</v>
      </c>
      <c r="B3519" s="2" t="str">
        <f>IFERROR(__xludf.DUMMYFUNCTION("GOOGLETRANSLATE(A3519, ""en"",""mt"")"),"L-idea ta 'immunità akkwistata fil-vertebrati tax-xedaq hija l-bażi ta' liema trattament mediku?")</f>
        <v>L-idea ta 'immunità akkwistata fil-vertebrati tax-xedaq hija l-bażi ta' liema trattament mediku?</v>
      </c>
    </row>
    <row r="3520" ht="15.75" customHeight="1">
      <c r="A3520" s="2" t="s">
        <v>3520</v>
      </c>
      <c r="B3520" s="2" t="str">
        <f>IFERROR(__xludf.DUMMYFUNCTION("GOOGLETRANSLATE(A3520, ""en"",""mt"")"),"B'mod ġenerali, liema daqs huma t-terremoti li jolqtu n-Nofsinhar ta 'California?")</f>
        <v>B'mod ġenerali, liema daqs huma t-terremoti li jolqtu n-Nofsinhar ta 'California?</v>
      </c>
    </row>
    <row r="3521" ht="15.75" customHeight="1">
      <c r="A3521" s="2" t="s">
        <v>3521</v>
      </c>
      <c r="B3521" s="2" t="str">
        <f>IFERROR(__xludf.DUMMYFUNCTION("GOOGLETRANSLATE(A3521, ""en"",""mt"")"),"William ta 'Montreuil")</f>
        <v>William ta 'Montreuil</v>
      </c>
    </row>
    <row r="3522" ht="15.75" customHeight="1">
      <c r="A3522" s="2" t="s">
        <v>3522</v>
      </c>
      <c r="B3522" s="2" t="str">
        <f>IFERROR(__xludf.DUMMYFUNCTION("GOOGLETRANSLATE(A3522, ""en"",""mt"")"),"l-istess proċeduri bħal għal rapporti ta 'valutazzjoni tal-IPCC")</f>
        <v>l-istess proċeduri bħal għal rapporti ta 'valutazzjoni tal-IPCC</v>
      </c>
    </row>
    <row r="3523" ht="15.75" customHeight="1">
      <c r="A3523" s="2" t="s">
        <v>3523</v>
      </c>
      <c r="B3523" s="2" t="str">
        <f>IFERROR(__xludf.DUMMYFUNCTION("GOOGLETRANSLATE(A3523, ""en"",""mt"")"),"Il-forza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3524" ht="15.75" customHeight="1">
      <c r="A3524" s="2" t="s">
        <v>3524</v>
      </c>
      <c r="B3524" s="2" t="str">
        <f>IFERROR(__xludf.DUMMYFUNCTION("GOOGLETRANSLATE(A3524, ""en"",""mt"")"),"Għandu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3525" ht="15.75" customHeight="1">
      <c r="A3525" s="2" t="s">
        <v>3525</v>
      </c>
      <c r="B3525" s="2" t="str">
        <f>IFERROR(__xludf.DUMMYFUNCTION("GOOGLETRANSLATE(A3525, ""en"",""mt"")"),"Irbaħ il-ħelsien u evita l-ħabs")</f>
        <v>Irbaħ il-ħelsien u evita l-ħabs</v>
      </c>
    </row>
    <row r="3526" ht="15.75" customHeight="1">
      <c r="A3526" s="2" t="s">
        <v>3526</v>
      </c>
      <c r="B3526" s="2" t="str">
        <f>IFERROR(__xludf.DUMMYFUNCTION("GOOGLETRANSLATE(A3526, ""en"",""mt"")"),"Li ssaltan fuq l-Imperu Ottoman meta kien l-iktar qawwi tiegħu.")</f>
        <v>Li ssaltan fuq l-Imperu Ottoman meta kien l-iktar qawwi tiegħu.</v>
      </c>
    </row>
    <row r="3527" ht="15.75" customHeight="1">
      <c r="A3527" s="2" t="s">
        <v>3527</v>
      </c>
      <c r="B3527" s="2" t="str">
        <f>IFERROR(__xludf.DUMMYFUNCTION("GOOGLETRANSLATE(A3527, ""en"",""mt"")"),"1568–1609")</f>
        <v>1568–1609</v>
      </c>
    </row>
    <row r="3528" ht="15.75" customHeight="1">
      <c r="A3528" s="2" t="s">
        <v>3528</v>
      </c>
      <c r="B3528" s="2" t="str">
        <f>IFERROR(__xludf.DUMMYFUNCTION("GOOGLETRANSLATE(A3528, ""en"",""mt"")"),"Is-suċċess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3529" ht="15.75" customHeight="1">
      <c r="A3529" s="2" t="s">
        <v>3529</v>
      </c>
      <c r="B3529" s="2" t="str">
        <f>IFERROR(__xludf.DUMMYFUNCTION("GOOGLETRANSLATE(A3529, ""en"",""mt"")"),"Ctenophores jiffurmaw phylum ta 'annimali li huwa iktar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iktar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3530" ht="15.75" customHeight="1">
      <c r="A3530" s="2" t="s">
        <v>3530</v>
      </c>
      <c r="B3530" s="2" t="str">
        <f>IFERROR(__xludf.DUMMYFUNCTION("GOOGLETRANSLATE(A3530, ""en"",""mt"")"),"jittrattaw il-preskrizzjonijiet tal-pazjenti u l-problemi ta 'sigurtà tal-pazjent")</f>
        <v>jittrattaw il-preskrizzjonijiet tal-pazjenti u l-problemi ta 'sigurtà tal-pazjent</v>
      </c>
    </row>
    <row r="3531" ht="15.75" customHeight="1">
      <c r="A3531" s="2" t="s">
        <v>3531</v>
      </c>
      <c r="B3531" s="2" t="str">
        <f>IFERROR(__xludf.DUMMYFUNCTION("GOOGLETRANSLATE(A3531, ""en"",""mt"")"),"Dawn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3532" ht="15.75" customHeight="1">
      <c r="A3532" s="2" t="s">
        <v>3532</v>
      </c>
      <c r="B3532" s="2" t="str">
        <f>IFERROR(__xludf.DUMMYFUNCTION("GOOGLETRANSLATE(A3532, ""en"",""mt"")"),"Dak li ġie żviluppat għall-Air Force")</f>
        <v>Dak li ġie żviluppat għall-Air Force</v>
      </c>
    </row>
    <row r="3533" ht="15.75" customHeight="1">
      <c r="A3533" s="2" t="s">
        <v>3533</v>
      </c>
      <c r="B3533" s="2" t="str">
        <f>IFERROR(__xludf.DUMMYFUNCTION("GOOGLETRANSLATE(A3533, ""en"",""mt"")"),"Liema teorema kienet implikata mill-assiomi ta 'Manuel Blum?")</f>
        <v>Liema teorema kienet implikata mill-assiomi ta 'Manuel Blum?</v>
      </c>
    </row>
    <row r="3534" ht="15.75" customHeight="1">
      <c r="A3534" s="2" t="s">
        <v>3534</v>
      </c>
      <c r="B3534" s="2" t="str">
        <f>IFERROR(__xludf.DUMMYFUNCTION("GOOGLETRANSLATE(A3534, ""en"",""mt"")"),"Kif huma eletti l-biċċa l-kbira tal-uffiċjali tal-belt wara s-snin 1960")</f>
        <v>Kif huma eletti l-biċċa l-kbira tal-uffiċjali tal-belt wara s-snin 1960</v>
      </c>
    </row>
    <row r="3535" ht="15.75" customHeight="1">
      <c r="A3535" s="2" t="s">
        <v>3535</v>
      </c>
      <c r="B3535" s="2" t="str">
        <f>IFERROR(__xludf.DUMMYFUNCTION("GOOGLETRANSLATE(A3535, ""en"",""mt"")"),"L-ex kamra tad-dibattitu tal-Kunsill Reġjonali ta 'Strathclyde")</f>
        <v>L-ex kamra tad-dibattitu tal-Kunsill Reġjonali ta 'Strathclyde</v>
      </c>
    </row>
    <row r="3536" ht="15.75" customHeight="1">
      <c r="A3536" s="2" t="s">
        <v>3536</v>
      </c>
      <c r="B3536" s="2" t="str">
        <f>IFERROR(__xludf.DUMMYFUNCTION("GOOGLETRANSLATE(A3536, ""en"",""mt"")"),"Ipproduċi kurrenti tal-ilma li jgħinu priża mikroskopika diretta lejn il-ħalq")</f>
        <v>Ipproduċi kurrenti tal-ilma li jgħinu priża mikroskopika diretta lejn il-ħalq</v>
      </c>
    </row>
    <row r="3537" ht="15.75" customHeight="1">
      <c r="A3537" s="2" t="s">
        <v>3537</v>
      </c>
      <c r="B3537" s="2" t="str">
        <f>IFERROR(__xludf.DUMMYFUNCTION("GOOGLETRANSLATE(A3537, ""en"",""mt"")"),"It-Trattat ta ’Lisbona")</f>
        <v>It-Trattat ta ’Lisbona</v>
      </c>
    </row>
    <row r="3538" ht="15.75" customHeight="1">
      <c r="A3538" s="2" t="s">
        <v>3538</v>
      </c>
      <c r="B3538" s="2" t="str">
        <f>IFERROR(__xludf.DUMMYFUNCTION("GOOGLETRANSLATE(A3538, ""en"",""mt"")"),"Is-silta ta 'liema att ta lil Victoria l-gvern tiegħu stess?")</f>
        <v>Is-silta ta 'liema att ta lil Victoria l-gvern tiegħu stess?</v>
      </c>
    </row>
    <row r="3539" ht="15.75" customHeight="1">
      <c r="A3539" s="2" t="s">
        <v>3539</v>
      </c>
      <c r="B3539" s="2" t="str">
        <f>IFERROR(__xludf.DUMMYFUNCTION("GOOGLETRANSLATE(A3539, ""en"",""mt"")"),"L-iżvilupp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3540" ht="15.75" customHeight="1">
      <c r="A3540" s="2" t="s">
        <v>3540</v>
      </c>
      <c r="B3540" s="2" t="str">
        <f>IFERROR(__xludf.DUMMYFUNCTION("GOOGLETRANSLATE(A3540, ""en"",""mt"")"),"Storja mqallba tal-belt u pajjiż")</f>
        <v>Storja mqallba tal-belt u pajjiż</v>
      </c>
    </row>
    <row r="3541" ht="15.75" customHeight="1">
      <c r="A3541" s="2" t="s">
        <v>3541</v>
      </c>
      <c r="B3541" s="2" t="str">
        <f>IFERROR(__xludf.DUMMYFUNCTION("GOOGLETRANSLATE(A3541, ""en"",""mt"")"),"X'distrett ta 'negozju ieħor jagħmel il-Kontea ta' Orange barra mill-belt ta 'Santa Ana u ċ-Ċentru ta' Newport?")</f>
        <v>X'distrett ta 'negozju ieħor jagħmel il-Kontea ta' Orange barra mill-belt ta 'Santa Ana u ċ-Ċentru ta' Newport?</v>
      </c>
    </row>
    <row r="3542" ht="15.75" customHeight="1">
      <c r="A3542" s="2" t="s">
        <v>3542</v>
      </c>
      <c r="B3542" s="2" t="str">
        <f>IFERROR(__xludf.DUMMYFUNCTION("GOOGLETRANSLATE(A3542, ""en"",""mt"")"),"Wara l-ftuħ mill-ġdid tagħha, liema tipi ta 'films juru t-Tower Theatre?")</f>
        <v>Wara l-ftuħ mill-ġdid tagħha, liema tipi ta 'films juru t-Tower Theatre?</v>
      </c>
    </row>
    <row r="3543" ht="15.75" customHeight="1">
      <c r="A3543" s="2" t="s">
        <v>3543</v>
      </c>
      <c r="B3543" s="2" t="str">
        <f>IFERROR(__xludf.DUMMYFUNCTION("GOOGLETRANSLATE(A3543, ""en"",""mt"")"),"William III ta 'Orange")</f>
        <v>William III ta 'Orange</v>
      </c>
    </row>
    <row r="3544" ht="15.75" customHeight="1">
      <c r="A3544" s="2" t="s">
        <v>3544</v>
      </c>
      <c r="B3544" s="2" t="str">
        <f>IFERROR(__xludf.DUMMYFUNCTION("GOOGLETRANSLATE(A3544, ""en"",""mt"")"),"Il-kuntatti estensivi tal-Asja u Ewropej tal-Mongoli tal-Mongoli")</f>
        <v>Il-kuntatti estensivi tal-Asja u Ewropej tal-Mongoli tal-Mongoli</v>
      </c>
    </row>
    <row r="3545" ht="15.75" customHeight="1">
      <c r="A3545" s="2" t="s">
        <v>3545</v>
      </c>
      <c r="B3545" s="2" t="str">
        <f>IFERROR(__xludf.DUMMYFUNCTION("GOOGLETRANSLATE(A3545, ""en"",""mt"")"),"Suite proprjetarja ta 'protokolli ta' netwerking żviluppati minn Apple Inc")</f>
        <v>Suite proprjetarja ta 'protokolli ta' netwerking żviluppati minn Apple Inc</v>
      </c>
    </row>
    <row r="3546" ht="15.75" customHeight="1">
      <c r="A3546" s="2" t="s">
        <v>3546</v>
      </c>
      <c r="B3546" s="2" t="str">
        <f>IFERROR(__xludf.DUMMYFUNCTION("GOOGLETRANSLATE(A3546, ""en"",""mt"")"),"Battalja Navali tar-Restigouche")</f>
        <v>Battalja Navali tar-Restigouche</v>
      </c>
    </row>
    <row r="3547" ht="15.75" customHeight="1">
      <c r="A3547" s="2" t="s">
        <v>3547</v>
      </c>
      <c r="B3547" s="2" t="str">
        <f>IFERROR(__xludf.DUMMYFUNCTION("GOOGLETRANSLATE(A3547, ""en"",""mt"")"),"iġibu l-ħruġ tagħhom fuq il-mejda")</f>
        <v>iġibu l-ħruġ tagħhom fuq il-mejda</v>
      </c>
    </row>
    <row r="3548" ht="15.75" customHeight="1">
      <c r="A3548" s="2" t="s">
        <v>3548</v>
      </c>
      <c r="B3548" s="2" t="str">
        <f>IFERROR(__xludf.DUMMYFUNCTION("GOOGLETRANSLATE(A3548, ""en"",""mt"")"),"Porzjon żgħir tal-popolazzjoni jgħix dħul mill-proprjetà mhux mistħoqq")</f>
        <v>Porzjon żgħir tal-popolazzjoni jgħix dħul mill-proprjetà mhux mistħoqq</v>
      </c>
    </row>
    <row r="3549" ht="15.75" customHeight="1">
      <c r="A3549" s="2" t="s">
        <v>3549</v>
      </c>
      <c r="B3549" s="2" t="str">
        <f>IFERROR(__xludf.DUMMYFUNCTION("GOOGLETRANSLATE(A3549, ""en"",""mt"")"),"Thomas Reid u Dugald Stewart")</f>
        <v>Thomas Reid u Dugald Stewart</v>
      </c>
    </row>
    <row r="3550" ht="15.75" customHeight="1">
      <c r="A3550" s="2" t="s">
        <v>3550</v>
      </c>
      <c r="B3550" s="2" t="str">
        <f>IFERROR(__xludf.DUMMYFUNCTION("GOOGLETRANSLATE(A3550, ""en"",""mt"")"),"poteri li huma ""riservati"" lill-parlament tar-Renju Unit")</f>
        <v>poteri li huma "riservati" lill-parlament tar-Renju Unit</v>
      </c>
    </row>
    <row r="3551" ht="15.75" customHeight="1">
      <c r="A3551" s="2" t="s">
        <v>3551</v>
      </c>
      <c r="B3551" s="2" t="str">
        <f>IFERROR(__xludf.DUMMYFUNCTION("GOOGLETRANSLATE(A3551, ""en"",""mt"")"),"Il-forzi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3552" ht="15.75" customHeight="1">
      <c r="A3552" s="2" t="s">
        <v>3552</v>
      </c>
      <c r="B3552" s="2" t="str">
        <f>IFERROR(__xludf.DUMMYFUNCTION("GOOGLETRANSLATE(A3552, ""en"",""mt"")"),"X’għandu jonqos il-kolonjaliżmu dak l-imperjalizmu?")</f>
        <v>X’għandu jonqos il-kolonjaliżmu dak l-imperjalizmu?</v>
      </c>
    </row>
    <row r="3553" ht="15.75" customHeight="1">
      <c r="A3553" s="2" t="s">
        <v>3553</v>
      </c>
      <c r="B3553" s="2" t="str">
        <f>IFERROR(__xludf.DUMMYFUNCTION("GOOGLETRANSLATE(A3553, ""en"",""mt"")"),"Il-komunità tal-Internet2, fi sħubija ma 'QWest")</f>
        <v>Il-komunità tal-Internet2, fi sħubija ma 'QWest</v>
      </c>
    </row>
    <row r="3554" ht="15.75" customHeight="1">
      <c r="A3554" s="2" t="s">
        <v>3554</v>
      </c>
      <c r="B3554" s="2" t="str">
        <f>IFERROR(__xludf.DUMMYFUNCTION("GOOGLETRANSLATE(A3554, ""en"",""mt"")"),"Liema kwistjoni kienet qed ibati l-moviment tad-diżubbidjenza ċivili.")</f>
        <v>Liema kwistjoni kienet qed ibati l-moviment tad-diżubbidjenza ċivili.</v>
      </c>
    </row>
    <row r="3555" ht="15.75" customHeight="1">
      <c r="A3555" s="2" t="s">
        <v>3555</v>
      </c>
      <c r="B3555" s="2" t="str">
        <f>IFERROR(__xludf.DUMMYFUNCTION("GOOGLETRANSLATE(A3555, ""en"",""mt"")"),"Sostituzzjoni ta 'tagħmir kapitali għax-xogħol")</f>
        <v>Sostituzzjoni ta 'tagħmir kapitali għax-xogħol</v>
      </c>
    </row>
    <row r="3556" ht="15.75" customHeight="1">
      <c r="A3556" s="2" t="s">
        <v>3556</v>
      </c>
      <c r="B3556" s="2" t="str">
        <f>IFERROR(__xludf.DUMMYFUNCTION("GOOGLETRANSLATE(A3556, ""en"",""mt"")"),"L-ebda ħin tal-ħabs")</f>
        <v>L-ebda ħin tal-ħabs</v>
      </c>
    </row>
    <row r="3557" ht="15.75" customHeight="1">
      <c r="A3557" s="2" t="s">
        <v>3557</v>
      </c>
      <c r="B3557" s="2" t="str">
        <f>IFERROR(__xludf.DUMMYFUNCTION("GOOGLETRANSLATE(A3557, ""en"",""mt"")"),"Kif jista 'xi għoqda tkun indikata b'mod distint?")</f>
        <v>Kif jista 'xi għoqda tkun indikata b'mod distint?</v>
      </c>
    </row>
    <row r="3558" ht="15.75" customHeight="1">
      <c r="A3558" s="2" t="s">
        <v>3558</v>
      </c>
      <c r="B3558" s="2" t="str">
        <f>IFERROR(__xludf.DUMMYFUNCTION("GOOGLETRANSLATE(A3558, ""en"",""mt"")"),"Għal xiex qed jiġi kkumpensat triq waħda billi l-kumitati jservu rwol daqshekk kbir?")</f>
        <v>Għal xiex qed jiġi kkumpensat triq waħda billi l-kumitati jservu rwol daqshekk kbir?</v>
      </c>
    </row>
    <row r="3559" ht="15.75" customHeight="1">
      <c r="A3559" s="2" t="s">
        <v>3559</v>
      </c>
      <c r="B3559" s="2" t="str">
        <f>IFERROR(__xludf.DUMMYFUNCTION("GOOGLETRANSLATE(A3559, ""en"",""mt"")"),"L-imperjalizmu u l-kolonjaliżmu t-tnejn jaffermaw dominanza ta 'stati fuq xiex?")</f>
        <v>L-imperjalizmu u l-kolonjaliżmu t-tnejn jaffermaw dominanza ta 'stati fuq xiex?</v>
      </c>
    </row>
    <row r="3560" ht="15.75" customHeight="1">
      <c r="A3560" s="2" t="s">
        <v>3560</v>
      </c>
      <c r="B3560" s="2" t="str">
        <f>IFERROR(__xludf.DUMMYFUNCTION("GOOGLETRANSLATE(A3560, ""en"",""mt"")"),"X'kienu s-snin sentejn regolamenti li kienu f'kunflitt ma 'liġi Taljana li joriġinaw fil-każ spa ta' simmenthal?")</f>
        <v>X'kienu s-snin sentejn regolamenti li kienu f'kunflitt ma 'liġi Taljana li joriġinaw fil-każ spa ta' simmenthal?</v>
      </c>
    </row>
    <row r="3561" ht="15.75" customHeight="1">
      <c r="A3561" s="2" t="s">
        <v>3561</v>
      </c>
      <c r="B3561" s="2" t="str">
        <f>IFERROR(__xludf.DUMMYFUNCTION("GOOGLETRANSLATE(A3561, ""en"",""mt"")"),"Ferrovija tal-Wied ta 'San Joaquin")</f>
        <v>Ferrovija tal-Wied ta 'San Joaquin</v>
      </c>
    </row>
    <row r="3562" ht="15.75" customHeight="1">
      <c r="A3562" s="2" t="s">
        <v>3562</v>
      </c>
      <c r="B3562" s="2" t="str">
        <f>IFERROR(__xludf.DUMMYFUNCTION("GOOGLETRANSLATE(A3562, ""en"",""mt"")"),"X'inhu terminu ieħor użat għas-sena 13?")</f>
        <v>X'inhu terminu ieħor użat għas-sena 13?</v>
      </c>
    </row>
    <row r="3563" ht="15.75" customHeight="1">
      <c r="A3563" s="2" t="s">
        <v>3563</v>
      </c>
      <c r="B3563" s="2" t="str">
        <f>IFERROR(__xludf.DUMMYFUNCTION("GOOGLETRANSLATE(A3563, ""en"",""mt"")"),"Kemm skejjel pubbliċi charter tmexxi l-università?")</f>
        <v>Kemm skejjel pubbliċi charter tmexxi l-università?</v>
      </c>
    </row>
    <row r="3564" ht="15.75" customHeight="1">
      <c r="A3564" s="2" t="s">
        <v>3564</v>
      </c>
      <c r="B3564" s="2" t="str">
        <f>IFERROR(__xludf.DUMMYFUNCTION("GOOGLETRANSLATE(A3564, ""en"",""mt"")"),"Kull membru tal-gvern Skoċċiż")</f>
        <v>Kull membru tal-gvern Skoċċiż</v>
      </c>
    </row>
    <row r="3565" ht="15.75" customHeight="1">
      <c r="A3565" s="2" t="s">
        <v>3565</v>
      </c>
      <c r="B3565" s="2" t="str">
        <f>IFERROR(__xludf.DUMMYFUNCTION("GOOGLETRANSLATE(A3565, ""en"",""mt"")"),"3600 rivoluzzjoni kull minuta")</f>
        <v>3600 rivoluzzjoni kull minuta</v>
      </c>
    </row>
    <row r="3566" ht="15.75" customHeight="1">
      <c r="A3566" s="2" t="s">
        <v>3566</v>
      </c>
      <c r="B3566" s="2" t="str">
        <f>IFERROR(__xludf.DUMMYFUNCTION("GOOGLETRANSLATE(A3566, ""en"",""mt"")"),"Ġwanni Pawlu II")</f>
        <v>Ġwanni Pawlu II</v>
      </c>
    </row>
    <row r="3567" ht="15.75" customHeight="1">
      <c r="A3567" s="2" t="s">
        <v>3567</v>
      </c>
      <c r="B3567" s="2" t="str">
        <f>IFERROR(__xludf.DUMMYFUNCTION("GOOGLETRANSLATE(A3567, ""en"",""mt"")"),"Mill-Italja,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3568" ht="15.75" customHeight="1">
      <c r="A3568" s="2" t="s">
        <v>3568</v>
      </c>
      <c r="B3568" s="2" t="str">
        <f>IFERROR(__xludf.DUMMYFUNCTION("GOOGLETRANSLATE(A3568, ""en"",""mt"")"),"Migrazzjoni Interna u Urbanizzazzjoni")</f>
        <v>Migrazzjoni Interna u Urbanizzazzjoni</v>
      </c>
    </row>
    <row r="3569" ht="15.75" customHeight="1">
      <c r="A3569" s="2" t="s">
        <v>3569</v>
      </c>
      <c r="B3569" s="2" t="str">
        <f>IFERROR(__xludf.DUMMYFUNCTION("GOOGLETRANSLATE(A3569, ""en"",""mt"")"),"Liema kundanna motivat lil Eliot biex jersaq lejn sekularizzazzjoni?")</f>
        <v>Liema kundanna motivat lil Eliot biex jersaq lejn sekularizzazzjoni?</v>
      </c>
    </row>
    <row r="3570" ht="15.75" customHeight="1">
      <c r="A3570" s="2" t="s">
        <v>3570</v>
      </c>
      <c r="B3570" s="2" t="str">
        <f>IFERROR(__xludf.DUMMYFUNCTION("GOOGLETRANSLATE(A3570, ""en"",""mt"")"),"Iż-żewġ naħat jirtiraw mill-grawnd")</f>
        <v>Iż-żewġ naħat jirtiraw mill-grawnd</v>
      </c>
    </row>
    <row r="3571" ht="15.75" customHeight="1">
      <c r="A3571" s="2" t="s">
        <v>3571</v>
      </c>
      <c r="B3571" s="2" t="str">
        <f>IFERROR(__xludf.DUMMYFUNCTION("GOOGLETRANSLATE(A3571, ""en"",""mt"")"),"Iżlamiżmu")</f>
        <v>Iżlamiżmu</v>
      </c>
    </row>
    <row r="3572" ht="15.75" customHeight="1">
      <c r="A3572" s="2" t="s">
        <v>3572</v>
      </c>
      <c r="B3572" s="2" t="str">
        <f>IFERROR(__xludf.DUMMYFUNCTION("GOOGLETRANSLATE(A3572, ""en"",""mt"")"),"X'inhuma ismijiet alternattivi oħra għall-Gwerra Franċiża u Indjana?")</f>
        <v>X'inhuma ismijiet alternattivi oħra għall-Gwerra Franċiża u Indjana?</v>
      </c>
    </row>
    <row r="3573" ht="15.75" customHeight="1">
      <c r="A3573" s="2" t="s">
        <v>3573</v>
      </c>
      <c r="B3573" s="2" t="str">
        <f>IFERROR(__xludf.DUMMYFUNCTION("GOOGLETRANSLATE(A3573, ""en"",""mt"")"),"X'jimporta li fil-fatt ikollha li l-mekkanika Newtonjana ma tindirizzax?")</f>
        <v>X'jimporta li fil-fatt ikollha li l-mekkanika Newtonjana ma tindirizzax?</v>
      </c>
    </row>
    <row r="3574" ht="15.75" customHeight="1">
      <c r="A3574" s="2" t="s">
        <v>3574</v>
      </c>
      <c r="B3574" s="2" t="str">
        <f>IFERROR(__xludf.DUMMYFUNCTION("GOOGLETRANSLATE(A3574, ""en"",""mt"")"),"104 ° F.")</f>
        <v>104 ° F.</v>
      </c>
    </row>
    <row r="3575" ht="15.75" customHeight="1">
      <c r="A3575" s="2" t="s">
        <v>3575</v>
      </c>
      <c r="B3575" s="2" t="str">
        <f>IFERROR(__xludf.DUMMYFUNCTION("GOOGLETRANSLATE(A3575, ""en"",""mt"")"),"Ipprovdi limiti assoluti aħjar fuq iż-żmien u r-rati tad-deposizzjoni")</f>
        <v>Ipprovdi limiti assoluti aħjar fuq iż-żmien u r-rati tad-deposizzjoni</v>
      </c>
    </row>
    <row r="3576" ht="15.75" customHeight="1">
      <c r="A3576" s="2" t="s">
        <v>3576</v>
      </c>
      <c r="B3576" s="2" t="str">
        <f>IFERROR(__xludf.DUMMYFUNCTION("GOOGLETRANSLATE(A3576, ""en"",""mt"")"),"livell aktar baxx ta 'utilità ekonomika fis-soċjetà")</f>
        <v>livell aktar baxx ta 'utilità ekonomika fis-soċjetà</v>
      </c>
    </row>
    <row r="3577" ht="15.75" customHeight="1">
      <c r="A3577" s="2" t="s">
        <v>3577</v>
      </c>
      <c r="B3577" s="2" t="str">
        <f>IFERROR(__xludf.DUMMYFUNCTION("GOOGLETRANSLATE(A3577, ""en"",""mt"")"),"imxarrab")</f>
        <v>imxarrab</v>
      </c>
    </row>
    <row r="3578" ht="15.75" customHeight="1">
      <c r="A3578" s="2" t="s">
        <v>3578</v>
      </c>
      <c r="B3578" s="2" t="str">
        <f>IFERROR(__xludf.DUMMYFUNCTION("GOOGLETRANSLATE(A3578, ""en"",""mt"")"),"Negozju / Ċentru Finanzjarju tal-Ospitalità")</f>
        <v>Negozju / Ċentru Finanzjarju tal-Ospitalità</v>
      </c>
    </row>
    <row r="3579" ht="15.75" customHeight="1">
      <c r="A3579" s="2" t="s">
        <v>3579</v>
      </c>
      <c r="B3579" s="2" t="str">
        <f>IFERROR(__xludf.DUMMYFUNCTION("GOOGLETRANSLATE(A3579, ""en"",""mt"")"),"billi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3580" ht="15.75" customHeight="1">
      <c r="A3580" s="2" t="s">
        <v>3580</v>
      </c>
      <c r="B3580" s="2" t="str">
        <f>IFERROR(__xludf.DUMMYFUNCTION("GOOGLETRANSLATE(A3580, ""en"",""mt"")"),"Agħmel diskors sfidanti, jew diskors li jispjega l-azzjonijiet tagħhom,")</f>
        <v>Agħmel diskors sfidanti, jew diskors li jispjega l-azzjonijiet tagħhom,</v>
      </c>
    </row>
    <row r="3581" ht="15.75" customHeight="1">
      <c r="A3581" s="2" t="s">
        <v>3581</v>
      </c>
      <c r="B3581" s="2" t="str">
        <f>IFERROR(__xludf.DUMMYFUNCTION("GOOGLETRANSLATE(A3581, ""en"",""mt"")"),"il-Qorti Ewropea")</f>
        <v>il-Qorti Ewropea</v>
      </c>
    </row>
    <row r="3582" ht="15.75" customHeight="1">
      <c r="A3582" s="2" t="s">
        <v>3582</v>
      </c>
      <c r="B3582" s="2" t="str">
        <f>IFERROR(__xludf.DUMMYFUNCTION("GOOGLETRANSLATE(A3582, ""en"",""mt"")"),"X'inhu eżempju ta 'barriera mekkanika fuq il-weraq?")</f>
        <v>X'inhu eżempju ta 'barriera mekkanika fuq il-weraq?</v>
      </c>
    </row>
    <row r="3583" ht="15.75" customHeight="1">
      <c r="A3583" s="2" t="s">
        <v>3583</v>
      </c>
      <c r="B3583" s="2" t="str">
        <f>IFERROR(__xludf.DUMMYFUNCTION("GOOGLETRANSLATE(A3583, ""en"",""mt"")"),"Il-Ġurnal tan-Natura")</f>
        <v>Il-Ġurnal tan-Natura</v>
      </c>
    </row>
    <row r="3584" ht="15.75" customHeight="1">
      <c r="A3584" s="2" t="s">
        <v>3584</v>
      </c>
      <c r="B3584" s="2" t="str">
        <f>IFERROR(__xludf.DUMMYFUNCTION("GOOGLETRANSLATE(A3584, ""en"",""mt"")"),"Tliet korpi ta 'ilma")</f>
        <v>Tliet korpi ta 'ilma</v>
      </c>
    </row>
    <row r="3585" ht="15.75" customHeight="1">
      <c r="A3585" s="2" t="s">
        <v>3585</v>
      </c>
      <c r="B3585" s="2" t="str">
        <f>IFERROR(__xludf.DUMMYFUNCTION("GOOGLETRANSLATE(A3585, ""en"",""mt"")"),"Minbarra s-snin 1980, f'liema għaxar snin żviluppaw il-biċċa l-kbira tal-kontej ta 'San Bernardino u Riverside?")</f>
        <v>Minbarra s-snin 1980, f'liema għaxar snin żviluppaw il-biċċa l-kbira tal-kontej ta 'San Bernardino u Riverside?</v>
      </c>
    </row>
    <row r="3586" ht="15.75" customHeight="1">
      <c r="A3586" s="2" t="s">
        <v>3586</v>
      </c>
      <c r="B3586" s="2" t="str">
        <f>IFERROR(__xludf.DUMMYFUNCTION("GOOGLETRANSLATE(A3586, ""en"",""mt"")"),"Ir-Renu t'isfel")</f>
        <v>Ir-Renu t'isfel</v>
      </c>
    </row>
    <row r="3587" ht="15.75" customHeight="1">
      <c r="A3587" s="2" t="s">
        <v>3587</v>
      </c>
      <c r="B3587" s="2" t="str">
        <f>IFERROR(__xludf.DUMMYFUNCTION("GOOGLETRANSLATE(A3587, ""en"",""mt"")"),"Amministrazzjoni tal-Iskola tas-Servizz Soċjali")</f>
        <v>Amministrazzjoni tal-Iskola tas-Servizz Soċjali</v>
      </c>
    </row>
    <row r="3588" ht="15.75" customHeight="1">
      <c r="A3588" s="2" t="s">
        <v>3588</v>
      </c>
      <c r="B3588" s="2" t="str">
        <f>IFERROR(__xludf.DUMMYFUNCTION("GOOGLETRANSLATE(A3588, ""en"",""mt"")"),"Ċerti numru ta 'salarji tal-għalliema jitħallsu mill-istat")</f>
        <v>Ċerti numru ta 'salarji tal-għalliema jitħallsu mill-istat</v>
      </c>
    </row>
    <row r="3589" ht="15.75" customHeight="1">
      <c r="A3589" s="2" t="s">
        <v>3589</v>
      </c>
      <c r="B3589" s="2" t="str">
        <f>IFERROR(__xludf.DUMMYFUNCTION("GOOGLETRANSLATE(A3589, ""en"",""mt"")"),"Telenet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3590" ht="15.75" customHeight="1">
      <c r="A3590" s="2" t="s">
        <v>3590</v>
      </c>
      <c r="B3590" s="2" t="str">
        <f>IFERROR(__xludf.DUMMYFUNCTION("GOOGLETRANSLATE(A3590, ""en"",""mt"")"),"ambigwità")</f>
        <v>ambigwità</v>
      </c>
    </row>
    <row r="3591" ht="15.75" customHeight="1">
      <c r="A3591" s="2" t="s">
        <v>3591</v>
      </c>
      <c r="B3591" s="2" t="str">
        <f>IFERROR(__xludf.DUMMYFUNCTION("GOOGLETRANSLATE(A3591, ""en"",""mt"")"),"prefabbrikat")</f>
        <v>prefabbrikat</v>
      </c>
    </row>
    <row r="3592" ht="15.75" customHeight="1">
      <c r="A3592" s="2" t="s">
        <v>3592</v>
      </c>
      <c r="B3592" s="2" t="str">
        <f>IFERROR(__xludf.DUMMYFUNCTION("GOOGLETRANSLATE(A3592, ""en"",""mt"")"),"Kunflitti ta 'qsim ta' piż reġjonali")</f>
        <v>Kunflitti ta 'qsim ta' piż reġjonali</v>
      </c>
    </row>
    <row r="3593" ht="15.75" customHeight="1">
      <c r="A3593" s="2" t="s">
        <v>3593</v>
      </c>
      <c r="B3593" s="2" t="str">
        <f>IFERROR(__xludf.DUMMYFUNCTION("GOOGLETRANSLATE(A3593, ""en"",""mt"")"),"Paċi Mongolja")</f>
        <v>Paċi Mongolja</v>
      </c>
    </row>
    <row r="3594" ht="15.75" customHeight="1">
      <c r="A3594" s="2" t="s">
        <v>3594</v>
      </c>
      <c r="B3594" s="2" t="str">
        <f>IFERROR(__xludf.DUMMYFUNCTION("GOOGLETRANSLATE(A3594, ""en"",""mt"")"),"bagħat dieskau fil-Fort St Frédéric")</f>
        <v>bagħat dieskau fil-Fort St Frédéric</v>
      </c>
    </row>
    <row r="3595" ht="15.75" customHeight="1">
      <c r="A3595" s="2" t="s">
        <v>3595</v>
      </c>
      <c r="B3595" s="2" t="str">
        <f>IFERROR(__xludf.DUMMYFUNCTION("GOOGLETRANSLATE(A3595, ""en"",""mt"")"),"Il-livell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3596" ht="15.75" customHeight="1">
      <c r="A3596" s="2" t="s">
        <v>3596</v>
      </c>
      <c r="B3596" s="2" t="str">
        <f>IFERROR(__xludf.DUMMYFUNCTION("GOOGLETRANSLATE(A3596, ""en"",""mt"")"),"iċċattjat")</f>
        <v>iċċattjat</v>
      </c>
    </row>
    <row r="3597" ht="15.75" customHeight="1">
      <c r="A3597" s="2" t="s">
        <v>3597</v>
      </c>
      <c r="B3597" s="2" t="str">
        <f>IFERROR(__xludf.DUMMYFUNCTION("GOOGLETRANSLATE(A3597, ""en"",""mt"")"),"Biex tfixkel lil Montcalm")</f>
        <v>Biex tfixkel lil Montcalm</v>
      </c>
    </row>
    <row r="3598" ht="15.75" customHeight="1">
      <c r="A3598" s="2" t="s">
        <v>3598</v>
      </c>
      <c r="B3598" s="2" t="str">
        <f>IFERROR(__xludf.DUMMYFUNCTION("GOOGLETRANSLATE(A3598, ""en"",""mt"")"),"Liema gorge hemm bejn il-bingen u l-bonn?")</f>
        <v>Liema gorge hemm bejn il-bingen u l-bonn?</v>
      </c>
    </row>
    <row r="3599" ht="15.75" customHeight="1">
      <c r="A3599" s="2" t="s">
        <v>3599</v>
      </c>
      <c r="B3599" s="2" t="str">
        <f>IFERROR(__xludf.DUMMYFUNCTION("GOOGLETRANSLATE(A3599, ""en"",""mt"")"),"Id-distrett tat-torri huwa ċċentrat madwar liema teatru storiku?")</f>
        <v>Id-distrett tat-torri huwa ċċentrat madwar liema teatru storiku?</v>
      </c>
    </row>
    <row r="3600" ht="15.75" customHeight="1">
      <c r="A3600" s="2" t="s">
        <v>3600</v>
      </c>
      <c r="B3600" s="2" t="str">
        <f>IFERROR(__xludf.DUMMYFUNCTION("GOOGLETRANSLATE(A3600, ""en"",""mt"")"),"Dubbidjenza ċivili indiretta")</f>
        <v>Dubbidjenza ċivili indiretta</v>
      </c>
    </row>
    <row r="3601" ht="15.75" customHeight="1">
      <c r="A3601" s="2" t="s">
        <v>3601</v>
      </c>
      <c r="B3601" s="2" t="str">
        <f>IFERROR(__xludf.DUMMYFUNCTION("GOOGLETRANSLATE(A3601, ""en"",""mt"")"),"tirrifletti x-xewqa li tħeġġeġ kunsens fost il-membri eletti")</f>
        <v>tirrifletti x-xewqa li tħeġġeġ kunsens fost il-membri eletti</v>
      </c>
    </row>
    <row r="3602" ht="15.75" customHeight="1">
      <c r="A3602" s="2" t="s">
        <v>3602</v>
      </c>
      <c r="B3602" s="2" t="str">
        <f>IFERROR(__xludf.DUMMYFUNCTION("GOOGLETRANSLATE(A3602, ""en"",""mt"")"),"X'għandu jkun l-għan ewlieni li ma tużax kastig f'sistema ġusta?")</f>
        <v>X'għandu jkun l-għan ewlieni li ma tużax kastig f'sistema ġusta?</v>
      </c>
    </row>
    <row r="3603" ht="15.75" customHeight="1">
      <c r="A3603" s="2" t="s">
        <v>3603</v>
      </c>
      <c r="B3603" s="2" t="str">
        <f>IFERROR(__xludf.DUMMYFUNCTION("GOOGLETRANSLATE(A3603, ""en"",""mt"")"),"Minbarra l-istudju tan-numri ewlenin, liema teorija ġenerali kienet ikkunsidrata bħala l-eżempju uffiċjali tal-matematika pura?")</f>
        <v>Minbarra l-istudju tan-numri ewlenin, liema teorija ġenerali kienet ikkunsidrata bħala l-eżempju uffiċjali tal-matematika pura?</v>
      </c>
    </row>
    <row r="3604" ht="15.75" customHeight="1">
      <c r="A3604" s="2" t="s">
        <v>3604</v>
      </c>
      <c r="B3604" s="2" t="str">
        <f>IFERROR(__xludf.DUMMYFUNCTION("GOOGLETRANSLATE(A3604, ""en"",""mt"")"),"Il-kumplessità tal-problemi ħafna drabi tiddependi fuq xiex?")</f>
        <v>Il-kumplessità tal-problemi ħafna drabi tiddependi fuq xiex?</v>
      </c>
    </row>
    <row r="3605" ht="15.75" customHeight="1">
      <c r="A3605" s="2" t="s">
        <v>3605</v>
      </c>
      <c r="B3605" s="2" t="str">
        <f>IFERROR(__xludf.DUMMYFUNCTION("GOOGLETRANSLATE(A3605, ""en"",""mt"")"),"Burlington Northern Santa Fe Railway u Union Pacific Railroad")</f>
        <v>Burlington Northern Santa Fe Railway u Union Pacific Railroad</v>
      </c>
    </row>
    <row r="3606" ht="15.75" customHeight="1">
      <c r="A3606" s="2" t="s">
        <v>3606</v>
      </c>
      <c r="B3606" s="2" t="str">
        <f>IFERROR(__xludf.DUMMYFUNCTION("GOOGLETRANSLATE(A3606, ""en"",""mt"")"),"individwalment, xi kultant jirriżultaw fi mogħdijiet differenti u kunsinna barra mill-ordni")</f>
        <v>individwalment, xi kultant jirriżultaw fi mogħdijiet differenti u kunsinna barra mill-ordni</v>
      </c>
    </row>
    <row r="3607" ht="15.75" customHeight="1">
      <c r="A3607" s="2" t="s">
        <v>3607</v>
      </c>
      <c r="B3607" s="2" t="str">
        <f>IFERROR(__xludf.DUMMYFUNCTION("GOOGLETRANSLATE(A3607, ""en"",""mt"")"),"L-ambjentalisti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3608" ht="15.75" customHeight="1">
      <c r="A3608" s="2" t="s">
        <v>3608</v>
      </c>
      <c r="B3608" s="2" t="str">
        <f>IFERROR(__xludf.DUMMYFUNCTION("GOOGLETRANSLATE(A3608, ""en"",""mt"")"),"sirena")</f>
        <v>sirena</v>
      </c>
    </row>
    <row r="3609" ht="15.75" customHeight="1">
      <c r="A3609" s="2" t="s">
        <v>3609</v>
      </c>
      <c r="B3609" s="2" t="str">
        <f>IFERROR(__xludf.DUMMYFUNCTION("GOOGLETRANSLATE(A3609, ""en"",""mt"")"),"X'jagħmlu r-razez ta 'y. Pestis jissuġġerixxu li l-pesta?")</f>
        <v>X'jagħmlu r-razez ta 'y. Pestis jissuġġerixxu li l-pesta?</v>
      </c>
    </row>
    <row r="3610" ht="15.75" customHeight="1">
      <c r="A3610" s="2" t="s">
        <v>3610</v>
      </c>
      <c r="B3610" s="2" t="str">
        <f>IFERROR(__xludf.DUMMYFUNCTION("GOOGLETRANSLATE(A3610, ""en"",""mt"")"),"L-iskejjel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3611" ht="15.75" customHeight="1">
      <c r="A3611" s="2" t="s">
        <v>3611</v>
      </c>
      <c r="B3611" s="2" t="str">
        <f>IFERROR(__xludf.DUMMYFUNCTION("GOOGLETRANSLATE(A3611, ""en"",""mt"")"),"Min ippubblika r-rapport tal-Istat tal-Pjaneta 2008-2009?")</f>
        <v>Min ippubblika r-rapport tal-Istat tal-Pjaneta 2008-2009?</v>
      </c>
    </row>
    <row r="3612" ht="15.75" customHeight="1">
      <c r="A3612" s="2" t="s">
        <v>3612</v>
      </c>
      <c r="B3612" s="2" t="str">
        <f>IFERROR(__xludf.DUMMYFUNCTION("GOOGLETRANSLATE(A3612, ""en"",""mt"")"),"Ikkastiga lin-nies ta 'Miami ta' Pickawillany talli ma segwewx l-ordnijiet ta 'Céloron biex jieqfu jinnegozjaw mal-Ingliżi")</f>
        <v>Ikkastiga lin-nies ta 'Miami ta' Pickawillany talli ma segwewx l-ordnijiet ta 'Céloron biex jieqfu jinnegozjaw mal-Ingliżi</v>
      </c>
    </row>
    <row r="3613" ht="15.75" customHeight="1">
      <c r="A3613" s="2" t="s">
        <v>3613</v>
      </c>
      <c r="B3613" s="2" t="str">
        <f>IFERROR(__xludf.DUMMYFUNCTION("GOOGLETRANSLATE(A3613, ""en"",""mt"")"),"Stadtholder William III ta 'Orange")</f>
        <v>Stadtholder William III ta 'Orange</v>
      </c>
    </row>
    <row r="3614" ht="15.75" customHeight="1">
      <c r="A3614" s="2" t="s">
        <v>3614</v>
      </c>
      <c r="B3614" s="2" t="str">
        <f>IFERROR(__xludf.DUMMYFUNCTION("GOOGLETRANSLATE(A3614, ""en"",""mt"")"),"dħul rilevanti aħjar.")</f>
        <v>dħul rilevanti aħjar.</v>
      </c>
    </row>
    <row r="3615" ht="15.75" customHeight="1">
      <c r="A3615" s="2" t="s">
        <v>3615</v>
      </c>
      <c r="B3615" s="2" t="str">
        <f>IFERROR(__xludf.DUMMYFUNCTION("GOOGLETRANSLATE(A3615, ""en"",""mt"")"),"Fejn jista 'l-interess innifsu tat-tabib ikun f'kontradizzjoni ma' l-interess innifsu tal-pazjent?")</f>
        <v>Fejn jista 'l-interess innifsu tat-tabib ikun f'kontradizzjoni ma' l-interess innifsu tal-pazjent?</v>
      </c>
    </row>
    <row r="3616" ht="15.75" customHeight="1">
      <c r="A3616" s="2" t="s">
        <v>3616</v>
      </c>
      <c r="B3616" s="2" t="str">
        <f>IFERROR(__xludf.DUMMYFUNCTION("GOOGLETRANSLATE(A3616, ""en"",""mt"")"),"Xjentisti tal-Lvant Nofsani")</f>
        <v>Xjentisti tal-Lvant Nofsani</v>
      </c>
    </row>
    <row r="3617" ht="15.75" customHeight="1">
      <c r="A3617" s="2" t="s">
        <v>3617</v>
      </c>
      <c r="B3617" s="2" t="str">
        <f>IFERROR(__xludf.DUMMYFUNCTION("GOOGLETRANSLATE(A3617, ""en"",""mt"")"),"Uża l-proċeduri bħala forum")</f>
        <v>Uża l-proċeduri bħala forum</v>
      </c>
    </row>
    <row r="3618" ht="15.75" customHeight="1">
      <c r="A3618" s="2" t="s">
        <v>3618</v>
      </c>
      <c r="B3618" s="2" t="str">
        <f>IFERROR(__xludf.DUMMYFUNCTION("GOOGLETRANSLATE(A3618, ""en"",""mt"")"),"Id-direzzjoni li tagħmilha tidher qisha bidla fil-klima hija iktar serja")</f>
        <v>Id-direzzjoni li tagħmilha tidher qisha bidla fil-klima hija iktar serja</v>
      </c>
    </row>
    <row r="3619" ht="15.75" customHeight="1">
      <c r="A3619" s="2" t="s">
        <v>3619</v>
      </c>
      <c r="B3619" s="2" t="str">
        <f>IFERROR(__xludf.DUMMYFUNCTION("GOOGLETRANSLATE(A3619, ""en"",""mt"")"),"Estensjoni")</f>
        <v>Estensjoni</v>
      </c>
    </row>
    <row r="3620" ht="15.75" customHeight="1">
      <c r="A3620" s="2" t="s">
        <v>3620</v>
      </c>
      <c r="B3620" s="2" t="str">
        <f>IFERROR(__xludf.DUMMYFUNCTION("GOOGLETRANSLATE(A3620, ""en"",""mt"")"),"Kumpless tax-Xjenza Allston")</f>
        <v>Kumpless tax-Xjenza Allston</v>
      </c>
    </row>
    <row r="3621" ht="15.75" customHeight="1">
      <c r="A3621" s="2" t="s">
        <v>3621</v>
      </c>
      <c r="B3621" s="2" t="str">
        <f>IFERROR(__xludf.DUMMYFUNCTION("GOOGLETRANSLATE(A3621, ""en"",""mt"")"),"L-ex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3622" ht="15.75" customHeight="1">
      <c r="A3622" s="2" t="s">
        <v>3622</v>
      </c>
      <c r="B3622" s="2" t="str">
        <f>IFERROR(__xludf.DUMMYFUNCTION("GOOGLETRANSLATE(A3622, ""en"",""mt"")"),"L-ebda soluzzjoni magħrufa fil-ħin polinomjali")</f>
        <v>L-ebda soluzzjoni magħrufa fil-ħin polinomjali</v>
      </c>
    </row>
    <row r="3623" ht="15.75" customHeight="1">
      <c r="A3623" s="2" t="s">
        <v>3623</v>
      </c>
      <c r="B3623" s="2" t="str">
        <f>IFERROR(__xludf.DUMMYFUNCTION("GOOGLETRANSLATE(A3623, ""en"",""mt"")"),"76,000 sa 540,000")</f>
        <v>76,000 sa 540,000</v>
      </c>
    </row>
    <row r="3624" ht="15.75" customHeight="1">
      <c r="A3624" s="2" t="s">
        <v>3624</v>
      </c>
      <c r="B3624" s="2" t="str">
        <f>IFERROR(__xludf.DUMMYFUNCTION("GOOGLETRANSLATE(A3624, ""en"",""mt"")"),"Is-servizz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3625" ht="15.75" customHeight="1">
      <c r="A3625" s="2" t="s">
        <v>3625</v>
      </c>
      <c r="B3625" s="2" t="str">
        <f>IFERROR(__xludf.DUMMYFUNCTION("GOOGLETRANSLATE(A3625, ""en"",""mt"")"),"L-iktar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3626" ht="15.75" customHeight="1">
      <c r="A3626" s="2" t="s">
        <v>3626</v>
      </c>
      <c r="B3626" s="2" t="str">
        <f>IFERROR(__xludf.DUMMYFUNCTION("GOOGLETRANSLATE(A3626, ""en"",""mt"")"),"X'inhu l-ogħla quċċata fir-Rabat?")</f>
        <v>X'inhu l-ogħla quċċata fir-Rabat?</v>
      </c>
    </row>
    <row r="3627" ht="15.75" customHeight="1">
      <c r="A3627" s="2" t="s">
        <v>3627</v>
      </c>
      <c r="B3627" s="2" t="str">
        <f>IFERROR(__xludf.DUMMYFUNCTION("GOOGLETRANSLATE(A3627, ""en"",""mt"")"),"L-editt ipproteġi l-Kattoliċi billi jiskoraġġixxi xiex?")</f>
        <v>L-editt ipproteġi l-Kattoliċi billi jiskoraġġixxi xiex?</v>
      </c>
    </row>
    <row r="3628" ht="15.75" customHeight="1">
      <c r="A3628" s="2" t="s">
        <v>3628</v>
      </c>
      <c r="B3628" s="2" t="str">
        <f>IFERROR(__xludf.DUMMYFUNCTION("GOOGLETRANSLATE(A3628, ""en"",""mt"")"),"Il-ħtija timplika tagħmel ħażin")</f>
        <v>Il-ħtija timplika tagħmel ħażin</v>
      </c>
    </row>
    <row r="3629" ht="15.75" customHeight="1">
      <c r="A3629" s="2" t="s">
        <v>3629</v>
      </c>
      <c r="B3629" s="2" t="str">
        <f>IFERROR(__xludf.DUMMYFUNCTION("GOOGLETRANSLATE(A3629, ""en"",""mt"")"),"X'inhuma magħrufa bħala Ctenophora?")</f>
        <v>X'inhuma magħrufa bħala Ctenophora?</v>
      </c>
    </row>
    <row r="3630" ht="15.75" customHeight="1">
      <c r="A3630" s="2" t="s">
        <v>3630</v>
      </c>
      <c r="B3630" s="2" t="str">
        <f>IFERROR(__xludf.DUMMYFUNCTION("GOOGLETRANSLATE(A3630, ""en"",""mt"")"),"Il-Kriżi Finanzjarja tal-2007–08")</f>
        <v>Il-Kriżi Finanzjarja tal-2007–08</v>
      </c>
    </row>
    <row r="3631" ht="15.75" customHeight="1">
      <c r="A3631" s="2" t="s">
        <v>3631</v>
      </c>
      <c r="B3631" s="2" t="str">
        <f>IFERROR(__xludf.DUMMYFUNCTION("GOOGLETRANSLATE(A3631, ""en"",""mt"")"),"Kif irriżulta l-kampanja tal-grupp Iżlamiku biex twaqqa 'l-gvern?")</f>
        <v>Kif irriżulta l-kampanja tal-grupp Iżlamiku biex twaqqa 'l-gvern?</v>
      </c>
    </row>
    <row r="3632" ht="15.75" customHeight="1">
      <c r="A3632" s="2" t="s">
        <v>3632</v>
      </c>
      <c r="B3632" s="2" t="str">
        <f>IFERROR(__xludf.DUMMYFUNCTION("GOOGLETRANSLATE(A3632, ""en"",""mt"")"),"post")</f>
        <v>post</v>
      </c>
    </row>
    <row r="3633" ht="15.75" customHeight="1">
      <c r="A3633" s="2" t="s">
        <v>3633</v>
      </c>
      <c r="B3633" s="2" t="str">
        <f>IFERROR(__xludf.DUMMYFUNCTION("GOOGLETRANSLATE(A3633, ""en"",""mt"")"),"Il-popolazzjoni tal-far ma kinitx biżżejjed")</f>
        <v>Il-popolazzjoni tal-far ma kinitx biżżejjed</v>
      </c>
    </row>
    <row r="3634" ht="15.75" customHeight="1">
      <c r="A3634" s="2" t="s">
        <v>3634</v>
      </c>
      <c r="B3634" s="2" t="str">
        <f>IFERROR(__xludf.DUMMYFUNCTION("GOOGLETRANSLATE(A3634, ""en"",""mt"")"),"L-iktar offerent effiċjenti fl-infiq")</f>
        <v>L-iktar offerent effiċjenti fl-infiq</v>
      </c>
    </row>
    <row r="3635" ht="15.75" customHeight="1">
      <c r="A3635" s="2" t="s">
        <v>3635</v>
      </c>
      <c r="B3635" s="2" t="str">
        <f>IFERROR(__xludf.DUMMYFUNCTION("GOOGLETRANSLATE(A3635, ""en"",""mt"")"),"Imblokka l-portijiet Franċiżi, bagħtu l-flotta tagħhom fi Frar 1755")</f>
        <v>Imblokka l-portijiet Franċiżi, bagħtu l-flotta tagħhom fi Frar 1755</v>
      </c>
    </row>
    <row r="3636" ht="15.75" customHeight="1">
      <c r="A3636" s="2" t="s">
        <v>3636</v>
      </c>
      <c r="B3636" s="2" t="str">
        <f>IFERROR(__xludf.DUMMYFUNCTION("GOOGLETRANSLATE(A3636, ""en"",""mt"")"),"Il-Parlament tar-Rabat")</f>
        <v>Il-Parlament tar-Rabat</v>
      </c>
    </row>
    <row r="3637" ht="15.75" customHeight="1">
      <c r="A3637" s="2" t="s">
        <v>3637</v>
      </c>
      <c r="B3637" s="2" t="str">
        <f>IFERROR(__xludf.DUMMYFUNCTION("GOOGLETRANSLATE(A3637, ""en"",""mt"")"),"Liema pajjiż kien qed jaħseb biex imur il-gwerra biex jieħu bil-forza l-għelieqi taż-żejt tal-Lvant Nofsani?")</f>
        <v>Liema pajjiż kien qed jaħseb biex imur il-gwerra biex jieħu bil-forza l-għelieqi taż-żejt tal-Lvant Nofsani?</v>
      </c>
    </row>
    <row r="3638" ht="15.75" customHeight="1">
      <c r="A3638" s="2" t="s">
        <v>3638</v>
      </c>
      <c r="B3638" s="2" t="str">
        <f>IFERROR(__xludf.DUMMYFUNCTION("GOOGLETRANSLATE(A3638, ""en"",""mt"")"),"Liema amministrazzjoni kienet Ludwig Mies van der Rohe designa Buiding?")</f>
        <v>Liema amministrazzjoni kienet Ludwig Mies van der Rohe designa Buiding?</v>
      </c>
    </row>
    <row r="3639" ht="15.75" customHeight="1">
      <c r="A3639" s="2" t="s">
        <v>3639</v>
      </c>
      <c r="B3639" s="2" t="str">
        <f>IFERROR(__xludf.DUMMYFUNCTION("GOOGLETRANSLATE(A3639, ""en"",""mt"")"),"Tribujiet Mongoljani u Turkiċi")</f>
        <v>Tribujiet Mongoljani u Turkiċi</v>
      </c>
    </row>
    <row r="3640" ht="15.75" customHeight="1">
      <c r="A3640" s="2" t="s">
        <v>3640</v>
      </c>
      <c r="B3640" s="2" t="str">
        <f>IFERROR(__xludf.DUMMYFUNCTION("GOOGLETRANSLATE(A3640, ""en"",""mt"")"),"L-ekonomija tan-Nofsinhar ta 'California tista' tiġi deskritta bħala waħda mill-ikbar fl-Istati Uniti u liema karatteristika oħra?")</f>
        <v>L-ekonomija tan-Nofsinhar ta 'California tista' tiġi deskritta bħala waħda mill-ikbar fl-Istati Uniti u liema karatteristika oħra?</v>
      </c>
    </row>
    <row r="3641" ht="15.75" customHeight="1">
      <c r="A3641" s="2" t="s">
        <v>3641</v>
      </c>
      <c r="B3641" s="2" t="str">
        <f>IFERROR(__xludf.DUMMYFUNCTION("GOOGLETRANSLATE(A3641, ""en"",""mt"")"),"X'kien il-gvernijiet tar-Renju Unit jibbenefikaw l-iċċekkjar tal-agenchy fl-2012?")</f>
        <v>X'kien il-gvernijiet tar-Renju Unit jibbenefikaw l-iċċekkjar tal-agenchy fl-2012?</v>
      </c>
    </row>
    <row r="3642" ht="15.75" customHeight="1">
      <c r="A3642" s="2" t="s">
        <v>3642</v>
      </c>
      <c r="B3642" s="2" t="str">
        <f>IFERROR(__xludf.DUMMYFUNCTION("GOOGLETRANSLATE(A3642, ""en"",""mt"")"),"Kummerċjali, Xjentifiku, u Kulturali")</f>
        <v>Kummerċjali, Xjentifiku, u Kulturali</v>
      </c>
    </row>
    <row r="3643" ht="15.75" customHeight="1">
      <c r="A3643" s="2" t="s">
        <v>3643</v>
      </c>
      <c r="B3643" s="2" t="str">
        <f>IFERROR(__xludf.DUMMYFUNCTION("GOOGLETRANSLATE(A3643, ""en"",""mt"")"),"Liema membri tipikament jiftħu dibattiti?")</f>
        <v>Liema membri tipikament jiftħu dibattiti?</v>
      </c>
    </row>
    <row r="3644" ht="15.75" customHeight="1">
      <c r="A3644" s="2" t="s">
        <v>3644</v>
      </c>
      <c r="B3644" s="2" t="str">
        <f>IFERROR(__xludf.DUMMYFUNCTION("GOOGLETRANSLATE(A3644, ""en"",""mt"")"),"infurmaw lil Céloron li huma kellhom il-pajjiż ta 'Ohio u li kienu jinnegozjaw mal-Ingliżi")</f>
        <v>infurmaw lil Céloron li huma kellhom il-pajjiż ta 'Ohio u li kienu jinnegozjaw mal-Ingliżi</v>
      </c>
    </row>
    <row r="3645" ht="15.75" customHeight="1">
      <c r="A3645" s="2" t="s">
        <v>3645</v>
      </c>
      <c r="B3645" s="2" t="str">
        <f>IFERROR(__xludf.DUMMYFUNCTION("GOOGLETRANSLATE(A3645, ""en"",""mt"")"),"X'jista 'jkun possibbli li ċ-ċikli ta' Kuznets multipli jkunu fi kwalunkwe ħin?")</f>
        <v>X'jista 'jkun possibbli li ċ-ċikli ta' Kuznets multipli jkunu fi kwalunkwe ħin?</v>
      </c>
    </row>
    <row r="3646" ht="15.75" customHeight="1">
      <c r="A3646" s="2" t="s">
        <v>3646</v>
      </c>
      <c r="B3646" s="2" t="str">
        <f>IFERROR(__xludf.DUMMYFUNCTION("GOOGLETRANSLATE(A3646, ""en"",""mt"")"),"X'inhi parti waħda mis-sistema immuni innata li ma tattakkax il-mikrobi direttament?")</f>
        <v>X'inhi parti waħda mis-sistema immuni innata li ma tattakkax il-mikrobi direttament?</v>
      </c>
    </row>
    <row r="3647" ht="15.75" customHeight="1">
      <c r="A3647" s="2" t="s">
        <v>3647</v>
      </c>
      <c r="B3647" s="2" t="str">
        <f>IFERROR(__xludf.DUMMYFUNCTION("GOOGLETRANSLATE(A3647, ""en"",""mt"")"),"Il-pesta nfirxet fl-Iskandinavja jew il-Ġermanja l-ewwel?")</f>
        <v>Il-pesta nfirxet fl-Iskandinavja jew il-Ġermanja l-ewwel?</v>
      </c>
    </row>
    <row r="3648" ht="15.75" customHeight="1">
      <c r="A3648" s="2" t="s">
        <v>3648</v>
      </c>
      <c r="B3648" s="2" t="str">
        <f>IFERROR(__xludf.DUMMYFUNCTION("GOOGLETRANSLATE(A3648, ""en"",""mt"")"),"Tittrasforma")</f>
        <v>Tittrasforma</v>
      </c>
    </row>
    <row r="3649" ht="15.75" customHeight="1">
      <c r="A3649" s="2" t="s">
        <v>3649</v>
      </c>
      <c r="B3649" s="2" t="str">
        <f>IFERROR(__xludf.DUMMYFUNCTION("GOOGLETRANSLATE(A3649, ""en"",""mt"")"),"Liema tipi ta 'programmi jgħinu biex jerġgħu jqassmu l-ġid?")</f>
        <v>Liema tipi ta 'programmi jgħinu biex jerġgħu jqassmu l-ġid?</v>
      </c>
    </row>
    <row r="3650" ht="15.75" customHeight="1">
      <c r="A3650" s="2" t="s">
        <v>3650</v>
      </c>
      <c r="B3650" s="2" t="str">
        <f>IFERROR(__xludf.DUMMYFUNCTION("GOOGLETRANSLATE(A3650, ""en"",""mt"")"),"ċilindri u tagħmir tal-valv")</f>
        <v>ċilindri u tagħmir tal-valv</v>
      </c>
    </row>
    <row r="3651" ht="15.75" customHeight="1">
      <c r="A3651" s="2" t="s">
        <v>3651</v>
      </c>
      <c r="B3651" s="2" t="str">
        <f>IFERROR(__xludf.DUMMYFUNCTION("GOOGLETRANSLATE(A3651, ""en"",""mt"")"),"Kumpanija Ohio")</f>
        <v>Kumpanija Ohio</v>
      </c>
    </row>
    <row r="3652" ht="15.75" customHeight="1">
      <c r="A3652" s="2" t="s">
        <v>3652</v>
      </c>
      <c r="B3652" s="2" t="str">
        <f>IFERROR(__xludf.DUMMYFUNCTION("GOOGLETRANSLATE(A3652, ""en"",""mt"")"),"Liema monument huwa fil-memorja tal-ikbar insurrezzjoni tal-WWII?")</f>
        <v>Liema monument huwa fil-memorja tal-ikbar insurrezzjoni tal-WWII?</v>
      </c>
    </row>
    <row r="3653" ht="15.75" customHeight="1">
      <c r="A3653" s="2" t="s">
        <v>3653</v>
      </c>
      <c r="B3653" s="2" t="str">
        <f>IFERROR(__xludf.DUMMYFUNCTION("GOOGLETRANSLATE(A3653, ""en"",""mt"")"),"Teoriji oħra tal-oriġini tal-kelma jistgħu ġeneralment jiġu kklassifikati bħala xiex?")</f>
        <v>Teoriji oħra tal-oriġini tal-kelma jistgħu ġeneralment jiġu kklassifikati bħala xiex?</v>
      </c>
    </row>
    <row r="3654" ht="15.75" customHeight="1">
      <c r="A3654" s="2" t="s">
        <v>3654</v>
      </c>
      <c r="B3654" s="2" t="str">
        <f>IFERROR(__xludf.DUMMYFUNCTION("GOOGLETRANSLATE(A3654, ""en"",""mt"")"),"Minn min hija applikata l-liġi Ewropea?")</f>
        <v>Minn min hija applikata l-liġi Ewropea?</v>
      </c>
    </row>
    <row r="3655" ht="15.75" customHeight="1">
      <c r="A3655" s="2" t="s">
        <v>3655</v>
      </c>
      <c r="B3655" s="2" t="str">
        <f>IFERROR(__xludf.DUMMYFUNCTION("GOOGLETRANSLATE(A3655, ""en"",""mt"")"),"Żoni kklerjati mill-foresta huma viżibbli għall-għajn")</f>
        <v>Żoni kklerjati mill-foresta huma viżibbli għall-għajn</v>
      </c>
    </row>
    <row r="3656" ht="15.75" customHeight="1">
      <c r="A3656" s="2" t="s">
        <v>3656</v>
      </c>
      <c r="B3656" s="2" t="str">
        <f>IFERROR(__xludf.DUMMYFUNCTION("GOOGLETRANSLATE(A3656, ""en"",""mt"")"),"Università ta 'Chicago College Bowl Team")</f>
        <v>Università ta 'Chicago College Bowl Team</v>
      </c>
    </row>
    <row r="3657" ht="15.75" customHeight="1">
      <c r="A3657" s="2" t="s">
        <v>3657</v>
      </c>
      <c r="B3657" s="2" t="str">
        <f>IFERROR(__xludf.DUMMYFUNCTION("GOOGLETRANSLATE(A3657, ""en"",""mt"")"),"antropoloġiku")</f>
        <v>antropoloġiku</v>
      </c>
    </row>
    <row r="3658" ht="15.75" customHeight="1">
      <c r="A3658" s="2" t="s">
        <v>3658</v>
      </c>
      <c r="B3658" s="2" t="str">
        <f>IFERROR(__xludf.DUMMYFUNCTION("GOOGLETRANSLATE(A3658, ""en"",""mt"")"),"Molekuli tal-Klassi I MHC")</f>
        <v>Molekuli tal-Klassi I MHC</v>
      </c>
    </row>
    <row r="3659" ht="15.75" customHeight="1">
      <c r="A3659" s="2" t="s">
        <v>3659</v>
      </c>
      <c r="B3659" s="2" t="str">
        <f>IFERROR(__xludf.DUMMYFUNCTION("GOOGLETRANSLATE(A3659, ""en"",""mt"")"),"L-użu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3660" ht="15.75" customHeight="1">
      <c r="A3660" s="2" t="s">
        <v>3660</v>
      </c>
      <c r="B3660" s="2" t="str">
        <f>IFERROR(__xludf.DUMMYFUNCTION("GOOGLETRANSLATE(A3660, ""en"",""mt"")"),"Seine")</f>
        <v>Seine</v>
      </c>
    </row>
    <row r="3661" ht="15.75" customHeight="1">
      <c r="A3661" s="2" t="s">
        <v>3661</v>
      </c>
      <c r="B3661" s="2" t="str">
        <f>IFERROR(__xludf.DUMMYFUNCTION("GOOGLETRANSLATE(A3661, ""en"",""mt"")"),"L-ossiġnu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3662" ht="15.75" customHeight="1">
      <c r="A3662" s="2" t="s">
        <v>3662</v>
      </c>
      <c r="B3662" s="2" t="str">
        <f>IFERROR(__xludf.DUMMYFUNCTION("GOOGLETRANSLATE(A3662, ""en"",""mt"")"),"aktar diffiċli")</f>
        <v>aktar diffiċli</v>
      </c>
    </row>
    <row r="3663" ht="15.75" customHeight="1">
      <c r="A3663" s="2" t="s">
        <v>3663</v>
      </c>
      <c r="B3663" s="2" t="str">
        <f>IFERROR(__xludf.DUMMYFUNCTION("GOOGLETRANSLATE(A3663, ""en"",""mt"")"),"Kemm puplesiji tal-pistuni jseħħu f'ċiklu tal-magna?")</f>
        <v>Kemm puplesiji tal-pistuni jseħħu f'ċiklu tal-magna?</v>
      </c>
    </row>
    <row r="3664" ht="15.75" customHeight="1">
      <c r="A3664" s="2" t="s">
        <v>3664</v>
      </c>
      <c r="B3664" s="2" t="str">
        <f>IFERROR(__xludf.DUMMYFUNCTION("GOOGLETRANSLATE(A3664, ""en"",""mt"")"),"depopolazzjoni u bidla permanenti kemm fl-istrutturi ekonomiċi kif ukoll soċjali")</f>
        <v>depopolazzjoni u bidla permanenti kemm fl-istrutturi ekonomiċi kif ukoll soċjali</v>
      </c>
    </row>
    <row r="3665" ht="15.75" customHeight="1">
      <c r="A3665" s="2" t="s">
        <v>3665</v>
      </c>
      <c r="B3665" s="2" t="str">
        <f>IFERROR(__xludf.DUMMYFUNCTION("GOOGLETRANSLATE(A3665, ""en"",""mt"")"),"tiddikjara l-liġi marzjali")</f>
        <v>tiddikjara l-liġi marzjali</v>
      </c>
    </row>
    <row r="3666" ht="15.75" customHeight="1">
      <c r="A3666" s="2" t="s">
        <v>3666</v>
      </c>
      <c r="B3666" s="2" t="str">
        <f>IFERROR(__xludf.DUMMYFUNCTION("GOOGLETRANSLATE(A3666, ""en"",""mt"")"),"Għawwiema iżgħar u aktar dgħajfa bħal rotifers u molluski u larva tal-krustaċji")</f>
        <v>Għawwiema iżgħar u aktar dgħajfa bħal rotifers u molluski u larva tal-krustaċji</v>
      </c>
    </row>
    <row r="3667" ht="15.75" customHeight="1">
      <c r="A3667" s="2" t="s">
        <v>3667</v>
      </c>
      <c r="B3667" s="2" t="str">
        <f>IFERROR(__xludf.DUMMYFUNCTION("GOOGLETRANSLATE(A3667, ""en"",""mt"")"),"Mikroorganiżmi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3668" ht="15.75" customHeight="1">
      <c r="A3668" s="2" t="s">
        <v>3668</v>
      </c>
      <c r="B3668" s="2" t="str">
        <f>IFERROR(__xludf.DUMMYFUNCTION("GOOGLETRANSLATE(A3668, ""en"",""mt"")"),"Fryderyk Chopin University of Music")</f>
        <v>Fryderyk Chopin University of Music</v>
      </c>
    </row>
    <row r="3669" ht="15.75" customHeight="1">
      <c r="A3669" s="2" t="s">
        <v>3669</v>
      </c>
      <c r="B3669" s="2" t="str">
        <f>IFERROR(__xludf.DUMMYFUNCTION("GOOGLETRANSLATE(A3669, ""en"",""mt"")"),"Il-limitazzjonijiet tal-finanzjament ippermettew li CSNet ikun dak")</f>
        <v>Il-limitazzjonijiet tal-finanzjament ippermettew li CSNet ikun dak</v>
      </c>
    </row>
    <row r="3670" ht="15.75" customHeight="1">
      <c r="A3670" s="2" t="s">
        <v>3670</v>
      </c>
      <c r="B3670" s="2" t="str">
        <f>IFERROR(__xludf.DUMMYFUNCTION("GOOGLETRANSLATE(A3670, ""en"",""mt"")"),"Novembru 1979")</f>
        <v>Novembru 1979</v>
      </c>
    </row>
    <row r="3671" ht="15.75" customHeight="1">
      <c r="A3671" s="2" t="s">
        <v>3671</v>
      </c>
      <c r="B3671" s="2" t="str">
        <f>IFERROR(__xludf.DUMMYFUNCTION("GOOGLETRANSLATE(A3671, ""en"",""mt"")"),"Għaliex il-5 President tal-Università ddeċieda li jeħles mill-programm tal-futbol?")</f>
        <v>Għaliex il-5 President tal-Università ddeċieda li jeħles mill-programm tal-futbol?</v>
      </c>
    </row>
    <row r="3672" ht="15.75" customHeight="1">
      <c r="A3672" s="2" t="s">
        <v>3672</v>
      </c>
      <c r="B3672" s="2" t="str">
        <f>IFERROR(__xludf.DUMMYFUNCTION("GOOGLETRANSLATE(A3672, ""en"",""mt"")"),"jekk hux se jagħmel iktar ħsara milli ġid")</f>
        <v>jekk hux se jagħmel iktar ħsara milli ġid</v>
      </c>
    </row>
    <row r="3673" ht="15.75" customHeight="1">
      <c r="A3673" s="2" t="s">
        <v>3673</v>
      </c>
      <c r="B3673" s="2" t="str">
        <f>IFERROR(__xludf.DUMMYFUNCTION("GOOGLETRANSLATE(A3673, ""en"",""mt"")"),"Liema kritika fl-artiklu ta 'NY Times li tħalli impatt fuq il-kwalità tal-edukazzjoni f'Harvard?")</f>
        <v>Liema kritika fl-artiklu ta 'NY Times li tħalli impatt fuq il-kwalità tal-edukazzjoni f'Harvard?</v>
      </c>
    </row>
    <row r="3674" ht="15.75" customHeight="1">
      <c r="A3674" s="2" t="s">
        <v>3674</v>
      </c>
      <c r="B3674" s="2" t="str">
        <f>IFERROR(__xludf.DUMMYFUNCTION("GOOGLETRANSLATE(A3674, ""en"",""mt"")"),"X'kien il-Jacksonville Fire aktar tard magħruf bħala?")</f>
        <v>X'kien il-Jacksonville Fire aktar tard magħruf bħala?</v>
      </c>
    </row>
    <row r="3675" ht="15.75" customHeight="1">
      <c r="A3675" s="2" t="s">
        <v>3675</v>
      </c>
      <c r="B3675" s="2" t="str">
        <f>IFERROR(__xludf.DUMMYFUNCTION("GOOGLETRANSLATE(A3675, ""en"",""mt"")"),"Wara l-perjodu ta 'Oligocene, taħt liema perjodu bdiet tespandi l-foresta tropikali tal-Amazon?")</f>
        <v>Wara l-perjodu ta 'Oligocene, taħt liema perjodu bdiet tespandi l-foresta tropikali tal-Amazon?</v>
      </c>
    </row>
    <row r="3676" ht="15.75" customHeight="1">
      <c r="A3676" s="2" t="s">
        <v>3676</v>
      </c>
      <c r="B3676" s="2" t="str">
        <f>IFERROR(__xludf.DUMMYFUNCTION("GOOGLETRANSLATE(A3676, ""en"",""mt"")"),"żieda fil-qgħad")</f>
        <v>żieda fil-qgħad</v>
      </c>
    </row>
    <row r="3677" ht="15.75" customHeight="1">
      <c r="A3677" s="2" t="s">
        <v>3677</v>
      </c>
      <c r="B3677" s="2" t="str">
        <f>IFERROR(__xludf.DUMMYFUNCTION("GOOGLETRANSLATE(A3677, ""en"",""mt"")"),"Min kien il-mexxej meta l-Franki daħlu fil-Wied ta ’Euphrates?")</f>
        <v>Min kien il-mexxej meta l-Franki daħlu fil-Wied ta ’Euphrates?</v>
      </c>
    </row>
    <row r="3678" ht="15.75" customHeight="1">
      <c r="A3678" s="2" t="s">
        <v>3678</v>
      </c>
      <c r="B3678" s="2" t="str">
        <f>IFERROR(__xludf.DUMMYFUNCTION("GOOGLETRANSLATE(A3678, ""en"",""mt"")"),"In-Nofsinhar ta ’California hija d-dar tal-Ajruport Internazzjonali ta’ Los Angeles, it-tieni ajruport l-aktar kailniċi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tal-Ajruport Internazzjonali ta’ Los Angeles, it-tieni ajruport l-aktar kailniċi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3679" ht="15.75" customHeight="1">
      <c r="A3679" s="2" t="s">
        <v>3679</v>
      </c>
      <c r="B3679" s="2" t="str">
        <f>IFERROR(__xludf.DUMMYFUNCTION("GOOGLETRANSLATE(A3679, ""en"",""mt"")"),"Minn liema tista 'tiddependi l-elastiċità tat-tkabbir tal-faqar?")</f>
        <v>Minn liema tista 'tiddependi l-elastiċità tat-tkabbir tal-faqar?</v>
      </c>
    </row>
    <row r="3680" ht="15.75" customHeight="1">
      <c r="A3680" s="2" t="s">
        <v>3680</v>
      </c>
      <c r="B3680" s="2" t="str">
        <f>IFERROR(__xludf.DUMMYFUNCTION("GOOGLETRANSLATE(A3680, ""en"",""mt"")"),"Meta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3681" ht="15.75" customHeight="1">
      <c r="A3681" s="2" t="s">
        <v>3681</v>
      </c>
      <c r="B3681" s="2" t="str">
        <f>IFERROR(__xludf.DUMMYFUNCTION("GOOGLETRANSLATE(A3681, ""en"",""mt"")"),"Liema problemi kellha d-dinastija Yuan qrib it-tmiem tagħha?")</f>
        <v>Liema problemi kellha d-dinastija Yuan qrib it-tmiem tagħha?</v>
      </c>
    </row>
    <row r="3682" ht="15.75" customHeight="1">
      <c r="A3682" s="2" t="s">
        <v>3682</v>
      </c>
      <c r="B3682" s="2" t="str">
        <f>IFERROR(__xludf.DUMMYFUNCTION("GOOGLETRANSLATE(A3682, ""en"",""mt"")"),"Għal liema responsabbiltajiet kienu limitati t-tekniċi tal-ispiżerija?")</f>
        <v>Għal liema responsabbiltajiet kienu limitati t-tekniċi tal-ispiżerija?</v>
      </c>
    </row>
    <row r="3683" ht="15.75" customHeight="1">
      <c r="A3683" s="2" t="s">
        <v>3683</v>
      </c>
      <c r="B3683" s="2" t="str">
        <f>IFERROR(__xludf.DUMMYFUNCTION("GOOGLETRANSLATE(A3683, ""en"",""mt"")"),"Dixxiplini akkademiċi varji")</f>
        <v>Dixxiplini akkademiċi varji</v>
      </c>
    </row>
    <row r="3684" ht="15.75" customHeight="1">
      <c r="A3684" s="2" t="s">
        <v>3684</v>
      </c>
      <c r="B3684" s="2" t="str">
        <f>IFERROR(__xludf.DUMMYFUNCTION("GOOGLETRANSLATE(A3684, ""en"",""mt"")"),"Żieda sostanzjalment il-konċentrazzjonijiet atmosferiċi tal-gassijiet serra")</f>
        <v>Żieda sostanzjalment il-konċentrazzjonijiet atmosferiċi tal-gassijiet serra</v>
      </c>
    </row>
    <row r="3685" ht="15.75" customHeight="1">
      <c r="A3685" s="2" t="s">
        <v>3685</v>
      </c>
      <c r="B3685" s="2" t="str">
        <f>IFERROR(__xludf.DUMMYFUNCTION("GOOGLETRANSLATE(A3685, ""en"",""mt"")"),"Cnidarians")</f>
        <v>Cnidarians</v>
      </c>
    </row>
    <row r="3686" ht="15.75" customHeight="1">
      <c r="A3686" s="2" t="s">
        <v>3686</v>
      </c>
      <c r="B3686" s="2" t="str">
        <f>IFERROR(__xludf.DUMMYFUNCTION("GOOGLETRANSLATE(A3686, ""en"",""mt"")"),"Flimkien mal-Musulmani, il-Lhud u l-Insara Protestanti, liema grupp reliġjuż jopera l-aktar skejjel privati?")</f>
        <v>Flimkien mal-Musulmani, il-Lhud u l-Insara Protestanti, liema grupp reliġjuż jopera l-aktar skejjel privati?</v>
      </c>
    </row>
    <row r="3687" ht="15.75" customHeight="1">
      <c r="A3687" s="2" t="s">
        <v>3687</v>
      </c>
      <c r="B3687" s="2" t="str">
        <f>IFERROR(__xludf.DUMMYFUNCTION("GOOGLETRANSLATE(A3687, ""en"",""mt"")"),"Is-sistema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3688" ht="15.75" customHeight="1">
      <c r="A3688" s="2" t="s">
        <v>3688</v>
      </c>
      <c r="B3688" s="2" t="str">
        <f>IFERROR(__xludf.DUMMYFUNCTION("GOOGLETRANSLATE(A3688, ""en"",""mt"")"),"Min kien inkarigat mill-Armata Papali fil-Gwerra ta 'Barbastro?")</f>
        <v>Min kien inkarigat mill-Armata Papali fil-Gwerra ta 'Barbastro?</v>
      </c>
    </row>
    <row r="3689" ht="15.75" customHeight="1">
      <c r="A3689" s="2" t="s">
        <v>3689</v>
      </c>
      <c r="B3689" s="2" t="str">
        <f>IFERROR(__xludf.DUMMYFUNCTION("GOOGLETRANSLATE(A3689, ""en"",""mt"")"),"Fil Millingen Aan de Rijn fejn tinqasam ir-Renu, għal xiex tbiddel l-isem?")</f>
        <v>Fil Millingen Aan de Rijn fejn tinqasam ir-Renu, għal xiex tbiddel l-isem?</v>
      </c>
    </row>
    <row r="3690" ht="15.75" customHeight="1">
      <c r="A3690" s="2" t="s">
        <v>3690</v>
      </c>
      <c r="B3690" s="2" t="str">
        <f>IFERROR(__xludf.DUMMYFUNCTION("GOOGLETRANSLATE(A3690, ""en"",""mt"")"),"Id-diżubbidjenti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3691" ht="15.75" customHeight="1">
      <c r="A3691" s="2" t="s">
        <v>3691</v>
      </c>
      <c r="B3691" s="2" t="str">
        <f>IFERROR(__xludf.DUMMYFUNCTION("GOOGLETRANSLATE(A3691, ""en"",""mt"")"),"Kemm mili madwar l-Oċean Atlantiku jivvjaġġa t-trab tas-Saharan?")</f>
        <v>Kemm mili madwar l-Oċean Atlantiku jivvjaġġa t-trab tas-Saharan?</v>
      </c>
    </row>
    <row r="3692" ht="15.75" customHeight="1">
      <c r="A3692" s="2" t="s">
        <v>3692</v>
      </c>
      <c r="B3692" s="2" t="str">
        <f>IFERROR(__xludf.DUMMYFUNCTION("GOOGLETRANSLATE(A3692, ""en"",""mt"")"),"Minbarra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3693" ht="15.75" customHeight="1">
      <c r="A3693" s="2" t="s">
        <v>3693</v>
      </c>
      <c r="B3693" s="2" t="str">
        <f>IFERROR(__xludf.DUMMYFUNCTION("GOOGLETRANSLATE(A3693, ""en"",""mt"")"),"In-Normanni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3694" ht="15.75" customHeight="1">
      <c r="A3694" s="2" t="s">
        <v>3694</v>
      </c>
      <c r="B3694" s="2" t="str">
        <f>IFERROR(__xludf.DUMMYFUNCTION("GOOGLETRANSLATE(A3694, ""en"",""mt"")"),"Il-Parlament Ewropew u l-Kunsill tal-Unjoni Ewropea")</f>
        <v>Il-Parlament Ewropew u l-Kunsill tal-Unjoni Ewropea</v>
      </c>
    </row>
    <row r="3695" ht="15.75" customHeight="1">
      <c r="A3695" s="2" t="s">
        <v>3695</v>
      </c>
      <c r="B3695" s="2" t="str">
        <f>IFERROR(__xludf.DUMMYFUNCTION("GOOGLETRANSLATE(A3695, ""en"",""mt"")"),"Liġi u Filosofija")</f>
        <v>Liġi u Filosofija</v>
      </c>
    </row>
    <row r="3696" ht="15.75" customHeight="1">
      <c r="A3696" s="2" t="s">
        <v>3696</v>
      </c>
      <c r="B3696" s="2" t="str">
        <f>IFERROR(__xludf.DUMMYFUNCTION("GOOGLETRANSLATE(A3696, ""en"",""mt"")"),"kemm adattivi kif ukoll innati")</f>
        <v>kemm adattivi kif ukoll innati</v>
      </c>
    </row>
    <row r="3697" ht="15.75" customHeight="1">
      <c r="A3697" s="2" t="s">
        <v>3697</v>
      </c>
      <c r="B3697" s="2" t="str">
        <f>IFERROR(__xludf.DUMMYFUNCTION("GOOGLETRANSLATE(A3697, ""en"",""mt"")"),"Tweġibiet immuni adattivi u innati")</f>
        <v>Tweġibiet immuni adattivi u innati</v>
      </c>
    </row>
    <row r="3698" ht="15.75" customHeight="1">
      <c r="A3698" s="2" t="s">
        <v>3698</v>
      </c>
      <c r="B3698" s="2" t="str">
        <f>IFERROR(__xludf.DUMMYFUNCTION("GOOGLETRANSLATE(A3698, ""en"",""mt"")"),"Xi tfisser Warszawa fil-Pollakk?")</f>
        <v>Xi tfisser Warszawa fil-Pollakk?</v>
      </c>
    </row>
    <row r="3699" ht="15.75" customHeight="1">
      <c r="A3699" s="2" t="s">
        <v>3699</v>
      </c>
      <c r="B3699" s="2" t="str">
        <f>IFERROR(__xludf.DUMMYFUNCTION("GOOGLETRANSLATE(A3699, ""en"",""mt"")"),"Għal min kien miktub ir-rapport mediku?")</f>
        <v>Għal min kien miktub ir-rapport mediku?</v>
      </c>
    </row>
    <row r="3700" ht="15.75" customHeight="1">
      <c r="A3700" s="2" t="s">
        <v>3700</v>
      </c>
      <c r="B3700" s="2" t="str">
        <f>IFERROR(__xludf.DUMMYFUNCTION("GOOGLETRANSLATE(A3700, ""en"",""mt"")"),"Huwa żgura dħul għoli u l-etika medika kienu kompatibbli mal-virtujiet Confucian")</f>
        <v>Huwa żgura dħul għoli u l-etika medika kienu kompatibbli mal-virtujiet Confucian</v>
      </c>
    </row>
    <row r="3701" ht="15.75" customHeight="1">
      <c r="A3701" s="2" t="s">
        <v>3701</v>
      </c>
      <c r="B3701" s="2" t="str">
        <f>IFERROR(__xludf.DUMMYFUNCTION("GOOGLETRANSLATE(A3701, ""en"",""mt"")"),"Arpanet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3702" ht="15.75" customHeight="1">
      <c r="A3702" s="2" t="s">
        <v>3702</v>
      </c>
      <c r="B3702" s="2" t="str">
        <f>IFERROR(__xludf.DUMMYFUNCTION("GOOGLETRANSLATE(A3702, ""en"",""mt"")"),"Drittijiet ta 'tagħlim baxxi ħafna")</f>
        <v>Drittijiet ta 'tagħlim baxxi ħafna</v>
      </c>
    </row>
    <row r="3703" ht="15.75" customHeight="1">
      <c r="A3703" s="2" t="s">
        <v>3703</v>
      </c>
      <c r="B3703" s="2" t="str">
        <f>IFERROR(__xludf.DUMMYFUNCTION("GOOGLETRANSLATE(A3703, ""en"",""mt"")"),"għamel grad ta 'A għall-erba' snin kollha")</f>
        <v>għamel grad ta 'A għall-erba' snin kollha</v>
      </c>
    </row>
    <row r="3704" ht="15.75" customHeight="1">
      <c r="A3704" s="2" t="s">
        <v>3704</v>
      </c>
      <c r="B3704" s="2" t="str">
        <f>IFERROR(__xludf.DUMMYFUNCTION("GOOGLETRANSLATE(A3704, ""en"",""mt"")"),"Fl-1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3705" ht="15.75" customHeight="1">
      <c r="A3705" s="2" t="s">
        <v>3705</v>
      </c>
      <c r="B3705" s="2" t="str">
        <f>IFERROR(__xludf.DUMMYFUNCTION("GOOGLETRANSLATE(A3705, ""en"",""mt"")"),"rwoli tas-sessi u drawwiet")</f>
        <v>rwoli tas-sessi u drawwiet</v>
      </c>
    </row>
    <row r="3706" ht="15.75" customHeight="1">
      <c r="A3706" s="2" t="s">
        <v>3706</v>
      </c>
      <c r="B3706" s="2" t="str">
        <f>IFERROR(__xludf.DUMMYFUNCTION("GOOGLETRANSLATE(A3706, ""en"",""mt"")"),"Żieda sostanzjalment il-konċentrazzjonijiet atmosferiċi")</f>
        <v>Żieda sostanzjalment il-konċentrazzjonijiet atmosferiċi</v>
      </c>
    </row>
    <row r="3707" ht="15.75" customHeight="1">
      <c r="A3707" s="2" t="s">
        <v>3707</v>
      </c>
      <c r="B3707" s="2" t="str">
        <f>IFERROR(__xludf.DUMMYFUNCTION("GOOGLETRANSLATE(A3707, ""en"",""mt"")"),"Kif jintbagħtu l-pakketti normalment")</f>
        <v>Kif jintbagħtu l-pakketti normalment</v>
      </c>
    </row>
    <row r="3708" ht="15.75" customHeight="1">
      <c r="A3708" s="2" t="s">
        <v>3708</v>
      </c>
      <c r="B3708" s="2" t="str">
        <f>IFERROR(__xludf.DUMMYFUNCTION("GOOGLETRANSLATE(A3708, ""en"",""mt"")"),"Storikament,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3709" ht="15.75" customHeight="1">
      <c r="A3709" s="2" t="s">
        <v>3709</v>
      </c>
      <c r="B3709" s="2" t="str">
        <f>IFERROR(__xludf.DUMMYFUNCTION("GOOGLETRANSLATE(A3709, ""en"",""mt"")"),"Amazonia: raġel u kultura fi ġenna ffalsifikata")</f>
        <v>Amazonia: raġel u kultura fi ġenna ffalsifikata</v>
      </c>
    </row>
    <row r="3710" ht="15.75" customHeight="1">
      <c r="A3710" s="2" t="s">
        <v>3710</v>
      </c>
      <c r="B3710" s="2" t="str">
        <f>IFERROR(__xludf.DUMMYFUNCTION("GOOGLETRANSLATE(A3710, ""en"",""mt"")"),"Fi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3711" ht="15.75" customHeight="1">
      <c r="A3711" s="2" t="s">
        <v>3711</v>
      </c>
      <c r="B3711" s="2" t="str">
        <f>IFERROR(__xludf.DUMMYFUNCTION("GOOGLETRANSLATE(A3711, ""en"",""mt"")"),"Ipprovdi metodu ta 'rotta tolleranti għall-ħsarat u effiċjenti għal messaġġi tat-telekomunikazzjoni")</f>
        <v>Ipprovdi metodu ta 'rotta tolleranti għall-ħsarat u effiċjenti għal messaġġi tat-telekomunikazzjoni</v>
      </c>
    </row>
    <row r="3712" ht="15.75" customHeight="1">
      <c r="A3712" s="2" t="s">
        <v>3712</v>
      </c>
      <c r="B3712" s="2" t="str">
        <f>IFERROR(__xludf.DUMMYFUNCTION("GOOGLETRANSLATE(A3712, ""en"",""mt"")"),"X'inhu Twin Prime?")</f>
        <v>X'inhu Twin Prime?</v>
      </c>
    </row>
    <row r="3713" ht="15.75" customHeight="1">
      <c r="A3713" s="2" t="s">
        <v>3713</v>
      </c>
      <c r="B3713" s="2" t="str">
        <f>IFERROR(__xludf.DUMMYFUNCTION("GOOGLETRANSLATE(A3713, ""en"",""mt"")"),"Imperjalizmu")</f>
        <v>Imperjalizmu</v>
      </c>
    </row>
    <row r="3714" ht="15.75" customHeight="1">
      <c r="A3714" s="2" t="s">
        <v>3714</v>
      </c>
      <c r="B3714" s="2" t="str">
        <f>IFERROR(__xludf.DUMMYFUNCTION("GOOGLETRANSLATE(A3714, ""en"",""mt"")"),"Private_school")</f>
        <v>Private_school</v>
      </c>
    </row>
    <row r="3715" ht="15.75" customHeight="1">
      <c r="A3715" s="2" t="s">
        <v>3715</v>
      </c>
      <c r="B3715" s="2" t="str">
        <f>IFERROR(__xludf.DUMMYFUNCTION("GOOGLETRANSLATE(A3715, ""en"",""mt"")"),"11–13-il seklu WK")</f>
        <v>11–13-il seklu WK</v>
      </c>
    </row>
    <row r="3716" ht="15.75" customHeight="1">
      <c r="A3716" s="2" t="s">
        <v>3716</v>
      </c>
      <c r="B3716" s="2" t="str">
        <f>IFERROR(__xludf.DUMMYFUNCTION("GOOGLETRANSLATE(A3716, ""en"",""mt"")"),"X'inhuma eżempji ta 'atturi ekonomiċi?")</f>
        <v>X'inhuma eżempji ta 'atturi ekonomiċi?</v>
      </c>
    </row>
    <row r="3717" ht="15.75" customHeight="1">
      <c r="A3717" s="2" t="s">
        <v>3717</v>
      </c>
      <c r="B3717" s="2" t="str">
        <f>IFERROR(__xludf.DUMMYFUNCTION("GOOGLETRANSLATE(A3717, ""en"",""mt"")"),"Liema reġjuni għandhom klimi moderati?")</f>
        <v>Liema reġjuni għandhom klimi moderati?</v>
      </c>
    </row>
    <row r="3718" ht="15.75" customHeight="1">
      <c r="A3718" s="2" t="s">
        <v>3718</v>
      </c>
      <c r="B3718" s="2" t="str">
        <f>IFERROR(__xludf.DUMMYFUNCTION("GOOGLETRANSLATE(A3718, ""en"",""mt"")"),"Lenin")</f>
        <v>Lenin</v>
      </c>
    </row>
    <row r="3719" ht="15.75" customHeight="1">
      <c r="A3719" s="2" t="s">
        <v>3719</v>
      </c>
      <c r="B3719" s="2" t="str">
        <f>IFERROR(__xludf.DUMMYFUNCTION("GOOGLETRANSLATE(A3719, ""en"",""mt"")"),"X'jiġri biex taħli s-sħana fiċ-ċiklu ta 'Rankine?")</f>
        <v>X'jiġri biex taħli s-sħana fiċ-ċiklu ta 'Rankine?</v>
      </c>
    </row>
    <row r="3720" ht="15.75" customHeight="1">
      <c r="A3720" s="2" t="s">
        <v>3720</v>
      </c>
      <c r="B3720" s="2" t="str">
        <f>IFERROR(__xludf.DUMMYFUNCTION("GOOGLETRANSLATE(A3720, ""en"",""mt"")"),"Hemm interess dejjem jikber f'liema grupp indiġenu fl-Amażonja?")</f>
        <v>Hemm interess dejjem jikber f'liema grupp indiġenu fl-Amażonja?</v>
      </c>
    </row>
    <row r="3721" ht="15.75" customHeight="1">
      <c r="A3721" s="2" t="s">
        <v>3721</v>
      </c>
      <c r="B3721" s="2" t="str">
        <f>IFERROR(__xludf.DUMMYFUNCTION("GOOGLETRANSLATE(A3721, ""en"",""mt"")"),"Investigazzjoni ġdida dwar ir-rwol ta 'Yersinia pestis fil-mewt l-Iswed")</f>
        <v>Investigazzjoni ġdida dwar ir-rwol ta 'Yersinia pestis fil-mewt l-Iswed</v>
      </c>
    </row>
    <row r="3722" ht="15.75" customHeight="1">
      <c r="A3722" s="2" t="s">
        <v>3722</v>
      </c>
      <c r="B3722" s="2" t="str">
        <f>IFERROR(__xludf.DUMMYFUNCTION("GOOGLETRANSLATE(A3722, ""en"",""mt"")"),"L-ewwel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3723" ht="15.75" customHeight="1">
      <c r="A3723" s="2" t="s">
        <v>3723</v>
      </c>
      <c r="B3723" s="2" t="str">
        <f>IFERROR(__xludf.DUMMYFUNCTION("GOOGLETRANSLATE(A3723, ""en"",""mt"")"),"Iċ-Ċina tan-Nofsinhar irreżistiet u ġġieldet għall-aħħar")</f>
        <v>Iċ-Ċina tan-Nofsinhar irreżistiet u ġġieldet għall-aħħar</v>
      </c>
    </row>
    <row r="3724" ht="15.75" customHeight="1">
      <c r="A3724" s="2" t="s">
        <v>3724</v>
      </c>
      <c r="B3724" s="2" t="str">
        <f>IFERROR(__xludf.DUMMYFUNCTION("GOOGLETRANSLATE(A3724, ""en"",""mt"")"),"bħala materjali tal-alimentazzjoni")</f>
        <v>bħala materjali tal-alimentazzjoni</v>
      </c>
    </row>
    <row r="3725" ht="15.75" customHeight="1">
      <c r="A3725" s="2" t="s">
        <v>3725</v>
      </c>
      <c r="B3725" s="2" t="str">
        <f>IFERROR(__xludf.DUMMYFUNCTION("GOOGLETRANSLATE(A3725, ""en"",""mt"")"),"Kif jgħaddu l-pakketti")</f>
        <v>Kif jgħaddu l-pakketti</v>
      </c>
    </row>
    <row r="3726" ht="15.75" customHeight="1">
      <c r="A3726" s="2" t="s">
        <v>3726</v>
      </c>
      <c r="B3726" s="2" t="str">
        <f>IFERROR(__xludf.DUMMYFUNCTION("GOOGLETRANSLATE(A3726, ""en"",""mt"")"),"mitluba mill-gvernijiet.")</f>
        <v>mitluba mill-gvernijiet.</v>
      </c>
    </row>
    <row r="3727" ht="15.75" customHeight="1">
      <c r="A3727" s="2" t="s">
        <v>3727</v>
      </c>
      <c r="B3727" s="2" t="str">
        <f>IFERROR(__xludf.DUMMYFUNCTION("GOOGLETRANSLATE(A3727, ""en"",""mt"")"),"Id-dħul miż-żejt ma kienx qed jibbenefika l-Iskozja daqs kemm għandhom")</f>
        <v>Id-dħul miż-żejt ma kienx qed jibbenefika l-Iskozja daqs kemm għandhom</v>
      </c>
    </row>
    <row r="3728" ht="15.75" customHeight="1">
      <c r="A3728" s="2" t="s">
        <v>3728</v>
      </c>
      <c r="B3728" s="2" t="str">
        <f>IFERROR(__xludf.DUMMYFUNCTION("GOOGLETRANSLATE(A3728, ""en"",""mt"")"),"In-newtrofili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3729" ht="15.75" customHeight="1">
      <c r="A3729" s="2" t="s">
        <v>3729</v>
      </c>
      <c r="B3729" s="2" t="str">
        <f>IFERROR(__xludf.DUMMYFUNCTION("GOOGLETRANSLATE(A3729, ""en"",""mt"")"),"Liema Papa bħala nattiv tal-Polonja?")</f>
        <v>Liema Papa bħala nattiv tal-Polonja?</v>
      </c>
    </row>
    <row r="3730" ht="15.75" customHeight="1">
      <c r="A3730" s="2" t="s">
        <v>3730</v>
      </c>
      <c r="B3730" s="2" t="str">
        <f>IFERROR(__xludf.DUMMYFUNCTION("GOOGLETRANSLATE(A3730, ""en"",""mt"")"),"X'inhu d-dispensarju soġġett għal maġġoranza tal-pajjiżi?")</f>
        <v>X'inhu d-dispensarju soġġett għal maġġoranza tal-pajjiżi?</v>
      </c>
    </row>
    <row r="3731" ht="15.75" customHeight="1">
      <c r="A3731" s="2" t="s">
        <v>3731</v>
      </c>
      <c r="B3731" s="2" t="str">
        <f>IFERROR(__xludf.DUMMYFUNCTION("GOOGLETRANSLATE(A3731, ""en"",""mt"")"),"Permezz ta ’assoċjazzjonijiet varji u arranġamenti oħra")</f>
        <v>Permezz ta ’assoċjazzjonijiet varji u arranġamenti oħra</v>
      </c>
    </row>
    <row r="3732" ht="15.75" customHeight="1">
      <c r="A3732" s="2" t="s">
        <v>3732</v>
      </c>
      <c r="B3732" s="2" t="str">
        <f>IFERROR(__xludf.DUMMYFUNCTION("GOOGLETRANSLATE(A3732, ""en"",""mt"")"),"1870 sa 1939")</f>
        <v>1870 sa 1939</v>
      </c>
    </row>
    <row r="3733" ht="15.75" customHeight="1">
      <c r="A3733" s="2" t="s">
        <v>3733</v>
      </c>
      <c r="B3733" s="2" t="str">
        <f>IFERROR(__xludf.DUMMYFUNCTION("GOOGLETRANSLATE(A3733, ""en"",""mt"")"),"Fil-modalità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3734" ht="15.75" customHeight="1">
      <c r="A3734" s="2" t="s">
        <v>3734</v>
      </c>
      <c r="B3734" s="2" t="str">
        <f>IFERROR(__xludf.DUMMYFUNCTION("GOOGLETRANSLATE(A3734, ""en"",""mt"")"),"TEU Artikoli 4 u 5")</f>
        <v>TEU Artikoli 4 u 5</v>
      </c>
    </row>
    <row r="3735" ht="15.75" customHeight="1">
      <c r="A3735" s="2" t="s">
        <v>3735</v>
      </c>
      <c r="B3735" s="2" t="str">
        <f>IFERROR(__xludf.DUMMYFUNCTION("GOOGLETRANSLATE(A3735, ""en"",""mt"")"),"L-iskejjel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3736" ht="15.75" customHeight="1">
      <c r="A3736" s="2" t="s">
        <v>3736</v>
      </c>
      <c r="B3736" s="2" t="str">
        <f>IFERROR(__xludf.DUMMYFUNCTION("GOOGLETRANSLATE(A3736, ""en"",""mt"")"),"Law tal-Liġi moħbija")</f>
        <v>Law tal-Liġi moħbija</v>
      </c>
    </row>
    <row r="3737" ht="15.75" customHeight="1">
      <c r="A3737" s="2" t="s">
        <v>3737</v>
      </c>
      <c r="B3737" s="2" t="str">
        <f>IFERROR(__xludf.DUMMYFUNCTION("GOOGLETRANSLATE(A3737, ""en"",""mt"")"),"Ipproponi firxa ta 'figuri tal-popolazzjoni preinententi")</f>
        <v>Ipproponi firxa ta 'figuri tal-popolazzjoni preinententi</v>
      </c>
    </row>
    <row r="3738" ht="15.75" customHeight="1">
      <c r="A3738" s="2" t="s">
        <v>3738</v>
      </c>
      <c r="B3738" s="2" t="str">
        <f>IFERROR(__xludf.DUMMYFUNCTION("GOOGLETRANSLATE(A3738, ""en"",""mt"")"),"Kwalunkwe membru")</f>
        <v>Kwalunkwe membru</v>
      </c>
    </row>
    <row r="3739" ht="15.75" customHeight="1">
      <c r="A3739" s="2" t="s">
        <v>3739</v>
      </c>
      <c r="B3739" s="2" t="str">
        <f>IFERROR(__xludf.DUMMYFUNCTION("GOOGLETRANSLATE(A3739, ""en"",""mt"")"),"Liema katalisti oħra jistgħu jintużaw biex jipproduċu ossiġnu?")</f>
        <v>Liema katalisti oħra jistgħu jintużaw biex jipproduċu ossiġnu?</v>
      </c>
    </row>
    <row r="3740" ht="15.75" customHeight="1">
      <c r="A3740" s="2" t="s">
        <v>3740</v>
      </c>
      <c r="B3740" s="2" t="str">
        <f>IFERROR(__xludf.DUMMYFUNCTION("GOOGLETRANSLATE(A3740, ""en"",""mt"")"),"L-Italja")</f>
        <v>L-Italja</v>
      </c>
    </row>
    <row r="3741" ht="15.75" customHeight="1">
      <c r="A3741" s="2" t="s">
        <v>3741</v>
      </c>
      <c r="B3741" s="2" t="str">
        <f>IFERROR(__xludf.DUMMYFUNCTION("GOOGLETRANSLATE(A3741, ""en"",""mt"")"),"it-tmiem dojoq")</f>
        <v>it-tmiem dojoq</v>
      </c>
    </row>
    <row r="3742" ht="15.75" customHeight="1">
      <c r="A3742" s="2" t="s">
        <v>3742</v>
      </c>
      <c r="B3742" s="2" t="str">
        <f>IFERROR(__xludf.DUMMYFUNCTION("GOOGLETRANSLATE(A3742, ""en"",""mt"")"),"Ipproponi firxa ta 'figuri ta' popolazzjoni preinententi minn 7 miljun sa baxx daqs 4 miljun")</f>
        <v>Ipproponi firxa ta 'figuri ta' popolazzjoni preinententi minn 7 miljun sa baxx daqs 4 miljun</v>
      </c>
    </row>
    <row r="3743" ht="15.75" customHeight="1">
      <c r="A3743" s="2" t="s">
        <v>3743</v>
      </c>
      <c r="B3743" s="2" t="str">
        <f>IFERROR(__xludf.DUMMYFUNCTION("GOOGLETRANSLATE(A3743, ""en"",""mt"")"),"Medja tar-rata ta 'erba' korsijiet")</f>
        <v>Medja tar-rata ta 'erba' korsijiet</v>
      </c>
    </row>
    <row r="3744" ht="15.75" customHeight="1">
      <c r="A3744" s="2" t="s">
        <v>3744</v>
      </c>
      <c r="B3744" s="2" t="str">
        <f>IFERROR(__xludf.DUMMYFUNCTION("GOOGLETRANSLATE(A3744, ""en"",""mt"")"),"erbgħa")</f>
        <v>erbgħa</v>
      </c>
    </row>
    <row r="3745" ht="15.75" customHeight="1">
      <c r="A3745" s="2" t="s">
        <v>3745</v>
      </c>
      <c r="B3745" s="2" t="str">
        <f>IFERROR(__xludf.DUMMYFUNCTION("GOOGLETRANSLATE(A3745, ""en"",""mt"")"),"Sea Gooseberry")</f>
        <v>Sea Gooseberry</v>
      </c>
    </row>
    <row r="3746" ht="15.75" customHeight="1">
      <c r="A3746" s="2" t="s">
        <v>3746</v>
      </c>
      <c r="B3746" s="2" t="str">
        <f>IFERROR(__xludf.DUMMYFUNCTION("GOOGLETRANSLATE(A3746, ""en"",""mt"")"),"Liema regoli għandha ssegwi l-IPCC?")</f>
        <v>Liema regoli għandha ssegwi l-IPCC?</v>
      </c>
    </row>
    <row r="3747" ht="15.75" customHeight="1">
      <c r="A3747" s="2" t="s">
        <v>3747</v>
      </c>
      <c r="B3747" s="2" t="str">
        <f>IFERROR(__xludf.DUMMYFUNCTION("GOOGLETRANSLATE(A3747, ""en"",""mt"")"),"L-ikbar divisor komuni tagħhom huwa wieħed")</f>
        <v>L-ikbar divisor komuni tagħhom huwa wieħed</v>
      </c>
    </row>
    <row r="3748" ht="15.75" customHeight="1">
      <c r="A3748" s="2" t="s">
        <v>3748</v>
      </c>
      <c r="B3748" s="2" t="str">
        <f>IFERROR(__xludf.DUMMYFUNCTION("GOOGLETRANSLATE(A3748, ""en"",""mt"")")," Fejn Franza rebħet gwerra fis-snin sebgħin")</f>
        <v> Fejn Franza rebħet gwerra fis-snin sebgħin</v>
      </c>
    </row>
    <row r="3749" ht="15.75" customHeight="1">
      <c r="A3749" s="2" t="s">
        <v>3749</v>
      </c>
      <c r="B3749" s="2" t="str">
        <f>IFERROR(__xludf.DUMMYFUNCTION("GOOGLETRANSLATE(A3749, ""en"",""mt"")"),"Kemm ma ddumx il-ġlied f'seba 'snin gwerra")</f>
        <v>Kemm ma ddumx il-ġlied f'seba 'snin gwerra</v>
      </c>
    </row>
    <row r="3750" ht="15.75" customHeight="1">
      <c r="A3750" s="2" t="s">
        <v>3750</v>
      </c>
      <c r="B3750" s="2" t="str">
        <f>IFERROR(__xludf.DUMMYFUNCTION("GOOGLETRANSLATE(A3750, ""en"",""mt"")"),"Ieħor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Jonqos Fl-aħħar mill-aħħar il-kampanja biex jitwaqqa 'l-gvern ma rnexxie"&amp;"tx, u l-grupp jihadi ewlieni, Jamaa Islamiya (jew al-gama'a al-Islamiya), irrinunzjat vjolenza fl-2003. Gruppi oħra magħrufa inqas jinkludu l-Partit ta' Liberazzjoni Iżlamika, Salvazzjoni mill-Infern u Takfir Wal-Hijra, u dawn il-gruppi kienu involuti b'm"&amp;"od varju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Jonqos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3751" ht="15.75" customHeight="1">
      <c r="A3751" s="2" t="s">
        <v>3751</v>
      </c>
      <c r="B3751" s="2" t="str">
        <f>IFERROR(__xludf.DUMMYFUNCTION("GOOGLETRANSLATE(A3751, ""en"",""mt"")"),"X'kien il-proporzjon ta 'rġiel għal nisa f'Harvard / Radcliffe?")</f>
        <v>X'kien il-proporzjon ta 'rġiel għal nisa f'Harvard / Radcliffe?</v>
      </c>
    </row>
    <row r="3752" ht="15.75" customHeight="1">
      <c r="A3752" s="2" t="s">
        <v>3752</v>
      </c>
      <c r="B3752" s="2" t="str">
        <f>IFERROR(__xludf.DUMMYFUNCTION("GOOGLETRANSLATE(A3752, ""en"",""mt"")"),"Biex tirbaħ il-ħelsien u tevita ħabs jew multa")</f>
        <v>Biex tirbaħ il-ħelsien u tevita ħabs jew multa</v>
      </c>
    </row>
    <row r="3753" ht="15.75" customHeight="1">
      <c r="A3753" s="2" t="s">
        <v>3753</v>
      </c>
      <c r="B3753" s="2" t="str">
        <f>IFERROR(__xludf.DUMMYFUNCTION("GOOGLETRANSLATE(A3753, ""en"",""mt"")"),"Ġew ordnati l-granati")</f>
        <v>Ġew ordnati l-granati</v>
      </c>
    </row>
    <row r="3754" ht="15.75" customHeight="1">
      <c r="A3754" s="2" t="s">
        <v>3754</v>
      </c>
      <c r="B3754" s="2" t="str">
        <f>IFERROR(__xludf.DUMMYFUNCTION("GOOGLETRANSLATE(A3754, ""en"",""mt"")"),"Matul in-Nofs Eġen, huwa maħsub li l-baċin tad-drenaġġ tal-Amażonja kien maqsum tul in-nofs tal-kontinent mill-arkata Purus. L-ilma fuq in-naħa tal-Lvant ħareġ lejn l-Atlantiku, waqt li l-ilma tal-punent ħareġ lejn il-Paċifiku madwar il-baċin tal-Amazonas"&amp;". Madankollu, hekk kif il-Muntanji Andes żdiedu, inħoloq baċin kbir li jingħalaq lag; issa magħruf bħala l-Baċin Solimões. Fl-aħħar 5-10 miljun sena, dan l-ilma li jakkumula għadda mill-Arch Purus, u ngħaqad mal-fluss tal-Lvant lejn l-Atlantiku.")</f>
        <v>Matul in-Nofs Eġen,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3755" ht="15.75" customHeight="1">
      <c r="A3755" s="2" t="s">
        <v>3755</v>
      </c>
      <c r="B3755" s="2" t="str">
        <f>IFERROR(__xludf.DUMMYFUNCTION("GOOGLETRANSLATE(A3755, ""en"",""mt"")"),"X'jiekol Mnemiopsis?")</f>
        <v>X'jiekol Mnemiopsis?</v>
      </c>
    </row>
    <row r="3756" ht="15.75" customHeight="1">
      <c r="A3756" s="2" t="s">
        <v>3756</v>
      </c>
      <c r="B3756" s="2" t="str">
        <f>IFERROR(__xludf.DUMMYFUNCTION("GOOGLETRANSLATE(A3756, ""en"",""mt"")"),"pressjoni biex tnaqqas l-ispejjeż u timmassimizza l-profitti")</f>
        <v>pressjoni biex tnaqqas l-ispejjeż u timmassimizza l-profitti</v>
      </c>
    </row>
    <row r="3757" ht="15.75" customHeight="1">
      <c r="A3757" s="2" t="s">
        <v>3757</v>
      </c>
      <c r="B3757" s="2" t="str">
        <f>IFERROR(__xludf.DUMMYFUNCTION("GOOGLETRANSLATE(A3757, ""en"",""mt"")"),"Films tat-tieni u t-tielet ġirja")</f>
        <v>Films tat-tieni u t-tielet ġirja</v>
      </c>
    </row>
    <row r="3758" ht="15.75" customHeight="1">
      <c r="A3758" s="2" t="s">
        <v>3758</v>
      </c>
      <c r="B3758" s="2" t="str">
        <f>IFERROR(__xludf.DUMMYFUNCTION("GOOGLETRANSLATE(A3758, ""en"",""mt"")"),"Permezz ta 'ġustifikazzjoni ċerta teoriji razzjali u ġeografiċi, l-Ewropa ħasbet minnha nnifisha?")</f>
        <v>Permezz ta 'ġustifikazzjoni ċerta teoriji razzjali u ġeografiċi, l-Ewropa ħasbet minnha nnifisha?</v>
      </c>
    </row>
    <row r="3759" ht="15.75" customHeight="1">
      <c r="A3759" s="2" t="s">
        <v>3759</v>
      </c>
      <c r="B3759" s="2" t="str">
        <f>IFERROR(__xludf.DUMMYFUNCTION("GOOGLETRANSLATE(A3759, ""en"",""mt"")"),"Kemm kellu Chopin meta mar jgħix Varsavja mal-familja tiegħu?")</f>
        <v>Kemm kellu Chopin meta mar jgħix Varsavja mal-familja tiegħu?</v>
      </c>
    </row>
    <row r="3760" ht="15.75" customHeight="1">
      <c r="A3760" s="2" t="s">
        <v>3760</v>
      </c>
      <c r="B3760" s="2" t="str">
        <f>IFERROR(__xludf.DUMMYFUNCTION("GOOGLETRANSLATE(A3760, ""en"",""mt"")"),"Bejn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3761" ht="15.75" customHeight="1">
      <c r="A3761" s="2" t="s">
        <v>3761</v>
      </c>
      <c r="B3761" s="2" t="str">
        <f>IFERROR(__xludf.DUMMYFUNCTION("GOOGLETRANSLATE(A3761, ""en"",""mt"")"),"mmejla u ħruq")</f>
        <v>mmejla u ħruq</v>
      </c>
    </row>
    <row r="3762" ht="15.75" customHeight="1">
      <c r="A3762" s="2" t="s">
        <v>3762</v>
      </c>
      <c r="B3762" s="2" t="str">
        <f>IFERROR(__xludf.DUMMYFUNCTION("GOOGLETRANSLATE(A3762, ""en"",""mt"")"),"jirreżisti li jwieġbu għall-mistoqsijiet tal-investigaturi")</f>
        <v>jirreżisti li jwieġbu għall-mistoqsijiet tal-investigaturi</v>
      </c>
    </row>
    <row r="3763" ht="15.75" customHeight="1">
      <c r="A3763" s="2" t="s">
        <v>3763</v>
      </c>
      <c r="B3763" s="2" t="str">
        <f>IFERROR(__xludf.DUMMYFUNCTION("GOOGLETRANSLATE(A3763, ""en"",""mt"")"),"Pjan aħjar ta 'Jacksonville")</f>
        <v>Pjan aħjar ta 'Jacksonville</v>
      </c>
    </row>
    <row r="3764" ht="15.75" customHeight="1">
      <c r="A3764" s="2" t="s">
        <v>3764</v>
      </c>
      <c r="B3764" s="2" t="str">
        <f>IFERROR(__xludf.DUMMYFUNCTION("GOOGLETRANSLATE(A3764, ""en"",""mt"")"),"Il-Prinċep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3765" ht="15.75" customHeight="1">
      <c r="A3765" s="2" t="s">
        <v>3765</v>
      </c>
      <c r="B3765" s="2" t="str">
        <f>IFERROR(__xludf.DUMMYFUNCTION("GOOGLETRANSLATE(A3765, ""en"",""mt"")"),"Il-gvernijiet tal-Punent ikkunsidraw l-Iżlamisti bħala l-inqas minn żewġ ħażen meta mqabbla ma 'min?")</f>
        <v>Il-gvernijiet tal-Punent ikkunsidraw l-Iżlamisti bħala l-inqas minn żewġ ħażen meta mqabbla ma 'min?</v>
      </c>
    </row>
    <row r="3766" ht="15.75" customHeight="1">
      <c r="A3766" s="2" t="s">
        <v>3766</v>
      </c>
      <c r="B3766" s="2" t="str">
        <f>IFERROR(__xludf.DUMMYFUNCTION("GOOGLETRANSLATE(A3766, ""en"",""mt"")"),"Iqbal inkwetat li l-popolazzjoni l-aktar hindu tal-Indja tagħmel dak li l-wirt u l-kultura Musulmana?")</f>
        <v>Iqbal inkwetat li l-popolazzjoni l-aktar hindu tal-Indja tagħmel dak li l-wirt u l-kultura Musulmana?</v>
      </c>
    </row>
    <row r="3767" ht="15.75" customHeight="1">
      <c r="A3767" s="2" t="s">
        <v>3767</v>
      </c>
      <c r="B3767" s="2" t="str">
        <f>IFERROR(__xludf.DUMMYFUNCTION("GOOGLETRANSLATE(A3767, ""en"",""mt"")"),"Fl-Ewropa,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3768" ht="15.75" customHeight="1">
      <c r="A3768" s="2" t="s">
        <v>3768</v>
      </c>
      <c r="B3768" s="2" t="str">
        <f>IFERROR(__xludf.DUMMYFUNCTION("GOOGLETRANSLATE(A3768, ""en"",""mt"")"),"L-estinzjoni tal-Kretaċeju-Paleogene")</f>
        <v>L-estinzjoni tal-Kretaċeju-Paleogene</v>
      </c>
    </row>
    <row r="3769" ht="15.75" customHeight="1">
      <c r="A3769" s="2" t="s">
        <v>3769</v>
      </c>
      <c r="B3769" s="2" t="str">
        <f>IFERROR(__xludf.DUMMYFUNCTION("GOOGLETRANSLATE(A3769, ""en"",""mt"")"),"In-Netwerk tad-Dejta tal-Pubbliku qalbu n-Netwerk Pubbliku mill-Olandiż PTT Telecom")</f>
        <v>In-Netwerk tad-Dejta tal-Pubbliku qalbu n-Netwerk Pubbliku mill-Olandiż PTT Telecom</v>
      </c>
    </row>
    <row r="3770" ht="15.75" customHeight="1">
      <c r="A3770" s="2" t="s">
        <v>3770</v>
      </c>
      <c r="B3770" s="2" t="str">
        <f>IFERROR(__xludf.DUMMYFUNCTION("GOOGLETRANSLATE(A3770, ""en"",""mt"")"),"X'inhuma l-fatturi li qed jikkontribwixxu għax-xewqa li l-SR 99 jitjiebu biex ikunu ta 'standards bejn l-istati?")</f>
        <v>X'inhuma l-fatturi li qed jikkontribwixxu għax-xewqa li l-SR 99 jitjiebu biex ikunu ta 'standards bejn l-istati?</v>
      </c>
    </row>
    <row r="3771" ht="15.75" customHeight="1">
      <c r="A3771" s="2" t="s">
        <v>3771</v>
      </c>
      <c r="B3771" s="2" t="str">
        <f>IFERROR(__xludf.DUMMYFUNCTION("GOOGLETRANSLATE(A3771, ""en"",""mt"")"),"Massakru ta 'Jum San Bartolomew")</f>
        <v>Massakru ta 'Jum San Bartolomew</v>
      </c>
    </row>
    <row r="3772" ht="15.75" customHeight="1">
      <c r="A3772" s="2" t="s">
        <v>3772</v>
      </c>
      <c r="B3772" s="2" t="str">
        <f>IFERROR(__xludf.DUMMYFUNCTION("GOOGLETRANSLATE(A3772, ""en"",""mt"")"),"Minn kemm naqset il-popolazzjoni bajda Ispanika ta 'Jacksonville? Ċempel")</f>
        <v>Minn kemm naqset il-popolazzjoni bajda Ispanika ta 'Jacksonville? Ċempel</v>
      </c>
    </row>
    <row r="3773" ht="15.75" customHeight="1">
      <c r="A3773" s="2" t="s">
        <v>3773</v>
      </c>
      <c r="B3773" s="2" t="str">
        <f>IFERROR(__xludf.DUMMYFUNCTION("GOOGLETRANSLATE(A3773, ""en"",""mt"")"),"John M. Grunsfeld")</f>
        <v>John M. Grunsfeld</v>
      </c>
    </row>
    <row r="3774" ht="15.75" customHeight="1">
      <c r="A3774" s="2" t="s">
        <v>3774</v>
      </c>
      <c r="B3774" s="2" t="str">
        <f>IFERROR(__xludf.DUMMYFUNCTION("GOOGLETRANSLATE(A3774, ""en"",""mt"")"),"It-triq tal-vjolenza u l-ġlieda militari mbagħad ġiet meħuda mill-organizzazzjoni tal-jihad Iżlamiku Eġizzjan responsabbli għall-qtil ta 'Anwar Sadat fl-1981. B'differenza mill-movimenti anti-kolonjali preċedenti, il-grupp estremist idderieġa l-attakki ti"&amp;"egħu kontra dak li kien jemmen li kienu mexxejja ""apostati"" tal-Musulmani "" Stati, mexxejja li kellhom tluq sekulari jew li kienu introduċew jew ippromwovu ideat u prattiki tal-Punent / barranin fis-soċjetajiet Iżlamiċi. Il-fehmiet tagħha ġew deskritti"&amp;" fil-fuljett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idderieġa l-attakki tiegħu kontra dak li kien jemmen li kienu mexxejja "apostati" tal-Musulmani " Stati, mexxejja li kellhom tluq sekulari jew li kienu introduċew jew ippromwovu ideat u prattiki tal-Punent / barranin fis-soċjetajiet Iżlamiċi. Il-fehmiet tagħha ġew deskritti fil-fuljett miktub minn Muhammad Abd al-Salaam Farag, li fih jiddikjara:</v>
      </c>
    </row>
    <row r="3775" ht="15.75" customHeight="1">
      <c r="A3775" s="2" t="s">
        <v>3775</v>
      </c>
      <c r="B3775" s="2" t="str">
        <f>IFERROR(__xludf.DUMMYFUNCTION("GOOGLETRANSLATE(A3775, ""en"",""mt"")"),"L-ipoteżi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3776" ht="15.75" customHeight="1">
      <c r="A3776" s="2" t="s">
        <v>3776</v>
      </c>
      <c r="B3776" s="2" t="str">
        <f>IFERROR(__xludf.DUMMYFUNCTION("GOOGLETRANSLATE(A3776, ""en"",""mt"")"),"Għaliex l-għoqda hija meħtieġ biex tfittex")</f>
        <v>Għaliex l-għoqda hija meħtieġ biex tfittex</v>
      </c>
    </row>
    <row r="3777" ht="15.75" customHeight="1">
      <c r="A3777" s="2" t="s">
        <v>3777</v>
      </c>
      <c r="B3777" s="2" t="str">
        <f>IFERROR(__xludf.DUMMYFUNCTION("GOOGLETRANSLATE(A3777, ""en"",""mt"")"),"It-Tabib tal-Ispiżerija (Pharm. D.) Grad")</f>
        <v>It-Tabib tal-Ispiżerija (Pharm. D.) Grad</v>
      </c>
    </row>
    <row r="3778" ht="15.75" customHeight="1">
      <c r="A3778" s="2" t="s">
        <v>3778</v>
      </c>
      <c r="B3778" s="2" t="str">
        <f>IFERROR(__xludf.DUMMYFUNCTION("GOOGLETRANSLATE(A3778, ""en"",""mt"")"),"tassisti fil-fabbrikazzjoni ta 'evidenza jew twettaq sperġur")</f>
        <v>tassisti fil-fabbrikazzjoni ta 'evidenza jew twettaq sperġur</v>
      </c>
    </row>
    <row r="3779" ht="15.75" customHeight="1">
      <c r="A3779" s="2" t="s">
        <v>3779</v>
      </c>
      <c r="B3779" s="2" t="str">
        <f>IFERROR(__xludf.DUMMYFUNCTION("GOOGLETRANSLATE(A3779, ""en"",""mt"")"),"Ġenna Eterna")</f>
        <v>Ġenna Eterna</v>
      </c>
    </row>
    <row r="3780" ht="15.75" customHeight="1">
      <c r="A3780" s="2" t="s">
        <v>3780</v>
      </c>
      <c r="B3780" s="2" t="str">
        <f>IFERROR(__xludf.DUMMYFUNCTION("GOOGLETRANSLATE(A3780, ""en"",""mt"")"),"Iċ-ċelloli tal-qattiel naturali jirrikonoxxu ċelloli li għandhom ikunu mmirati minn kundizzjoni magħrufa bħala?")</f>
        <v>Iċ-ċelloli tal-qattiel naturali jirrikonoxxu ċelloli li għandhom ikunu mmirati minn kundizzjoni magħrufa bħala?</v>
      </c>
    </row>
    <row r="3781" ht="15.75" customHeight="1">
      <c r="A3781" s="2" t="s">
        <v>3781</v>
      </c>
      <c r="B3781" s="2" t="str">
        <f>IFERROR(__xludf.DUMMYFUNCTION("GOOGLETRANSLATE(A3781, ""en"",""mt"")"),"Liema formazzjoni għandha xejra asimmetrika ta 'terrazzi differenti?")</f>
        <v>Liema formazzjoni għandha xejra asimmetrika ta 'terrazzi differenti?</v>
      </c>
    </row>
    <row r="3782" ht="15.75" customHeight="1">
      <c r="A3782" s="2" t="s">
        <v>3782</v>
      </c>
      <c r="B3782" s="2" t="str">
        <f>IFERROR(__xludf.DUMMYFUNCTION("GOOGLETRANSLATE(A3782, ""en"",""mt"")"),"Il-poter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3783" ht="15.75" customHeight="1">
      <c r="A3783" s="2" t="s">
        <v>3783</v>
      </c>
      <c r="B3783" s="2" t="str">
        <f>IFERROR(__xludf.DUMMYFUNCTION("GOOGLETRANSLATE(A3783, ""en"",""mt"")"),"L-istat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3784" ht="15.75" customHeight="1">
      <c r="A3784" s="2" t="s">
        <v>3784</v>
      </c>
      <c r="B3784" s="2" t="str">
        <f>IFERROR(__xludf.DUMMYFUNCTION("GOOGLETRANSLATE(A3784, ""en"",""mt"")"),"attakka l-kolonna Ingliża, qatel u qabad diversi mijiet ta 'rġiel, nisa, tfal, u skjavi.")</f>
        <v>attakka l-kolonna Ingliża, qatel u qabad diversi mijiet ta 'rġiel, nisa, tfal, u skjavi.</v>
      </c>
    </row>
    <row r="3785" ht="15.75" customHeight="1">
      <c r="A3785" s="2" t="s">
        <v>3785</v>
      </c>
      <c r="B3785" s="2" t="str">
        <f>IFERROR(__xludf.DUMMYFUNCTION("GOOGLETRANSLATE(A3785, ""en"",""mt"")"),"X'inhi università oħra notevoli f'Varsavja wara l-Università ta 'Varsavja?")</f>
        <v>X'inhi università oħra notevoli f'Varsavja wara l-Università ta 'Varsavja?</v>
      </c>
    </row>
    <row r="3786" ht="15.75" customHeight="1">
      <c r="A3786" s="2" t="s">
        <v>3786</v>
      </c>
      <c r="B3786" s="2" t="str">
        <f>IFERROR(__xludf.DUMMYFUNCTION("GOOGLETRANSLATE(A3786, ""en"",""mt"")"),"Ctenophores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3787" ht="15.75" customHeight="1">
      <c r="A3787" s="2" t="s">
        <v>3787</v>
      </c>
      <c r="B3787" s="2" t="str">
        <f>IFERROR(__xludf.DUMMYFUNCTION("GOOGLETRANSLATE(A3787, ""en"",""mt"")"),"X'inhu maħruġ ladarba l-kostruzzjoni tkun kompluta u għaddiet spezzjoni finali?")</f>
        <v>X'inhu maħruġ ladarba l-kostruzzjoni tkun kompluta u għaddiet spezzjoni finali?</v>
      </c>
    </row>
    <row r="3788" ht="15.75" customHeight="1">
      <c r="A3788" s="2" t="s">
        <v>3788</v>
      </c>
      <c r="B3788" s="2" t="str">
        <f>IFERROR(__xludf.DUMMYFUNCTION("GOOGLETRANSLATE(A3788, ""en"",""mt"")"),"Tentattiv biex tenfasizza l-akkademiċi fuq l-atletika")</f>
        <v>Tentattiv biex tenfasizza l-akkademiċi fuq l-atletika</v>
      </c>
    </row>
    <row r="3789" ht="15.75" customHeight="1">
      <c r="A3789" s="2" t="s">
        <v>3789</v>
      </c>
      <c r="B3789" s="2" t="str">
        <f>IFERROR(__xludf.DUMMYFUNCTION("GOOGLETRANSLATE(A3789, ""en"",""mt"")"),"mogħdijiet multipli bejn kwalunkwe żewġ punti")</f>
        <v>mogħdijiet multipli bejn kwalunkwe żewġ punti</v>
      </c>
    </row>
    <row r="3790" ht="15.75" customHeight="1">
      <c r="A3790" s="2" t="s">
        <v>3790</v>
      </c>
      <c r="B3790" s="2" t="str">
        <f>IFERROR(__xludf.DUMMYFUNCTION("GOOGLETRANSLATE(A3790, ""en"",""mt"")"),"X'tip ta 'awtorità huma l-ispiżjara tal-kura ambulatorja fis-sistema federali tal-kura tas-saħħa ta' l-Istati Uniti?")</f>
        <v>X'tip ta 'awtorità huma l-ispiżjara tal-kura ambulatorja fis-sistema federali tal-kura tas-saħħa ta' l-Istati Uniti?</v>
      </c>
    </row>
    <row r="3791" ht="15.75" customHeight="1">
      <c r="A3791" s="2" t="s">
        <v>3791</v>
      </c>
      <c r="B3791" s="2" t="str">
        <f>IFERROR(__xludf.DUMMYFUNCTION("GOOGLETRANSLATE(A3791, ""en"",""mt"")"),"Tliet azzjonijiet offensivi ewlenin")</f>
        <v>Tliet azzjonijiet offensivi ewlenin</v>
      </c>
    </row>
    <row r="3792" ht="15.75" customHeight="1">
      <c r="A3792" s="2" t="s">
        <v>3792</v>
      </c>
      <c r="B3792" s="2" t="str">
        <f>IFERROR(__xludf.DUMMYFUNCTION("GOOGLETRANSLATE(A3792, ""en"",""mt"")"),"X'jistgħu jaħdmu n-nies jekk ma jiġux miċħuda l-funzjonijiet, il-kapaċitajiet u l-aġenzija tagħhom?")</f>
        <v>X'jistgħu jaħdmu n-nies jekk ma jiġux miċħuda l-funzjonijiet, il-kapaċitajiet u l-aġenzija tagħhom?</v>
      </c>
    </row>
    <row r="3793" ht="15.75" customHeight="1">
      <c r="A3793" s="2" t="s">
        <v>3793</v>
      </c>
      <c r="B3793" s="2" t="str">
        <f>IFERROR(__xludf.DUMMYFUNCTION("GOOGLETRANSLATE(A3793, ""en"",""mt"")"),"L-Introduzzjoni Aċċidentali tal-Mnemiopsis li tiekol l-Amerika ta ’Fuq Ctenophore Beroe Ovata")</f>
        <v>L-Introduzzjoni Aċċidentali tal-Mnemiopsis li tiekol l-Amerika ta ’Fuq Ctenophore Beroe Ovata</v>
      </c>
    </row>
    <row r="3794" ht="15.75" customHeight="1">
      <c r="A3794" s="2" t="s">
        <v>3794</v>
      </c>
      <c r="B3794" s="2" t="str">
        <f>IFERROR(__xludf.DUMMYFUNCTION("GOOGLETRANSLATE(A3794, ""en"",""mt"")"),"Għal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3795" ht="15.75" customHeight="1">
      <c r="A3795" s="2" t="s">
        <v>3795</v>
      </c>
      <c r="B3795" s="2" t="str">
        <f>IFERROR(__xludf.DUMMYFUNCTION("GOOGLETRANSLATE(A3795, ""en"",""mt"")"),"L-iswiċċjar taċ-ċirkwit huwa kkaratterizzat minn tariffa għal kull unità ta 'ħin ta' konnessjoni")</f>
        <v>L-iswiċċjar taċ-ċirkwit huwa kkaratterizzat minn tariffa għal kull unità ta 'ħin ta' konnessjoni</v>
      </c>
    </row>
    <row r="3796" ht="15.75" customHeight="1">
      <c r="A3796" s="2" t="s">
        <v>3796</v>
      </c>
      <c r="B3796" s="2" t="str">
        <f>IFERROR(__xludf.DUMMYFUNCTION("GOOGLETRANSLATE(A3796, ""en"",""mt"")"),"Han Ċiniż, Khitans, Jurchens, Mongols, u Buddisti Tibetani")</f>
        <v>Han Ċiniż, Khitans, Jurchens, Mongols, u Buddisti Tibetani</v>
      </c>
    </row>
    <row r="3797" ht="15.75" customHeight="1">
      <c r="A3797" s="2" t="s">
        <v>3797</v>
      </c>
      <c r="B3797" s="2" t="str">
        <f>IFERROR(__xludf.DUMMYFUNCTION("GOOGLETRANSLATE(A3797, ""en"",""mt"")"),"Hemm xi reġjuni fejn it-Trattat tal-Unjoni Ewropea jeskludi mill-ġurisdizzjoni?")</f>
        <v>Hemm xi reġjuni fejn it-Trattat tal-Unjoni Ewropea jeskludi mill-ġurisdizzjoni?</v>
      </c>
    </row>
    <row r="3798" ht="15.75" customHeight="1">
      <c r="A3798" s="2" t="s">
        <v>3798</v>
      </c>
      <c r="B3798" s="2" t="str">
        <f>IFERROR(__xludf.DUMMYFUNCTION("GOOGLETRANSLATE(A3798, ""en"",""mt"")"),"Min jippossjedi aktar ġid mill-qiegħ 90 fil-mija tan-nies fl-Istati Uniti?")</f>
        <v>Min jippossjedi aktar ġid mill-qiegħ 90 fil-mija tan-nies fl-Istati Uniti?</v>
      </c>
    </row>
    <row r="3799" ht="15.75" customHeight="1">
      <c r="A3799" s="2" t="s">
        <v>3799</v>
      </c>
      <c r="B3799" s="2" t="str">
        <f>IFERROR(__xludf.DUMMYFUNCTION("GOOGLETRANSLATE(A3799, ""en"",""mt"")"),"Liema użu ġie ssuġġerit għas-sistema")</f>
        <v>Liema użu ġie ssuġġerit għas-sistema</v>
      </c>
    </row>
    <row r="3800" ht="15.75" customHeight="1">
      <c r="A3800" s="2" t="s">
        <v>3800</v>
      </c>
      <c r="B3800" s="2" t="str">
        <f>IFERROR(__xludf.DUMMYFUNCTION("GOOGLETRANSLATE(A3800, ""en"",""mt"")"),"Bricks għal Varsavja")</f>
        <v>Bricks għal Varsavja</v>
      </c>
    </row>
    <row r="3801" ht="15.75" customHeight="1">
      <c r="A3801" s="2" t="s">
        <v>3801</v>
      </c>
      <c r="B3801" s="2" t="str">
        <f>IFERROR(__xludf.DUMMYFUNCTION("GOOGLETRANSLATE(A3801, ""en"",""mt"")"),"Il-flora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3802" ht="15.75" customHeight="1">
      <c r="A3802" s="2" t="s">
        <v>3802</v>
      </c>
      <c r="B3802" s="2" t="str">
        <f>IFERROR(__xludf.DUMMYFUNCTION("GOOGLETRANSLATE(A3802, ""en"",""mt"")"),"Biex tevita li tkun immirata mill-bojkott")</f>
        <v>Biex tevita li tkun immirata mill-bojkott</v>
      </c>
    </row>
    <row r="3803" ht="15.75" customHeight="1">
      <c r="A3803" s="2" t="s">
        <v>3803</v>
      </c>
      <c r="B3803" s="2" t="str">
        <f>IFERROR(__xludf.DUMMYFUNCTION("GOOGLETRANSLATE(A3803, ""en"",""mt"")"),"baqa 'ħaj minn ħafna gwerer, kunflitti u invażjonijiet")</f>
        <v>baqa 'ħaj minn ħafna gwerer, kunflitti u invażjonijiet</v>
      </c>
    </row>
    <row r="3804" ht="15.75" customHeight="1">
      <c r="A3804" s="2" t="s">
        <v>3804</v>
      </c>
      <c r="B3804" s="2" t="str">
        <f>IFERROR(__xludf.DUMMYFUNCTION("GOOGLETRANSLATE(A3804, ""en"",""mt"")"),"Alan Dershowitz u Lawrence Lessig")</f>
        <v>Alan Dershowitz u Lawrence Lessig</v>
      </c>
    </row>
    <row r="3805" ht="15.75" customHeight="1">
      <c r="A3805" s="2" t="s">
        <v>3805</v>
      </c>
      <c r="B3805" s="2" t="str">
        <f>IFERROR(__xludf.DUMMYFUNCTION("GOOGLETRANSLATE(A3805, ""en"",""mt"")"),"It-tieni u t-tielet ġirja films, flimkien ma 'films klassiċi")</f>
        <v>It-tieni u t-tielet ġirja films, flimkien ma 'films klassiċi</v>
      </c>
    </row>
    <row r="3806" ht="15.75" customHeight="1">
      <c r="A3806" s="2" t="s">
        <v>3806</v>
      </c>
      <c r="B3806" s="2" t="str">
        <f>IFERROR(__xludf.DUMMYFUNCTION("GOOGLETRANSLATE(A3806, ""en"",""mt"")"),"it-tielet l-iktar")</f>
        <v>it-tielet l-iktar</v>
      </c>
    </row>
    <row r="3807" ht="15.75" customHeight="1">
      <c r="A3807" s="2" t="s">
        <v>3807</v>
      </c>
      <c r="B3807" s="2" t="str">
        <f>IFERROR(__xludf.DUMMYFUNCTION("GOOGLETRANSLATE(A3807, ""en"",""mt"")"),"Fejn il-kontroll tal-konfederazzjoni Iroquois?")</f>
        <v>Fejn il-kontroll tal-konfederazzjoni Iroquois?</v>
      </c>
    </row>
    <row r="3808" ht="15.75" customHeight="1">
      <c r="A3808" s="2" t="s">
        <v>3808</v>
      </c>
      <c r="B3808" s="2" t="str">
        <f>IFERROR(__xludf.DUMMYFUNCTION("GOOGLETRANSLATE(A3808, ""en"",""mt"")"),"F'nofs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Jonqos Fl-1964 il-15-il skejjel pubbliċi tal-Kontea ta 'Duval tilfu l-akkreditazzjoni tagħhom. Dan żied il-momentum għall-proposti għar-riforma tal-gvern. Taxxi aktar baxxi, żieda"&amp;" fl-iżvilupp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Jonqos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3809" ht="15.75" customHeight="1">
      <c r="A3809" s="2" t="s">
        <v>3809</v>
      </c>
      <c r="B3809" s="2" t="str">
        <f>IFERROR(__xludf.DUMMYFUNCTION("GOOGLETRANSLATE(A3809, ""en"",""mt"")"),"Il-konċentrazzjoni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3810" ht="15.75" customHeight="1">
      <c r="A3810" s="2" t="s">
        <v>3810</v>
      </c>
      <c r="B3810" s="2" t="str">
        <f>IFERROR(__xludf.DUMMYFUNCTION("GOOGLETRANSLATE(A3810, ""en"",""mt"")"),"X'inhu jidher fuq il-Bandiera tal-Belt ta 'Fresno?")</f>
        <v>X'inhu jidher fuq il-Bandiera tal-Belt ta 'Fresno?</v>
      </c>
    </row>
    <row r="3811" ht="15.75" customHeight="1">
      <c r="A3811" s="2" t="s">
        <v>3811</v>
      </c>
      <c r="B3811" s="2" t="str">
        <f>IFERROR(__xludf.DUMMYFUNCTION("GOOGLETRANSLATE(A3811, ""en"",""mt"")"),"Fl-1965,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3812" ht="15.75" customHeight="1">
      <c r="A3812" s="2" t="s">
        <v>3812</v>
      </c>
      <c r="B3812" s="2" t="str">
        <f>IFERROR(__xludf.DUMMYFUNCTION("GOOGLETRANSLATE(A3812, ""en"",""mt"")"),"In-nuqqas ta ’parlament tal-Iskozja")</f>
        <v>In-nuqqas ta ’parlament tal-Iskozja</v>
      </c>
    </row>
    <row r="3813" ht="15.75" customHeight="1">
      <c r="A3813" s="2" t="s">
        <v>3813</v>
      </c>
      <c r="B3813" s="2" t="str">
        <f>IFERROR(__xludf.DUMMYFUNCTION("GOOGLETRANSLATE(A3813, ""en"",""mt"")"),"Vosges Mountains")</f>
        <v>Vosges Mountains</v>
      </c>
    </row>
    <row r="3814" ht="15.75" customHeight="1">
      <c r="A3814" s="2" t="s">
        <v>3814</v>
      </c>
      <c r="B3814" s="2" t="str">
        <f>IFERROR(__xludf.DUMMYFUNCTION("GOOGLETRANSLATE(A3814, ""en"",""mt"")"),"""Ċaħda tal-kapaċità""")</f>
        <v>"Ċaħda tal-kapaċità"</v>
      </c>
    </row>
    <row r="3815" ht="15.75" customHeight="1">
      <c r="A3815" s="2" t="s">
        <v>3815</v>
      </c>
      <c r="B3815" s="2" t="str">
        <f>IFERROR(__xludf.DUMMYFUNCTION("GOOGLETRANSLATE(A3815, ""en"",""mt"")"),"Għaliex kien hemm deprezzament tad-dollari tan-nazzjonijiet industrijalizzati?")</f>
        <v>Għaliex kien hemm deprezzament tad-dollari tan-nazzjonijiet industrijalizzati?</v>
      </c>
    </row>
    <row r="3816" ht="15.75" customHeight="1">
      <c r="A3816" s="2" t="s">
        <v>3816</v>
      </c>
      <c r="B3816" s="2" t="str">
        <f>IFERROR(__xludf.DUMMYFUNCTION("GOOGLETRANSLATE(A3816, ""en"",""mt"")"),"imċaħħad milli jaqla 'daqshekk")</f>
        <v>imċaħħad milli jaqla 'daqshekk</v>
      </c>
    </row>
    <row r="3817" ht="15.75" customHeight="1">
      <c r="A3817" s="2" t="s">
        <v>3817</v>
      </c>
      <c r="B3817" s="2" t="str">
        <f>IFERROR(__xludf.DUMMYFUNCTION("GOOGLETRANSLATE(A3817, ""en"",""mt"")"),"Ir-rebħiet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3818" ht="15.75" customHeight="1">
      <c r="A3818" s="2" t="s">
        <v>3818</v>
      </c>
      <c r="B3818" s="2" t="str">
        <f>IFERROR(__xludf.DUMMYFUNCTION("GOOGLETRANSLATE(A3818, ""en"",""mt"")"),"Proprjetarji ta 'negozji żgħar")</f>
        <v>Proprjetarji ta 'negozji żgħar</v>
      </c>
    </row>
    <row r="3819" ht="15.75" customHeight="1">
      <c r="A3819" s="2" t="s">
        <v>3819</v>
      </c>
      <c r="B3819" s="2" t="str">
        <f>IFERROR(__xludf.DUMMYFUNCTION("GOOGLETRANSLATE(A3819, ""en"",""mt"")"),"X'tip ta 'teknoloġija li tibgħat qed tintuża biex tipproteġi l-artijiet tribali fl-Amażonja?")</f>
        <v>X'tip ta 'teknoloġija li tibgħat qed tintuża biex tipproteġi l-artijiet tribali fl-Amażonja?</v>
      </c>
    </row>
    <row r="3820" ht="15.75" customHeight="1">
      <c r="A3820" s="2" t="s">
        <v>3820</v>
      </c>
      <c r="B3820" s="2" t="str">
        <f>IFERROR(__xludf.DUMMYFUNCTION("GOOGLETRANSLATE(A3820, ""en"",""mt"")"),"Ma setgħux jaħkmu ċ-Ċiniż miktub, iżda ġeneralment jistgħu jitkellmu sew")</f>
        <v>Ma setgħux jaħkmu ċ-Ċiniż miktub, iżda ġeneralment jistgħu jitkellmu sew</v>
      </c>
    </row>
    <row r="3821" ht="15.75" customHeight="1">
      <c r="A3821" s="2" t="s">
        <v>3821</v>
      </c>
      <c r="B3821" s="2" t="str">
        <f>IFERROR(__xludf.DUMMYFUNCTION("GOOGLETRANSLATE(A3821, ""en"",""mt"")"),"Mhuwiex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3822" ht="15.75" customHeight="1">
      <c r="A3822" s="2" t="s">
        <v>3822</v>
      </c>
      <c r="B3822" s="2" t="str">
        <f>IFERROR(__xludf.DUMMYFUNCTION("GOOGLETRANSLATE(A3822, ""en"",""mt"")"),"Kawża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Jonqos Barra minn hekk, progressività tat-taxxa aktar wie"&amp;"qfa applikata għall-infiq soċjali tista 'tirriżulta f'distribuzzjoni aktar ugwali tad-dħul madwar il-bord. Id-differenza bejn l-indiċi Gini għal distribuzzjoni tad-dħul qabel it-tassazzjoni u l-indiċi Gini wara t-tassazzjoni hija indikatur għall-effetti t"&amp;"a 'tali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Jonqos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3823" ht="15.75" customHeight="1">
      <c r="A3823" s="2" t="s">
        <v>3823</v>
      </c>
      <c r="B3823" s="2" t="str">
        <f>IFERROR(__xludf.DUMMYFUNCTION("GOOGLETRANSLATE(A3823, ""en"",""mt"")"),"Liema tribujiet għaqdu Genghis Khan?")</f>
        <v>Liema tribujiet għaqdu Genghis Khan?</v>
      </c>
    </row>
    <row r="3824" ht="15.75" customHeight="1">
      <c r="A3824" s="2" t="s">
        <v>3824</v>
      </c>
      <c r="B3824" s="2" t="str">
        <f>IFERROR(__xludf.DUMMYFUNCTION("GOOGLETRANSLATE(A3824, ""en"",""mt"")"),"Il-viċinat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3825" ht="15.75" customHeight="1">
      <c r="A3825" s="2" t="s">
        <v>3825</v>
      </c>
      <c r="B3825" s="2" t="str">
        <f>IFERROR(__xludf.DUMMYFUNCTION("GOOGLETRANSLATE(A3825, ""en"",""mt"")"),"X'kienet il-lavoisier li l-arja kienet tilfet daqskemm kienet kisbet il-landa")</f>
        <v>X'kienet il-lavoisier li l-arja kienet tilfet daqskemm kienet kisbet il-landa</v>
      </c>
    </row>
    <row r="3826" ht="15.75" customHeight="1">
      <c r="A3826" s="2" t="s">
        <v>3826</v>
      </c>
      <c r="B3826" s="2" t="str">
        <f>IFERROR(__xludf.DUMMYFUNCTION("GOOGLETRANSLATE(A3826, ""en"",""mt"")"),"X'tip ta 'lokomottiva kienet Salamanca?")</f>
        <v>X'tip ta 'lokomottiva kienet Salamanca?</v>
      </c>
    </row>
    <row r="3827" ht="15.75" customHeight="1">
      <c r="A3827" s="2" t="s">
        <v>3827</v>
      </c>
      <c r="B3827" s="2" t="str">
        <f>IFERROR(__xludf.DUMMYFUNCTION("GOOGLETRANSLATE(A3827, ""en"",""mt"")"),"X'jiġri l-BerioDs bħala snien?")</f>
        <v>X'jiġri l-BerioDs bħala snien?</v>
      </c>
    </row>
    <row r="3828" ht="15.75" customHeight="1">
      <c r="A3828" s="2" t="s">
        <v>3828</v>
      </c>
      <c r="B3828" s="2" t="str">
        <f>IFERROR(__xludf.DUMMYFUNCTION("GOOGLETRANSLATE(A3828, ""en"",""mt"")"),"X'tip ta 'tkabbir ħeġġeġ Kublai?")</f>
        <v>X'tip ta 'tkabbir ħeġġeġ Kublai?</v>
      </c>
    </row>
    <row r="3829" ht="15.75" customHeight="1">
      <c r="A3829" s="2" t="s">
        <v>3829</v>
      </c>
      <c r="B3829" s="2" t="str">
        <f>IFERROR(__xludf.DUMMYFUNCTION("GOOGLETRANSLATE(A3829, ""en"",""mt"")"),"L-ispiżjara ma jistgħux jiffurmaw sħubijiet kummerċjali ma 'tobba jew jagħtuhom ħlasijiet ""kickback""")</f>
        <v>L-ispiżjara ma jistgħux jiffurmaw sħubijiet kummerċjali ma 'tobba jew jagħtuhom ħlasijiet "kickback"</v>
      </c>
    </row>
    <row r="3830" ht="15.75" customHeight="1">
      <c r="A3830" s="2" t="s">
        <v>3830</v>
      </c>
      <c r="B3830" s="2" t="str">
        <f>IFERROR(__xludf.DUMMYFUNCTION("GOOGLETRANSLATE(A3830, ""en"",""mt"")"),"L-aħħar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3831" ht="15.75" customHeight="1">
      <c r="A3831" s="2" t="s">
        <v>3831</v>
      </c>
      <c r="B3831" s="2" t="str">
        <f>IFERROR(__xludf.DUMMYFUNCTION("GOOGLETRANSLATE(A3831, ""en"",""mt"")"),"Kemm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3832" ht="15.75" customHeight="1">
      <c r="A3832" s="2" t="s">
        <v>3832</v>
      </c>
      <c r="B3832" s="2" t="str">
        <f>IFERROR(__xludf.DUMMYFUNCTION("GOOGLETRANSLATE(A3832, ""en"",""mt"")"),"il-konġettura Prime Twin")</f>
        <v>il-konġettura Prime Twin</v>
      </c>
    </row>
    <row r="3833" ht="15.75" customHeight="1">
      <c r="A3833" s="2" t="s">
        <v>3833</v>
      </c>
      <c r="B3833" s="2" t="str">
        <f>IFERROR(__xludf.DUMMYFUNCTION("GOOGLETRANSLATE(A3833, ""en"",""mt"")"),"bi ħlas għal kull unità ta 'informazzjoni trażmessa")</f>
        <v>bi ħlas għal kull unità ta 'informazzjoni trażmessa</v>
      </c>
    </row>
    <row r="3834" ht="15.75" customHeight="1">
      <c r="A3834" s="2" t="s">
        <v>3834</v>
      </c>
      <c r="B3834" s="2" t="str">
        <f>IFERROR(__xludf.DUMMYFUNCTION("GOOGLETRANSLATE(A3834, ""en"",""mt"")"),"Metodi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3835" ht="15.75" customHeight="1">
      <c r="A3835" s="2" t="s">
        <v>3835</v>
      </c>
      <c r="B3835" s="2" t="str">
        <f>IFERROR(__xludf.DUMMYFUNCTION("GOOGLETRANSLATE(A3835, ""en"",""mt"")"),"Fis-snin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3836" ht="15.75" customHeight="1">
      <c r="A3836" s="2" t="s">
        <v>3836</v>
      </c>
      <c r="B3836" s="2" t="str">
        <f>IFERROR(__xludf.DUMMYFUNCTION("GOOGLETRANSLATE(A3836, ""en"",""mt"")"),"Liners tal-Oċean")</f>
        <v>Liners tal-Oċean</v>
      </c>
    </row>
    <row r="3837" ht="15.75" customHeight="1">
      <c r="A3837" s="2" t="s">
        <v>3837</v>
      </c>
      <c r="B3837" s="2" t="str">
        <f>IFERROR(__xludf.DUMMYFUNCTION("GOOGLETRANSLATE(A3837, ""en"",""mt"")"),"Skirmish tal-knisja tal-briks")</f>
        <v>Skirmish tal-knisja tal-briks</v>
      </c>
    </row>
    <row r="3838" ht="15.75" customHeight="1">
      <c r="A3838" s="2" t="s">
        <v>3838</v>
      </c>
      <c r="B3838" s="2" t="str">
        <f>IFERROR(__xludf.DUMMYFUNCTION("GOOGLETRANSLATE(A3838, ""en"",""mt"")"),"Fejn stabbilixxew l-ewwel kolonisti Huguenot?")</f>
        <v>Fejn stabbilixxew l-ewwel kolonisti Huguenot?</v>
      </c>
    </row>
    <row r="3839" ht="15.75" customHeight="1">
      <c r="A3839" s="2" t="s">
        <v>3839</v>
      </c>
      <c r="B3839" s="2" t="str">
        <f>IFERROR(__xludf.DUMMYFUNCTION("GOOGLETRANSLATE(A3839, ""en"",""mt"")"),"Fl-1900,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3840" ht="15.75" customHeight="1">
      <c r="A3840" s="2" t="s">
        <v>3840</v>
      </c>
      <c r="B3840" s="2" t="str">
        <f>IFERROR(__xludf.DUMMYFUNCTION("GOOGLETRANSLATE(A3840, ""en"",""mt"")"),"Meta kienet ir-rewwixta Olandiża?")</f>
        <v>Meta kienet ir-rewwixta Olandiża?</v>
      </c>
    </row>
    <row r="3841" ht="15.75" customHeight="1">
      <c r="A3841" s="2" t="s">
        <v>3841</v>
      </c>
      <c r="B3841" s="2" t="str">
        <f>IFERROR(__xludf.DUMMYFUNCTION("GOOGLETRANSLATE(A3841, ""en"",""mt"")"),"X'inhuma l-ispiżjara projbiti li jagħmlu?")</f>
        <v>X'inhuma l-ispiżjara projbiti li jagħmlu?</v>
      </c>
    </row>
    <row r="3842" ht="15.75" customHeight="1">
      <c r="A3842" s="2" t="s">
        <v>3842</v>
      </c>
      <c r="B3842" s="2" t="str">
        <f>IFERROR(__xludf.DUMMYFUNCTION("GOOGLETRANSLATE(A3842, ""en"",""mt"")"),"L-iskejjel għolja pubbliċi tilfu l-akkreditazzjoni tagħhom")</f>
        <v>L-iskejjel għolja pubbliċi tilfu l-akkreditazzjoni tagħhom</v>
      </c>
    </row>
    <row r="3843" ht="15.75" customHeight="1">
      <c r="A3843" s="2" t="s">
        <v>3843</v>
      </c>
      <c r="B3843" s="2" t="str">
        <f>IFERROR(__xludf.DUMMYFUNCTION("GOOGLETRANSLATE(A3843, ""en"",""mt"")"),"Fatturi ta 'emissjoni ta' inadempjenza")</f>
        <v>Fatturi ta 'emissjoni ta' inadempjenza</v>
      </c>
    </row>
    <row r="3844" ht="15.75" customHeight="1">
      <c r="A3844" s="2" t="s">
        <v>3844</v>
      </c>
      <c r="B3844" s="2" t="str">
        <f>IFERROR(__xludf.DUMMYFUNCTION("GOOGLETRANSLATE(A3844, ""en"",""mt"")"),"Ġnien Sassonu")</f>
        <v>Ġnien Sassonu</v>
      </c>
    </row>
    <row r="3845" ht="15.75" customHeight="1">
      <c r="A3845" s="2" t="s">
        <v>3845</v>
      </c>
      <c r="B3845" s="2" t="str">
        <f>IFERROR(__xludf.DUMMYFUNCTION("GOOGLETRANSLATE(A3845, ""en"",""mt"")"),"Liema grupp politiku beda jikseb appoġġ wara l-iskandlu tal-korruzzjoni?")</f>
        <v>Liema grupp politiku beda jikseb appoġġ wara l-iskandlu tal-korruzzjoni?</v>
      </c>
    </row>
    <row r="3846" ht="15.75" customHeight="1">
      <c r="A3846" s="2" t="s">
        <v>3846</v>
      </c>
      <c r="B3846" s="2" t="str">
        <f>IFERROR(__xludf.DUMMYFUNCTION("GOOGLETRANSLATE(A3846, ""en"",""mt"")"),"istantanjament f'pari ta 'reazzjoni ta' azzjoni")</f>
        <v>istantanjament f'pari ta 'reazzjoni ta' azzjoni</v>
      </c>
    </row>
    <row r="3847" ht="15.75" customHeight="1">
      <c r="A3847" s="2" t="s">
        <v>3847</v>
      </c>
      <c r="B3847" s="2" t="str">
        <f>IFERROR(__xludf.DUMMYFUNCTION("GOOGLETRANSLATE(A3847, ""en"",""mt"")"),"Nitkellmu ma 'investigaturi kriminali")</f>
        <v>Nitkellmu ma 'investigaturi kriminali</v>
      </c>
    </row>
    <row r="3848" ht="15.75" customHeight="1">
      <c r="A3848" s="2" t="s">
        <v>3848</v>
      </c>
      <c r="B3848" s="2" t="str">
        <f>IFERROR(__xludf.DUMMYFUNCTION("GOOGLETRANSLATE(A3848, ""en"",""mt"")"),"Ir-risponsi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personali prodotti madwar il-ġisem u li telimin"&amp;"a dawk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personali prodotti madwar il-ġisem u li telimina dawk iċ-ċelloli li jirrikonoxxu l-awto-antiġeni, li jipprevjenu l-awtoimmunità.</v>
      </c>
    </row>
    <row r="3849" ht="15.75" customHeight="1">
      <c r="A3849" s="2" t="s">
        <v>3849</v>
      </c>
      <c r="B3849" s="2" t="str">
        <f>IFERROR(__xludf.DUMMYFUNCTION("GOOGLETRANSLATE(A3849, ""en"",""mt"")"),"Liema xmara oriġinarjament illimitat id-dukat")</f>
        <v>Liema xmara oriġinarjament illimitat id-dukat</v>
      </c>
    </row>
    <row r="3850" ht="15.75" customHeight="1">
      <c r="A3850" s="2" t="s">
        <v>3850</v>
      </c>
      <c r="B3850" s="2" t="str">
        <f>IFERROR(__xludf.DUMMYFUNCTION("GOOGLETRANSLATE(A3850, ""en"",""mt"")"),"X’għamlu l-poplu Lhudi u għalhekk oġġetti pagani ma kinux ikunu fit-Tempju ta ’Ġerusalemm?")</f>
        <v>X’għamlu l-poplu Lhudi u għalhekk oġġetti pagani ma kinux ikunu fit-Tempju ta ’Ġerusalemm?</v>
      </c>
    </row>
    <row r="3851" ht="15.75" customHeight="1">
      <c r="A3851" s="2" t="s">
        <v>3851</v>
      </c>
      <c r="B3851" s="2" t="str">
        <f>IFERROR(__xludf.DUMMYFUNCTION("GOOGLETRANSLATE(A3851, ""en"",""mt"")"),"orjentat lejn it-teknoloġija")</f>
        <v>orjentat lejn it-teknoloġija</v>
      </c>
    </row>
    <row r="3852" ht="15.75" customHeight="1">
      <c r="A3852" s="2" t="s">
        <v>3852</v>
      </c>
      <c r="B3852" s="2" t="str">
        <f>IFERROR(__xludf.DUMMYFUNCTION("GOOGLETRANSLATE(A3852, ""en"",""mt"")"),"Aqta 'kompetizzjoni fil-griżmejn")</f>
        <v>Aqta 'kompetizzjoni fil-griżmejn</v>
      </c>
    </row>
    <row r="3853" ht="15.75" customHeight="1">
      <c r="A3853" s="2" t="s">
        <v>3853</v>
      </c>
      <c r="B3853" s="2" t="str">
        <f>IFERROR(__xludf.DUMMYFUNCTION("GOOGLETRANSLATE(A3853, ""en"",""mt"")"),"Komunikazzjonijiet tal-Livell 3")</f>
        <v>Komunikazzjonijiet tal-Livell 3</v>
      </c>
    </row>
    <row r="3854" ht="15.75" customHeight="1">
      <c r="A3854" s="2" t="s">
        <v>3854</v>
      </c>
      <c r="B3854" s="2" t="str">
        <f>IFERROR(__xludf.DUMMYFUNCTION("GOOGLETRANSLATE(A3854, ""en"",""mt"")"),"L-approċċ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3855" ht="15.75" customHeight="1">
      <c r="A3855" s="2" t="s">
        <v>3855</v>
      </c>
      <c r="B3855" s="2" t="str">
        <f>IFERROR(__xludf.DUMMYFUNCTION("GOOGLETRANSLATE(A3855, ""en"",""mt"")"),"Għaliex is-suċċessuri ta 'Kublai tilfu l-kontroll tal-kumplament tal-imperu Mongol?")</f>
        <v>Għaliex is-suċċessuri ta 'Kublai tilfu l-kontroll tal-kumplament tal-imperu Mongol?</v>
      </c>
    </row>
    <row r="3856" ht="15.75" customHeight="1">
      <c r="A3856" s="2" t="s">
        <v>3856</v>
      </c>
      <c r="B3856" s="2" t="str">
        <f>IFERROR(__xludf.DUMMYFUNCTION("GOOGLETRANSLATE(A3856, ""en"",""mt"")"),"Definizzjonijiet tal-kumplessità tal-ħin u l-ispazju")</f>
        <v>Definizzjonijiet tal-kumplessità tal-ħin u l-ispazju</v>
      </c>
    </row>
    <row r="3857" ht="15.75" customHeight="1">
      <c r="A3857" s="2" t="s">
        <v>3857</v>
      </c>
      <c r="B3857" s="2" t="str">
        <f>IFERROR(__xludf.DUMMYFUNCTION("GOOGLETRANSLATE(A3857, ""en"",""mt"")"),"Magna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3858" ht="15.75" customHeight="1">
      <c r="A3858" s="2" t="s">
        <v>3858</v>
      </c>
      <c r="B3858" s="2" t="str">
        <f>IFERROR(__xludf.DUMMYFUNCTION("GOOGLETRANSLATE(A3858, ""en"",""mt"")"),"Liema sejbiet issuġġerew li r-reġjun kien popolat densament?")</f>
        <v>Liema sejbiet issuġġerew li r-reġjun kien popolat densament?</v>
      </c>
    </row>
    <row r="3859" ht="15.75" customHeight="1">
      <c r="A3859" s="2" t="s">
        <v>3859</v>
      </c>
      <c r="B3859" s="2" t="str">
        <f>IFERROR(__xludf.DUMMYFUNCTION("GOOGLETRANSLATE(A3859, ""en"",""mt"")"),"Meta kienet id-dinastija Ming fil-poter?")</f>
        <v>Meta kienet id-dinastija Ming fil-poter?</v>
      </c>
    </row>
    <row r="3860" ht="15.75" customHeight="1">
      <c r="A3860" s="2" t="s">
        <v>3860</v>
      </c>
      <c r="B3860" s="2" t="str">
        <f>IFERROR(__xludf.DUMMYFUNCTION("GOOGLETRANSLATE(A3860, ""en"",""mt"")"),"Kick Back")</f>
        <v>Kick Back</v>
      </c>
    </row>
    <row r="3861" ht="15.75" customHeight="1">
      <c r="A3861" s="2" t="s">
        <v>3861</v>
      </c>
      <c r="B3861" s="2" t="str">
        <f>IFERROR(__xludf.DUMMYFUNCTION("GOOGLETRANSLATE(A3861, ""en"",""mt"")"),"Tressqu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3862" ht="15.75" customHeight="1">
      <c r="A3862" s="2" t="s">
        <v>3862</v>
      </c>
      <c r="B3862" s="2" t="str">
        <f>IFERROR(__xludf.DUMMYFUNCTION("GOOGLETRANSLATE(A3862, ""en"",""mt"")"),"Il-Wied ta 'San Fernando")</f>
        <v>Il-Wied ta 'San Fernando</v>
      </c>
    </row>
    <row r="3863" ht="15.75" customHeight="1">
      <c r="A3863" s="2" t="s">
        <v>3863</v>
      </c>
      <c r="B3863" s="2" t="str">
        <f>IFERROR(__xludf.DUMMYFUNCTION("GOOGLETRANSLATE(A3863, ""en"",""mt"")"),"Ħarsien soċjali")</f>
        <v>Ħarsien soċjali</v>
      </c>
    </row>
    <row r="3864" ht="15.75" customHeight="1">
      <c r="A3864" s="2" t="s">
        <v>3864</v>
      </c>
      <c r="B3864" s="2" t="str">
        <f>IFERROR(__xludf.DUMMYFUNCTION("GOOGLETRANSLATE(A3864, ""en"",""mt"")"),"F’Lulju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3865" ht="15.75" customHeight="1">
      <c r="A3865" s="2" t="s">
        <v>3865</v>
      </c>
      <c r="B3865" s="2" t="str">
        <f>IFERROR(__xludf.DUMMYFUNCTION("GOOGLETRANSLATE(A3865, ""en"",""mt"")"),"Algoritmu għal X li jnaqqas għal C kieku nagħmlu?")</f>
        <v>Algoritmu għal X li jnaqqas għal C kieku nagħmlu?</v>
      </c>
    </row>
    <row r="3866" ht="15.75" customHeight="1">
      <c r="A3866" s="2" t="s">
        <v>3866</v>
      </c>
      <c r="B3866" s="2" t="str">
        <f>IFERROR(__xludf.DUMMYFUNCTION("GOOGLETRANSLATE(A3866, ""en"",""mt"")"),"Matriċi ta 'l-aġġustanza")</f>
        <v>Matriċi ta 'l-aġġustanza</v>
      </c>
    </row>
    <row r="3867" ht="15.75" customHeight="1">
      <c r="A3867" s="2" t="s">
        <v>3867</v>
      </c>
      <c r="B3867" s="2" t="str">
        <f>IFERROR(__xludf.DUMMYFUNCTION("GOOGLETRANSLATE(A3867, ""en"",""mt"")"),"Belt Manakin")</f>
        <v>Belt Manakin</v>
      </c>
    </row>
    <row r="3868" ht="15.75" customHeight="1">
      <c r="A3868" s="2" t="s">
        <v>3868</v>
      </c>
      <c r="B3868" s="2" t="str">
        <f>IFERROR(__xludf.DUMMYFUNCTION("GOOGLETRANSLATE(A3868, ""en"",""mt"")"),"Liema jegħleb politiku għandu l-Istitut Cato?")</f>
        <v>Liema jegħleb politiku għandu l-Istitut Cato?</v>
      </c>
    </row>
    <row r="3869" ht="15.75" customHeight="1">
      <c r="A3869" s="2" t="s">
        <v>3869</v>
      </c>
      <c r="B3869" s="2" t="str">
        <f>IFERROR(__xludf.DUMMYFUNCTION("GOOGLETRANSLATE(A3869, ""en"",""mt"")"),"Il-lobata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3870" ht="15.75" customHeight="1">
      <c r="A3870" s="2" t="s">
        <v>3870</v>
      </c>
      <c r="B3870" s="2" t="str">
        <f>IFERROR(__xludf.DUMMYFUNCTION("GOOGLETRANSLATE(A3870, ""en"",""mt"")"),"sjieda privata tal-mezzi ta 'produzzjoni")</f>
        <v>sjieda privata tal-mezzi ta 'produzzjoni</v>
      </c>
    </row>
    <row r="3871" ht="15.75" customHeight="1">
      <c r="A3871" s="2" t="s">
        <v>3871</v>
      </c>
      <c r="B3871" s="2" t="str">
        <f>IFERROR(__xludf.DUMMYFUNCTION("GOOGLETRANSLATE(A3871, ""en"",""mt"")"),"""Ġeneralment bla bażi u marġinali wkoll għall-valutazzjoni""")</f>
        <v>"Ġeneralment bla bażi u marġinali wkoll għall-valutazzjoni"</v>
      </c>
    </row>
    <row r="3872" ht="15.75" customHeight="1">
      <c r="A3872" s="2" t="s">
        <v>3872</v>
      </c>
      <c r="B3872" s="2" t="str">
        <f>IFERROR(__xludf.DUMMYFUNCTION("GOOGLETRANSLATE(A3872, ""en"",""mt"")"),"Azzar li ma jissaddadx")</f>
        <v>Azzar li ma jissaddadx</v>
      </c>
    </row>
    <row r="3873" ht="15.75" customHeight="1">
      <c r="A3873" s="2" t="s">
        <v>3873</v>
      </c>
      <c r="B3873" s="2" t="str">
        <f>IFERROR(__xludf.DUMMYFUNCTION("GOOGLETRANSLATE(A3873, ""en"",""mt"")"),"Liema teorema tiddikjara li l-probabbiltà li numru n huwa prim inversament proporzjonali mal-logaritmu tiegħu?")</f>
        <v>Liema teorema tiddikjara li l-probabbiltà li numru n huwa prim inversament proporzjonali mal-logaritmu tiegħu?</v>
      </c>
    </row>
    <row r="3874" ht="15.75" customHeight="1">
      <c r="A3874" s="2" t="s">
        <v>3874</v>
      </c>
      <c r="B3874" s="2" t="str">
        <f>IFERROR(__xludf.DUMMYFUNCTION("GOOGLETRANSLATE(A3874, ""en"",""mt"")"),"""tagħlaq"" id-dibattitu")</f>
        <v>"tagħlaq" id-dibattitu</v>
      </c>
    </row>
    <row r="3875" ht="15.75" customHeight="1">
      <c r="A3875" s="2" t="s">
        <v>3875</v>
      </c>
      <c r="B3875" s="2" t="str">
        <f>IFERROR(__xludf.DUMMYFUNCTION("GOOGLETRANSLATE(A3875, ""en"",""mt"")"),"Fejn kien l-irvellijiet tal-1857?")</f>
        <v>Fejn kien l-irvellijiet tal-1857?</v>
      </c>
    </row>
    <row r="3876" ht="15.75" customHeight="1">
      <c r="A3876" s="2" t="s">
        <v>3876</v>
      </c>
      <c r="B3876" s="2" t="str">
        <f>IFERROR(__xludf.DUMMYFUNCTION("GOOGLETRANSLATE(A3876, ""en"",""mt"")"),"isir iżgħar")</f>
        <v>isir iżgħar</v>
      </c>
    </row>
    <row r="3877" ht="15.75" customHeight="1">
      <c r="A3877" s="2" t="s">
        <v>3877</v>
      </c>
      <c r="B3877" s="2" t="str">
        <f>IFERROR(__xludf.DUMMYFUNCTION("GOOGLETRANSLATE(A3877, ""en"",""mt"")"),"Skond skema ta 'aċċess multipli")</f>
        <v>Skond skema ta 'aċċess multipli</v>
      </c>
    </row>
    <row r="3878" ht="15.75" customHeight="1">
      <c r="A3878" s="2" t="s">
        <v>3878</v>
      </c>
      <c r="B3878" s="2" t="str">
        <f>IFERROR(__xludf.DUMMYFUNCTION("GOOGLETRANSLATE(A3878, ""en"",""mt"")"),"Waħda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3879" ht="15.75" customHeight="1">
      <c r="A3879" s="2" t="s">
        <v>3879</v>
      </c>
      <c r="B3879" s="2" t="str">
        <f>IFERROR(__xludf.DUMMYFUNCTION("GOOGLETRANSLATE(A3879, ""en"",""mt"")"),"Dħul rilevanti aħjar")</f>
        <v>Dħul rilevanti aħjar</v>
      </c>
    </row>
    <row r="3880" ht="15.75" customHeight="1">
      <c r="A3880" s="2" t="s">
        <v>3880</v>
      </c>
      <c r="B3880" s="2" t="str">
        <f>IFERROR(__xludf.DUMMYFUNCTION("GOOGLETRANSLATE(A3880, ""en"",""mt"")"),"Kif huwa deskritt id-dioxygen l-iktar sempliċement deskritt?")</f>
        <v>Kif huwa deskritt id-dioxygen l-iktar sempliċement deskritt?</v>
      </c>
    </row>
    <row r="3881" ht="15.75" customHeight="1">
      <c r="A3881" s="2" t="s">
        <v>3881</v>
      </c>
      <c r="B3881" s="2" t="str">
        <f>IFERROR(__xludf.DUMMYFUNCTION("GOOGLETRANSLATE(A3881, ""en"",""mt"")"),"Kif miet Yesun Temur")</f>
        <v>Kif miet Yesun Temur</v>
      </c>
    </row>
    <row r="3882" ht="15.75" customHeight="1">
      <c r="A3882" s="2" t="s">
        <v>3882</v>
      </c>
      <c r="B3882" s="2" t="str">
        <f>IFERROR(__xludf.DUMMYFUNCTION("GOOGLETRANSLATE(A3882, ""en"",""mt"")"),"Numru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3883" ht="15.75" customHeight="1">
      <c r="A3883" s="2" t="s">
        <v>3883</v>
      </c>
      <c r="B3883" s="2" t="str">
        <f>IFERROR(__xludf.DUMMYFUNCTION("GOOGLETRANSLATE(A3883, ""en"",""mt"")"),"Proġett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3884" ht="15.75" customHeight="1">
      <c r="A3884" s="2" t="s">
        <v>3884</v>
      </c>
      <c r="B3884" s="2" t="str">
        <f>IFERROR(__xludf.DUMMYFUNCTION("GOOGLETRANSLATE(A3884, ""en"",""mt"")"),"B'kuntrast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3885" ht="15.75" customHeight="1">
      <c r="A3885" s="2" t="s">
        <v>3885</v>
      </c>
      <c r="B3885" s="2" t="str">
        <f>IFERROR(__xludf.DUMMYFUNCTION("GOOGLETRANSLATE(A3885, ""en"",""mt"")"),"bena t-triq tar-re")</f>
        <v>bena t-triq tar-re</v>
      </c>
    </row>
    <row r="3886" ht="15.75" customHeight="1">
      <c r="A3886" s="2" t="s">
        <v>3886</v>
      </c>
      <c r="B3886" s="2" t="str">
        <f>IFERROR(__xludf.DUMMYFUNCTION("GOOGLETRANSLATE(A3886, ""en"",""mt"")"),"Hija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3887" ht="15.75" customHeight="1">
      <c r="A3887" s="2" t="s">
        <v>3887</v>
      </c>
      <c r="B3887" s="2" t="str">
        <f>IFERROR(__xludf.DUMMYFUNCTION("GOOGLETRANSLATE(A3887, ""en"",""mt"")"),"Padlocking il-bibien")</f>
        <v>Padlocking il-bibien</v>
      </c>
    </row>
    <row r="3888" ht="15.75" customHeight="1">
      <c r="A3888" s="2" t="s">
        <v>3888</v>
      </c>
      <c r="B3888" s="2" t="str">
        <f>IFERROR(__xludf.DUMMYFUNCTION("GOOGLETRANSLATE(A3888, ""en"",""mt"")"),"Riċetturi tal-limfoċiti varjabbli")</f>
        <v>Riċetturi tal-limfoċiti varjabbli</v>
      </c>
    </row>
    <row r="3889" ht="15.75" customHeight="1">
      <c r="A3889" s="2" t="s">
        <v>3889</v>
      </c>
      <c r="B3889" s="2" t="str">
        <f>IFERROR(__xludf.DUMMYFUNCTION("GOOGLETRANSLATE(A3889, ""en"",""mt"")"),"Test ta 'Primalità ta' Miller - Rabin")</f>
        <v>Test ta 'Primalità ta' Miller - Rabin</v>
      </c>
    </row>
    <row r="3890" ht="15.75" customHeight="1">
      <c r="A3890" s="2" t="s">
        <v>3890</v>
      </c>
      <c r="B3890" s="2" t="str">
        <f>IFERROR(__xludf.DUMMYFUNCTION("GOOGLETRANSLATE(A3890, ""en"",""mt"")"),"It-tieni l-iktar komunement")</f>
        <v>It-tieni l-iktar komunement</v>
      </c>
    </row>
    <row r="3891" ht="15.75" customHeight="1">
      <c r="A3891" s="2" t="s">
        <v>3891</v>
      </c>
      <c r="B3891" s="2" t="str">
        <f>IFERROR(__xludf.DUMMYFUNCTION("GOOGLETRANSLATE(A3891, ""en"",""mt"")"),"waħda")</f>
        <v>waħda</v>
      </c>
    </row>
    <row r="3892" ht="15.75" customHeight="1">
      <c r="A3892" s="2" t="s">
        <v>3892</v>
      </c>
      <c r="B3892" s="2" t="str">
        <f>IFERROR(__xludf.DUMMYFUNCTION("GOOGLETRANSLATE(A3892, ""en"",""mt"")"),"Liema proprjetà tas-Serje Armonika 1 + 1/2 + 1/3 + 1/4 + ... turi li hemm numru infinit ta 'primes?")</f>
        <v>Liema proprjetà tas-Serje Armonika 1 + 1/2 + 1/3 + 1/4 + ... turi li hemm numru infinit ta 'primes?</v>
      </c>
    </row>
    <row r="3893" ht="15.75" customHeight="1">
      <c r="A3893" s="2" t="s">
        <v>3893</v>
      </c>
      <c r="B3893" s="2" t="str">
        <f>IFERROR(__xludf.DUMMYFUNCTION("GOOGLETRANSLATE(A3893, ""en"",""mt"")"),"manniista")</f>
        <v>manniista</v>
      </c>
    </row>
    <row r="3894" ht="15.75" customHeight="1">
      <c r="A3894" s="2" t="s">
        <v>3894</v>
      </c>
      <c r="B3894" s="2" t="str">
        <f>IFERROR(__xludf.DUMMYFUNCTION("GOOGLETRANSLATE(A3894, ""en"",""mt"")"),"Film tax-Xitwa Kapitali tad-Dinja")</f>
        <v>Film tax-Xitwa Kapitali tad-Dinja</v>
      </c>
    </row>
    <row r="3895" ht="15.75" customHeight="1">
      <c r="A3895" s="2" t="s">
        <v>3895</v>
      </c>
      <c r="B3895" s="2" t="str">
        <f>IFERROR(__xludf.DUMMYFUNCTION("GOOGLETRANSLATE(A3895, ""en"",""mt"")"),"Franza Ġdida")</f>
        <v>Franza Ġdida</v>
      </c>
    </row>
    <row r="3896" ht="15.75" customHeight="1">
      <c r="A3896" s="2" t="s">
        <v>3896</v>
      </c>
      <c r="B3896" s="2" t="str">
        <f>IFERROR(__xludf.DUMMYFUNCTION("GOOGLETRANSLATE(A3896, ""en"",""mt"")"),"Kteis 'comb' u φέρω pherō 'iġorru'")</f>
        <v>Kteis 'comb' u φέρω pherō 'iġorru'</v>
      </c>
    </row>
    <row r="3897" ht="15.75" customHeight="1">
      <c r="A3897" s="2" t="s">
        <v>3897</v>
      </c>
      <c r="B3897" s="2" t="str">
        <f>IFERROR(__xludf.DUMMYFUNCTION("GOOGLETRANSLATE(A3897, ""en"",""mt"")"),"il-pussess ta 'individwi diġà sinjuri")</f>
        <v>il-pussess ta 'individwi diġà sinjuri</v>
      </c>
    </row>
    <row r="3898" ht="15.75" customHeight="1">
      <c r="A3898" s="2" t="s">
        <v>3898</v>
      </c>
      <c r="B3898" s="2" t="str">
        <f>IFERROR(__xludf.DUMMYFUNCTION("GOOGLETRANSLATE(A3898, ""en"",""mt"")"),"Min ma affermax id-dritt tar-Russja għal ""awtodeterminazzjoni?""")</f>
        <v>Min ma affermax id-dritt tar-Russja għal "awtodeterminazzjoni?"</v>
      </c>
    </row>
    <row r="3899" ht="15.75" customHeight="1">
      <c r="A3899" s="2" t="s">
        <v>3899</v>
      </c>
      <c r="B3899" s="2" t="str">
        <f>IFERROR(__xludf.DUMMYFUNCTION("GOOGLETRANSLATE(A3899, ""en"",""mt"")"),"Hendrix v Istitut tal-Assigurazzjoni tal-Impjegati")</f>
        <v>Hendrix v Istitut tal-Assigurazzjoni tal-Impjegati</v>
      </c>
    </row>
    <row r="3900" ht="15.75" customHeight="1">
      <c r="A3900" s="2" t="s">
        <v>3900</v>
      </c>
      <c r="B3900" s="2" t="str">
        <f>IFERROR(__xludf.DUMMYFUNCTION("GOOGLETRANSLATE(A3900, ""en"",""mt"")"),"Telenet ġie inkorporat fl-1973 u beda l-operazzjonijiet fl-1975. Huwa sar pubbliku fl-1979 u mbagħad inbiegħ lil GTE")</f>
        <v>Telenet ġie inkorporat fl-1973 u beda l-operazzjonijiet fl-1975. Huwa sar pubbliku fl-1979 u mbagħad inbiegħ lil GTE</v>
      </c>
    </row>
    <row r="3901" ht="15.75" customHeight="1">
      <c r="A3901" s="2" t="s">
        <v>3901</v>
      </c>
      <c r="B3901" s="2" t="str">
        <f>IFERROR(__xludf.DUMMYFUNCTION("GOOGLETRANSLATE(A3901, ""en"",""mt"")"),"Qajjem malajr il-popolazzjoni u t-traffiku fi bliet tul SR 99, kif ukoll ix-xewqa ta 'finanzjament federali")</f>
        <v>Qajjem malajr il-popolazzjoni u t-traffiku fi bliet tul SR 99, kif ukoll ix-xewqa ta 'finanzjament federali</v>
      </c>
    </row>
    <row r="3902" ht="15.75" customHeight="1">
      <c r="A3902" s="2" t="s">
        <v>3902</v>
      </c>
      <c r="B3902" s="2" t="str">
        <f>IFERROR(__xludf.DUMMYFUNCTION("GOOGLETRANSLATE(A3902, ""en"",""mt"")"),"""Punt ta 'Bauffet""")</f>
        <v>"Punt ta 'Bauffet"</v>
      </c>
    </row>
    <row r="3903" ht="15.75" customHeight="1">
      <c r="A3903" s="2" t="s">
        <v>3903</v>
      </c>
      <c r="B3903" s="2" t="str">
        <f>IFERROR(__xludf.DUMMYFUNCTION("GOOGLETRANSLATE(A3903, ""en"",""mt"")"),"Kompetizzjoni Confucian u Venerazzjoni tal-Antenati")</f>
        <v>Kompetizzjoni Confucian u Venerazzjoni tal-Antenati</v>
      </c>
    </row>
    <row r="3904" ht="15.75" customHeight="1">
      <c r="A3904" s="2" t="s">
        <v>3904</v>
      </c>
      <c r="B3904" s="2" t="str">
        <f>IFERROR(__xludf.DUMMYFUNCTION("GOOGLETRANSLATE(A3904, ""en"",""mt"")"),"Ma nemminx fil-leġittimità ta 'xi gvern")</f>
        <v>Ma nemminx fil-leġittimità ta 'xi gvern</v>
      </c>
    </row>
    <row r="3905" ht="15.75" customHeight="1">
      <c r="A3905" s="2" t="s">
        <v>3905</v>
      </c>
      <c r="B3905" s="2" t="str">
        <f>IFERROR(__xludf.DUMMYFUNCTION("GOOGLETRANSLATE(A3905, ""en"",""mt"")"),"Ġeneralment bla bażi u marġinali wkoll għall-valutazzjoni")</f>
        <v>Ġeneralment bla bażi u marġinali wkoll għall-valutazzjoni</v>
      </c>
    </row>
    <row r="3906" ht="15.75" customHeight="1">
      <c r="A3906" s="2" t="s">
        <v>3906</v>
      </c>
      <c r="B3906" s="2" t="str">
        <f>IFERROR(__xludf.DUMMYFUNCTION("GOOGLETRANSLATE(A3906, ""en"",""mt"")"),"Meta l-liġi hija mira diretta tal-protesta, kif jissejjaħ dan?")</f>
        <v>Meta l-liġi hija mira diretta tal-protesta, kif jissejjaħ dan?</v>
      </c>
    </row>
    <row r="3907" ht="15.75" customHeight="1">
      <c r="A3907" s="2" t="s">
        <v>3907</v>
      </c>
      <c r="B3907" s="2" t="str">
        <f>IFERROR(__xludf.DUMMYFUNCTION("GOOGLETRANSLATE(A3907, ""en"",""mt"")"),"X'kien il-proporzjon ta 'Huguenots għall-Kattoliċi fil-quċċata tagħhom?")</f>
        <v>X'kien il-proporzjon ta 'Huguenots għall-Kattoliċi fil-quċċata tagħhom?</v>
      </c>
    </row>
    <row r="3908" ht="15.75" customHeight="1">
      <c r="A3908" s="2" t="s">
        <v>3908</v>
      </c>
      <c r="B3908" s="2" t="str">
        <f>IFERROR(__xludf.DUMMYFUNCTION("GOOGLETRANSLATE(A3908, ""en"",""mt"")"),"anerobiku")</f>
        <v>anerobiku</v>
      </c>
    </row>
    <row r="3909" ht="15.75" customHeight="1">
      <c r="A3909" s="2" t="s">
        <v>3909</v>
      </c>
      <c r="B3909" s="2" t="str">
        <f>IFERROR(__xludf.DUMMYFUNCTION("GOOGLETRANSLATE(A3909, ""en"",""mt"")"),"karbonat tas-sodju u karbonat tal-potassju")</f>
        <v>karbonat tas-sodju u karbonat tal-potassju</v>
      </c>
    </row>
    <row r="3910" ht="15.75" customHeight="1">
      <c r="A3910" s="2" t="s">
        <v>3910</v>
      </c>
      <c r="B3910" s="2" t="str">
        <f>IFERROR(__xludf.DUMMYFUNCTION("GOOGLETRANSLATE(A3910, ""en"",""mt"")"),"regoli li jmorru kontra l-moralità")</f>
        <v>regoli li jmorru kontra l-moralità</v>
      </c>
    </row>
    <row r="3911" ht="15.75" customHeight="1">
      <c r="A3911" s="2" t="s">
        <v>3911</v>
      </c>
      <c r="B3911" s="2" t="str">
        <f>IFERROR(__xludf.DUMMYFUNCTION("GOOGLETRANSLATE(A3911, ""en"",""mt"")"),"għamel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3912" ht="15.75" customHeight="1">
      <c r="A3912" s="2" t="s">
        <v>3912</v>
      </c>
      <c r="B3912" s="2" t="str">
        <f>IFERROR(__xludf.DUMMYFUNCTION("GOOGLETRANSLATE(A3912, ""en"",""mt"")"),"X'jiekol ġeneralment il-Bolinopsis?")</f>
        <v>X'jiekol ġeneralment il-Bolinopsis?</v>
      </c>
    </row>
    <row r="3913" ht="15.75" customHeight="1">
      <c r="A3913" s="2" t="s">
        <v>3913</v>
      </c>
      <c r="B3913" s="2" t="str">
        <f>IFERROR(__xludf.DUMMYFUNCTION("GOOGLETRANSLATE(A3913, ""en"",""mt"")"),"Meta jkunu miżżewġin,")</f>
        <v>Meta jkunu miżżewġin,</v>
      </c>
    </row>
    <row r="3914" ht="15.75" customHeight="1">
      <c r="A3914" s="2" t="s">
        <v>3914</v>
      </c>
      <c r="B3914" s="2" t="str">
        <f>IFERROR(__xludf.DUMMYFUNCTION("GOOGLETRANSLATE(A3914, ""en"",""mt"")"),"Il-kostruzzjoni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3915" ht="15.75" customHeight="1">
      <c r="A3915" s="2" t="s">
        <v>3915</v>
      </c>
      <c r="B3915" s="2" t="str">
        <f>IFERROR(__xludf.DUMMYFUNCTION("GOOGLETRANSLATE(A3915, ""en"",""mt"")"),"L-Iżlamisti ta ’min akkużaw ir-reġim Sawdi li kienu?")</f>
        <v>L-Iżlamisti ta ’min akkużaw ir-reġim Sawdi li kienu?</v>
      </c>
    </row>
    <row r="3916" ht="15.75" customHeight="1">
      <c r="A3916" s="2" t="s">
        <v>3916</v>
      </c>
      <c r="B3916" s="2" t="str">
        <f>IFERROR(__xludf.DUMMYFUNCTION("GOOGLETRANSLATE(A3916, ""en"",""mt"")"),"Fejn oriġinarjament il-Huguenots jillandjaw fi New York?")</f>
        <v>Fejn oriġinarjament il-Huguenots jillandjaw fi New York?</v>
      </c>
    </row>
    <row r="3917" ht="15.75" customHeight="1">
      <c r="A3917" s="2" t="s">
        <v>3917</v>
      </c>
      <c r="B3917" s="2" t="str">
        <f>IFERROR(__xludf.DUMMYFUNCTION("GOOGLETRANSLATE(A3917, ""en"",""mt"")"),"Fis-snin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Jonqos Dan l-akkoppjar bejn pjanċi riġidi li jiċċaqilqu fuq il-wiċċ tad-dinja u l-mantell tal-konvetti huwa msejjaħ tetton"&amp;"ika tal-pjanċa.")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Jonqos Dan l-akkoppjar bejn pjanċi riġidi li jiċċaqilqu fuq il-wiċċ tad-dinja u l-mantell tal-konvetti huwa msejjaħ tettonika tal-pjanċa.</v>
      </c>
    </row>
    <row r="3918" ht="15.75" customHeight="1">
      <c r="A3918" s="2" t="s">
        <v>3918</v>
      </c>
      <c r="B3918" s="2" t="str">
        <f>IFERROR(__xludf.DUMMYFUNCTION("GOOGLETRANSLATE(A3918, ""en"",""mt"")"),"Phagosome")</f>
        <v>Phagosome</v>
      </c>
    </row>
    <row r="3919" ht="15.75" customHeight="1">
      <c r="A3919" s="2" t="s">
        <v>3919</v>
      </c>
      <c r="B3919" s="2" t="str">
        <f>IFERROR(__xludf.DUMMYFUNCTION("GOOGLETRANSLATE(A3919, ""en"",""mt"")"),"żdied għal kariga politika ogħla")</f>
        <v>żdied għal kariga politika ogħla</v>
      </c>
    </row>
    <row r="3920" ht="15.75" customHeight="1">
      <c r="A3920" s="2" t="s">
        <v>3920</v>
      </c>
      <c r="B3920" s="2" t="str">
        <f>IFERROR(__xludf.DUMMYFUNCTION("GOOGLETRANSLATE(A3920, ""en"",""mt"")"),"Meta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3921" ht="15.75" customHeight="1">
      <c r="A3921" s="2" t="s">
        <v>3921</v>
      </c>
      <c r="B3921" s="2" t="str">
        <f>IFERROR(__xludf.DUMMYFUNCTION("GOOGLETRANSLATE(A3921, ""en"",""mt"")"),"Fl-approċċ tal-kapaċitajiet, it-tkabbir u d-dħul huma meqjusa bħala mezz biex jintemm aktar milli?")</f>
        <v>Fl-approċċ tal-kapaċitajiet, it-tkabbir u d-dħul huma meqjusa bħala mezz biex jintemm aktar milli?</v>
      </c>
    </row>
    <row r="3922" ht="15.75" customHeight="1">
      <c r="A3922" s="2" t="s">
        <v>3922</v>
      </c>
      <c r="B3922" s="2" t="str">
        <f>IFERROR(__xludf.DUMMYFUNCTION("GOOGLETRANSLATE(A3922, ""en"",""mt"")"),"66–34 Mya")</f>
        <v>66–34 Mya</v>
      </c>
    </row>
    <row r="3923" ht="15.75" customHeight="1">
      <c r="A3923" s="2" t="s">
        <v>3923</v>
      </c>
      <c r="B3923" s="2" t="str">
        <f>IFERROR(__xludf.DUMMYFUNCTION("GOOGLETRANSLATE(A3923, ""en"",""mt"")"),"li sistema ta 'qsim ta' ħin, ibbażata fuq ix-xogħol ta 'Kemney f'Dartmouth - li uża kompjuter b'self minn GE - jista' jkun ta 'profitt")</f>
        <v>li sistema ta 'qsim ta' ħin, ibbażata fuq ix-xogħol ta 'Kemney f'Dartmouth - li uża kompjuter b'self minn GE - jista' jkun ta 'profitt</v>
      </c>
    </row>
    <row r="3924" ht="15.75" customHeight="1">
      <c r="A3924" s="2" t="s">
        <v>3924</v>
      </c>
      <c r="B3924" s="2" t="str">
        <f>IFERROR(__xludf.DUMMYFUNCTION("GOOGLETRANSLATE(A3924, ""en"",""mt"")"),"Ċidippid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3925" ht="15.75" customHeight="1">
      <c r="A3925" s="2" t="s">
        <v>3925</v>
      </c>
      <c r="B3925" s="2" t="str">
        <f>IFERROR(__xludf.DUMMYFUNCTION("GOOGLETRANSLATE(A3925, ""en"",""mt"")"),"42")</f>
        <v>42</v>
      </c>
    </row>
    <row r="3926" ht="15.75" customHeight="1">
      <c r="A3926" s="2" t="s">
        <v>3926</v>
      </c>
      <c r="B3926" s="2" t="str">
        <f>IFERROR(__xludf.DUMMYFUNCTION("GOOGLETRANSLATE(A3926, ""en"",""mt"")"),"ittawwal uċuħ tal-ħakk tal-valv")</f>
        <v>ittawwal uċuħ tal-ħakk tal-valv</v>
      </c>
    </row>
    <row r="3927" ht="15.75" customHeight="1">
      <c r="A3927" s="2" t="s">
        <v>3927</v>
      </c>
      <c r="B3927" s="2" t="str">
        <f>IFERROR(__xludf.DUMMYFUNCTION("GOOGLETRANSLATE(A3927, ""en"",""mt"")"),"Xi jfisser is-sjieda privata ta 'xi ħaġa?")</f>
        <v>Xi jfisser is-sjieda privata ta 'xi ħaġa?</v>
      </c>
    </row>
    <row r="3928" ht="15.75" customHeight="1">
      <c r="A3928" s="2" t="s">
        <v>3928</v>
      </c>
      <c r="B3928" s="2" t="str">
        <f>IFERROR(__xludf.DUMMYFUNCTION("GOOGLETRANSLATE(A3928, ""en"",""mt"")"),"Min hi l-università akkreditata minnha?")</f>
        <v>Min hi l-università akkreditata minnha?</v>
      </c>
    </row>
    <row r="3929" ht="15.75" customHeight="1">
      <c r="A3929" s="2" t="s">
        <v>3929</v>
      </c>
      <c r="B3929" s="2" t="str">
        <f>IFERROR(__xludf.DUMMYFUNCTION("GOOGLETRANSLATE(A3929, ""en"",""mt"")"),"Min kien Iqbal kritiku?")</f>
        <v>Min kien Iqbal kritiku?</v>
      </c>
    </row>
    <row r="3930" ht="15.75" customHeight="1">
      <c r="A3930" s="2" t="s">
        <v>3930</v>
      </c>
      <c r="B3930" s="2" t="str">
        <f>IFERROR(__xludf.DUMMYFUNCTION("GOOGLETRANSLATE(A3930, ""en"",""mt"")"),"Dubbidjenza Ċivili Rivoluzzjonarja")</f>
        <v>Dubbidjenza Ċivili Rivoluzzjonarja</v>
      </c>
    </row>
    <row r="3931" ht="15.75" customHeight="1">
      <c r="A3931" s="2" t="s">
        <v>3931</v>
      </c>
      <c r="B3931" s="2" t="str">
        <f>IFERROR(__xludf.DUMMYFUNCTION("GOOGLETRANSLATE(A3931, ""en"",""mt"")"),"ministri jew mexxejja tal-partit")</f>
        <v>ministri jew mexxejja tal-partit</v>
      </c>
    </row>
    <row r="3932" ht="15.75" customHeight="1">
      <c r="A3932" s="2" t="s">
        <v>3932</v>
      </c>
      <c r="B3932" s="2" t="str">
        <f>IFERROR(__xludf.DUMMYFUNCTION("GOOGLETRANSLATE(A3932, ""en"",""mt"")"),"riflessiva")</f>
        <v>riflessiva</v>
      </c>
    </row>
    <row r="3933" ht="15.75" customHeight="1">
      <c r="A3933" s="2" t="s">
        <v>3933</v>
      </c>
      <c r="B3933" s="2" t="str">
        <f>IFERROR(__xludf.DUMMYFUNCTION("GOOGLETRANSLATE(A3933, ""en"",""mt"")"),"Kemm għandu rappreżentanti kull elettorat?")</f>
        <v>Kemm għandu rappreżentanti kull elettorat?</v>
      </c>
    </row>
    <row r="3934" ht="15.75" customHeight="1">
      <c r="A3934" s="2" t="s">
        <v>3934</v>
      </c>
      <c r="B3934" s="2" t="str">
        <f>IFERROR(__xludf.DUMMYFUNCTION("GOOGLETRANSLATE(A3934, ""en"",""mt"")"),"Dak li ma jaqax taħt il-qasam tal-analiżi tal-algoritmi&gt;")</f>
        <v>Dak li ma jaqax taħt il-qasam tal-analiżi tal-algoritmi&gt;</v>
      </c>
    </row>
    <row r="3935" ht="15.75" customHeight="1">
      <c r="A3935" s="2" t="s">
        <v>3935</v>
      </c>
      <c r="B3935" s="2" t="str">
        <f>IFERROR(__xludf.DUMMYFUNCTION("GOOGLETRANSLATE(A3935, ""en"",""mt"")"),"Iż-żieda attwali fit-temperatura kienet qrib it-tarf ta 'fuq tal-firxa mogħtija")</f>
        <v>Iż-żieda attwali fit-temperatura kienet qrib it-tarf ta 'fuq tal-firxa mogħtija</v>
      </c>
    </row>
    <row r="3936" ht="15.75" customHeight="1">
      <c r="A3936" s="2" t="s">
        <v>3936</v>
      </c>
      <c r="B3936" s="2" t="str">
        <f>IFERROR(__xludf.DUMMYFUNCTION("GOOGLETRANSLATE(A3936, ""en"",""mt"")"),"L-ACME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3937" ht="15.75" customHeight="1">
      <c r="A3937" s="2" t="s">
        <v>3937</v>
      </c>
      <c r="B3937" s="2" t="str">
        <f>IFERROR(__xludf.DUMMYFUNCTION("GOOGLETRANSLATE(A3937, ""en"",""mt"")"),"Kemm għandu parks pubbliċi kbar Fresno?")</f>
        <v>Kemm għandu parks pubbliċi kbar Fresno?</v>
      </c>
    </row>
    <row r="3938" ht="15.75" customHeight="1">
      <c r="A3938" s="2" t="s">
        <v>3938</v>
      </c>
      <c r="B3938" s="2" t="str">
        <f>IFERROR(__xludf.DUMMYFUNCTION("GOOGLETRANSLATE(A3938, ""en"",""mt"")"),"bejn 1.4 u 5.8 ° C")</f>
        <v>bejn 1.4 u 5.8 ° C</v>
      </c>
    </row>
    <row r="3939" ht="15.75" customHeight="1">
      <c r="A3939" s="2" t="s">
        <v>3939</v>
      </c>
      <c r="B3939" s="2" t="str">
        <f>IFERROR(__xludf.DUMMYFUNCTION("GOOGLETRANSLATE(A3939, ""en"",""mt"")"),"F'liema każ kien nazzjonali Olandiż mhux intitolat li jkompli jirċievi benefiċċji meta mar il-Belġju?")</f>
        <v>F'liema każ kien nazzjonali Olandiż mhux intitolat li jkompli jirċievi benefiċċji meta mar il-Belġju?</v>
      </c>
    </row>
    <row r="3940" ht="15.75" customHeight="1">
      <c r="A3940" s="2" t="s">
        <v>3940</v>
      </c>
      <c r="B3940" s="2" t="str">
        <f>IFERROR(__xludf.DUMMYFUNCTION("GOOGLETRANSLATE(A3940, ""en"",""mt"")"),"Ir-riżultat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3941" ht="15.75" customHeight="1">
      <c r="A3941" s="2" t="s">
        <v>3941</v>
      </c>
      <c r="B3941" s="2" t="str">
        <f>IFERROR(__xludf.DUMMYFUNCTION("GOOGLETRANSLATE(A3941, ""en"",""mt"")"),"Biex tikkastiga lill-poplu Miami ta 'Pickawillany")</f>
        <v>Biex tikkastiga lill-poplu Miami ta 'Pickawillany</v>
      </c>
    </row>
    <row r="3942" ht="15.75" customHeight="1">
      <c r="A3942" s="2" t="s">
        <v>3942</v>
      </c>
      <c r="B3942" s="2" t="str">
        <f>IFERROR(__xludf.DUMMYFUNCTION("GOOGLETRANSLATE(A3942, ""en"",""mt"")"),"Blat li huma fond fejn huma mġebbda duttili huma wkoll spiss x'inhuma?")</f>
        <v>Blat li huma fond fejn huma mġebbda duttili huma wkoll spiss x'inhuma?</v>
      </c>
    </row>
    <row r="3943" ht="15.75" customHeight="1">
      <c r="A3943" s="2" t="s">
        <v>3943</v>
      </c>
      <c r="B3943" s="2" t="str">
        <f>IFERROR(__xludf.DUMMYFUNCTION("GOOGLETRANSLATE(A3943, ""en"",""mt"")"),"Evidenza jew avvenimenti ġodda sinifikanti li jibdlu l-fehim tagħna tax-xjenza tal-klima")</f>
        <v>Evidenza jew avvenimenti ġodda sinifikanti li jibdlu l-fehim tagħna tax-xjenza tal-klima</v>
      </c>
    </row>
    <row r="3944" ht="15.75" customHeight="1">
      <c r="A3944" s="2" t="s">
        <v>3944</v>
      </c>
      <c r="B3944" s="2" t="str">
        <f>IFERROR(__xludf.DUMMYFUNCTION("GOOGLETRANSLATE(A3944, ""en"",""mt"")"),"Imblokka l-portijiet Franċiżi")</f>
        <v>Imblokka l-portijiet Franċiżi</v>
      </c>
    </row>
    <row r="3945" ht="15.75" customHeight="1">
      <c r="A3945" s="2" t="s">
        <v>3945</v>
      </c>
      <c r="B3945" s="2" t="str">
        <f>IFERROR(__xludf.DUMMYFUNCTION("GOOGLETRANSLATE(A3945, ""en"",""mt"")"),"Liema tweġibiet jipproteġu l-pulmuni billi jeħilsu mekkanikament patoġeni mis-sistema respiratorja?")</f>
        <v>Liema tweġibiet jipproteġu l-pulmuni billi jeħilsu mekkanikament patoġeni mis-sistema respiratorja?</v>
      </c>
    </row>
    <row r="3946" ht="15.75" customHeight="1">
      <c r="A3946" s="2" t="s">
        <v>3946</v>
      </c>
      <c r="B3946" s="2" t="str">
        <f>IFERROR(__xludf.DUMMYFUNCTION("GOOGLETRANSLATE(A3946, ""en"",""mt"")"),"X'inhu meħtieġ li ma jobdix?")</f>
        <v>X'inhu meħtieġ li ma jobdix?</v>
      </c>
    </row>
    <row r="3947" ht="15.75" customHeight="1">
      <c r="A3947" s="2" t="s">
        <v>3947</v>
      </c>
      <c r="B3947" s="2" t="str">
        <f>IFERROR(__xludf.DUMMYFUNCTION("GOOGLETRANSLATE(A3947, ""en"",""mt"")"),"Tekniku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3948" ht="15.75" customHeight="1">
      <c r="A3948" s="2" t="s">
        <v>3948</v>
      </c>
      <c r="B3948" s="2" t="str">
        <f>IFERROR(__xludf.DUMMYFUNCTION("GOOGLETRANSLATE(A3948, ""en"",""mt"")"),"Liema dizzjunarju fih definizzjoni mhux vjolenti?")</f>
        <v>Liema dizzjunarju fih definizzjoni mhux vjolenti?</v>
      </c>
    </row>
    <row r="3949" ht="15.75" customHeight="1">
      <c r="A3949" s="2" t="s">
        <v>3949</v>
      </c>
      <c r="B3949" s="2" t="str">
        <f>IFERROR(__xludf.DUMMYFUNCTION("GOOGLETRANSLATE(A3949, ""en"",""mt"")"),"Prinċipju lokali-globali")</f>
        <v>Prinċipju lokali-globali</v>
      </c>
    </row>
    <row r="3950" ht="15.75" customHeight="1">
      <c r="A3950" s="2" t="s">
        <v>3950</v>
      </c>
      <c r="B3950" s="2" t="str">
        <f>IFERROR(__xludf.DUMMYFUNCTION("GOOGLETRANSLATE(A3950, ""en"",""mt"")"),"X’għamel ir-re rigward l-edukazzjoni Huguenot?")</f>
        <v>X’għamel ir-re rigward l-edukazzjoni Huguenot?</v>
      </c>
    </row>
    <row r="3951" ht="15.75" customHeight="1">
      <c r="A3951" s="2" t="s">
        <v>3951</v>
      </c>
      <c r="B3951" s="2" t="str">
        <f>IFERROR(__xludf.DUMMYFUNCTION("GOOGLETRANSLATE(A3951, ""en"",""mt"")"),"Dak li jikkorrispondi għas-soluzzjoni tal-problema li timmultiplika tliet numri /")</f>
        <v>Dak li jikkorrispondi għas-soluzzjoni tal-problema li timmultiplika tliet numri /</v>
      </c>
    </row>
    <row r="3952" ht="15.75" customHeight="1">
      <c r="A3952" s="2" t="s">
        <v>3952</v>
      </c>
      <c r="B3952" s="2" t="str">
        <f>IFERROR(__xludf.DUMMYFUNCTION("GOOGLETRANSLATE(A3952, ""en"",""mt"")"),"Inbiddel il-proċess kollu ta 'valutazzjoni tax-xjenza dwar il-klima f'wikipedia-IPCC moderat ""ħaj")</f>
        <v>Inbiddel il-proċess kollu ta 'valutazzjoni tax-xjenza dwar il-klima f'wikipedia-IPCC moderat "ħaj</v>
      </c>
    </row>
    <row r="3953" ht="15.75" customHeight="1">
      <c r="A3953" s="2" t="s">
        <v>3953</v>
      </c>
      <c r="B3953" s="2" t="str">
        <f>IFERROR(__xludf.DUMMYFUNCTION("GOOGLETRANSLATE(A3953, ""en"",""mt"")"),"Bl-istess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3954" ht="15.75" customHeight="1">
      <c r="A3954" s="2" t="s">
        <v>3954</v>
      </c>
      <c r="B3954" s="2" t="str">
        <f>IFERROR(__xludf.DUMMYFUNCTION("GOOGLETRANSLATE(A3954, ""en"",""mt"")"),"kastig")</f>
        <v>kastig</v>
      </c>
    </row>
    <row r="3955" ht="15.75" customHeight="1">
      <c r="A3955" s="2" t="s">
        <v>3955</v>
      </c>
      <c r="B3955" s="2" t="str">
        <f>IFERROR(__xludf.DUMMYFUNCTION("GOOGLETRANSLATE(A3955, ""en"",""mt"")"),"Merit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3956" ht="15.75" customHeight="1">
      <c r="A3956" s="2" t="s">
        <v>3956</v>
      </c>
      <c r="B3956" s="2" t="str">
        <f>IFERROR(__xludf.DUMMYFUNCTION("GOOGLETRANSLATE(A3956, ""en"",""mt"")"),"L-iskejjel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Jonqos")</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Jonqos</v>
      </c>
    </row>
    <row r="3957" ht="15.75" customHeight="1">
      <c r="A3957" s="2" t="s">
        <v>3957</v>
      </c>
      <c r="B3957" s="2" t="str">
        <f>IFERROR(__xludf.DUMMYFUNCTION("GOOGLETRANSLATE(A3957, ""en"",""mt"")"),"Il-Ħamas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3958" ht="15.75" customHeight="1">
      <c r="A3958" s="2" t="s">
        <v>3958</v>
      </c>
      <c r="B3958" s="2" t="str">
        <f>IFERROR(__xludf.DUMMYFUNCTION("GOOGLETRANSLATE(A3958, ""en"",""mt"")"),"L-U.S.")</f>
        <v>L-U.S.</v>
      </c>
    </row>
    <row r="3959" ht="15.75" customHeight="1">
      <c r="A3959" s="2" t="s">
        <v>3959</v>
      </c>
      <c r="B3959" s="2" t="str">
        <f>IFERROR(__xludf.DUMMYFUNCTION("GOOGLETRANSLATE(A3959, ""en"",""mt"")"),"Rebeljonijiet Huguenot")</f>
        <v>Rebeljonijiet Huguenot</v>
      </c>
    </row>
    <row r="3960" ht="15.75" customHeight="1">
      <c r="A3960" s="2" t="s">
        <v>3960</v>
      </c>
      <c r="B3960" s="2" t="str">
        <f>IFERROR(__xludf.DUMMYFUNCTION("GOOGLETRANSLATE(A3960, ""en"",""mt"")"),"1950s sas-snin sebgħin")</f>
        <v>1950s sas-snin sebgħin</v>
      </c>
    </row>
    <row r="3961" ht="15.75" customHeight="1">
      <c r="A3961" s="2" t="s">
        <v>3961</v>
      </c>
      <c r="B3961" s="2" t="str">
        <f>IFERROR(__xludf.DUMMYFUNCTION("GOOGLETRANSLATE(A3961, ""en"",""mt"")"),"Belt tal-Ubii")</f>
        <v>Belt tal-Ubii</v>
      </c>
    </row>
    <row r="3962" ht="15.75" customHeight="1">
      <c r="A3962" s="2" t="s">
        <v>3962</v>
      </c>
      <c r="B3962" s="2" t="str">
        <f>IFERROR(__xludf.DUMMYFUNCTION("GOOGLETRANSLATE(A3962, ""en"",""mt"")"),"Amerikan t'Isfel")</f>
        <v>Amerikan t'Isfel</v>
      </c>
    </row>
    <row r="3963" ht="15.75" customHeight="1">
      <c r="A3963" s="2" t="s">
        <v>3963</v>
      </c>
      <c r="B3963" s="2" t="str">
        <f>IFERROR(__xludf.DUMMYFUNCTION("GOOGLETRANSLATE(A3963, ""en"",""mt"")"),"Matul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3964" ht="15.75" customHeight="1">
      <c r="A3964" s="2" t="s">
        <v>3964</v>
      </c>
      <c r="B3964" s="2" t="str">
        <f>IFERROR(__xludf.DUMMYFUNCTION("GOOGLETRANSLATE(A3964, ""en"",""mt"")"),"Montcalm jaljena")</f>
        <v>Montcalm jaljena</v>
      </c>
    </row>
    <row r="3965" ht="15.75" customHeight="1">
      <c r="A3965" s="2" t="s">
        <v>3965</v>
      </c>
      <c r="B3965" s="2" t="str">
        <f>IFERROR(__xludf.DUMMYFUNCTION("GOOGLETRANSLATE(A3965, ""en"",""mt"")"),"Agħżel l-istudenti tagħhom")</f>
        <v>Agħżel l-istudenti tagħhom</v>
      </c>
    </row>
    <row r="3966" ht="15.75" customHeight="1">
      <c r="A3966" s="2" t="s">
        <v>3966</v>
      </c>
      <c r="B3966" s="2" t="str">
        <f>IFERROR(__xludf.DUMMYFUNCTION("GOOGLETRANSLATE(A3966, ""en"",""mt"")"),"Riċerka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3967" ht="15.75" customHeight="1">
      <c r="A3967" s="2" t="s">
        <v>3967</v>
      </c>
      <c r="B3967" s="2" t="str">
        <f>IFERROR(__xludf.DUMMYFUNCTION("GOOGLETRANSLATE(A3967, ""en"",""mt"")"),"l-iktar rigoruż, intens")</f>
        <v>l-iktar rigoruż, intens</v>
      </c>
    </row>
    <row r="3968" ht="15.75" customHeight="1">
      <c r="A3968" s="2" t="s">
        <v>3968</v>
      </c>
      <c r="B3968" s="2" t="str">
        <f>IFERROR(__xludf.DUMMYFUNCTION("GOOGLETRANSLATE(A3968, ""en"",""mt"")"),"Id-definizzjonijiet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3969" ht="15.75" customHeight="1">
      <c r="A3969" s="2" t="s">
        <v>3969</v>
      </c>
      <c r="B3969" s="2" t="str">
        <f>IFERROR(__xludf.DUMMYFUNCTION("GOOGLETRANSLATE(A3969, ""en"",""mt"")"),"Southern California")</f>
        <v>Southern California</v>
      </c>
    </row>
    <row r="3970" ht="15.75" customHeight="1">
      <c r="A3970" s="2" t="s">
        <v>3970</v>
      </c>
      <c r="B3970" s="2" t="str">
        <f>IFERROR(__xludf.DUMMYFUNCTION("GOOGLETRANSLATE(A3970, ""en"",""mt"")"),"imċaħħad milli jaqla 'daqs kemm kienu mod ieħor")</f>
        <v>imċaħħad milli jaqla 'daqs kemm kienu mod ieħor</v>
      </c>
    </row>
    <row r="3971" ht="15.75" customHeight="1">
      <c r="A3971" s="2" t="s">
        <v>3971</v>
      </c>
      <c r="B3971" s="2" t="str">
        <f>IFERROR(__xludf.DUMMYFUNCTION("GOOGLETRANSLATE(A3971, ""en"",""mt"")"),"Kolonizzanti")</f>
        <v>Kolonizzanti</v>
      </c>
    </row>
    <row r="3972" ht="15.75" customHeight="1">
      <c r="A3972" s="2" t="s">
        <v>3972</v>
      </c>
      <c r="B3972" s="2" t="str">
        <f>IFERROR(__xludf.DUMMYFUNCTION("GOOGLETRANSLATE(A3972, ""en"",""mt"")"),"Ctenophora")</f>
        <v>Ctenophora</v>
      </c>
    </row>
    <row r="3973" ht="15.75" customHeight="1">
      <c r="A3973" s="2" t="s">
        <v>3973</v>
      </c>
      <c r="B3973" s="2" t="str">
        <f>IFERROR(__xludf.DUMMYFUNCTION("GOOGLETRANSLATE(A3973, ""en"",""mt"")"),"Drittijiet tal-liċenzja tal-minjieri")</f>
        <v>Drittijiet tal-liċenzja tal-minjieri</v>
      </c>
    </row>
    <row r="3974" ht="15.75" customHeight="1">
      <c r="A3974" s="2" t="s">
        <v>3974</v>
      </c>
      <c r="B3974" s="2" t="str">
        <f>IFERROR(__xludf.DUMMYFUNCTION("GOOGLETRANSLATE(A3974, ""en"",""mt"")"),"X'jagħmlu livelli għoljin ta 'inugwaljanza għat-tkabbir ekonomiku f'pajjiżi aktar sinjuri?")</f>
        <v>X'jagħmlu livelli għoljin ta 'inugwaljanza għat-tkabbir ekonomiku f'pajjiżi aktar sinjuri?</v>
      </c>
    </row>
    <row r="3975" ht="15.75" customHeight="1">
      <c r="A3975" s="2" t="s">
        <v>3975</v>
      </c>
      <c r="B3975" s="2" t="str">
        <f>IFERROR(__xludf.DUMMYFUNCTION("GOOGLETRANSLATE(A3975, ""en"",""mt"")"),"Strettament min kien inkluż fid-DataNet 1")</f>
        <v>Strettament min kien inkluż fid-DataNet 1</v>
      </c>
    </row>
    <row r="3976" ht="15.75" customHeight="1">
      <c r="A3976" s="2" t="s">
        <v>3976</v>
      </c>
      <c r="B3976" s="2" t="str">
        <f>IFERROR(__xludf.DUMMYFUNCTION("GOOGLETRANSLATE(A3976, ""en"",""mt"")"),"Erbgħa")</f>
        <v>Erbgħa</v>
      </c>
    </row>
    <row r="3977" ht="15.75" customHeight="1">
      <c r="A3977" s="2" t="s">
        <v>3977</v>
      </c>
      <c r="B3977" s="2" t="str">
        <f>IFERROR(__xludf.DUMMYFUNCTION("GOOGLETRANSLATE(A3977, ""en"",""mt"")"),"ditti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3978" ht="15.75" customHeight="1">
      <c r="A3978" s="2" t="s">
        <v>3978</v>
      </c>
      <c r="B3978" s="2" t="str">
        <f>IFERROR(__xludf.DUMMYFUNCTION("GOOGLETRANSLATE(A3978, ""en"",""mt"")"),"Att tal-Iskozja 1998")</f>
        <v>Att tal-Iskozja 1998</v>
      </c>
    </row>
    <row r="3979" ht="15.75" customHeight="1">
      <c r="A3979" s="2" t="s">
        <v>3979</v>
      </c>
      <c r="B3979" s="2" t="str">
        <f>IFERROR(__xludf.DUMMYFUNCTION("GOOGLETRANSLATE(A3979, ""en"",""mt"")"),"Iċ-Ċirmish tal-Knisja tal-Brick")</f>
        <v>Iċ-Ċirmish tal-Knisja tal-Brick</v>
      </c>
    </row>
    <row r="3980" ht="15.75" customHeight="1">
      <c r="A3980" s="2" t="s">
        <v>3980</v>
      </c>
      <c r="B3980" s="2" t="str">
        <f>IFERROR(__xludf.DUMMYFUNCTION("GOOGLETRANSLATE(A3980, ""en"",""mt"")"),"Min sfrutta l-Gran Brittanja fl-Indja?")</f>
        <v>Min sfrutta l-Gran Brittanja fl-Indja?</v>
      </c>
    </row>
    <row r="3981" ht="15.75" customHeight="1">
      <c r="A3981" s="2" t="s">
        <v>3981</v>
      </c>
      <c r="B3981" s="2" t="str">
        <f>IFERROR(__xludf.DUMMYFUNCTION("GOOGLETRANSLATE(A3981, ""en"",""mt"")"),"Liema entitajiet kellhom jiżviluppaw prinċipji ddedikati għar-riżoluzzjoni tal-kunflitti bejn liġijiet ta 'sistemi differenti?")</f>
        <v>Liema entitajiet kellhom jiżviluppaw prinċipji ddedikati għar-riżoluzzjoni tal-kunflitti bejn liġijiet ta 'sistemi differenti?</v>
      </c>
    </row>
    <row r="3982" ht="15.75" customHeight="1">
      <c r="A3982" s="2" t="s">
        <v>3982</v>
      </c>
      <c r="B3982" s="2" t="str">
        <f>IFERROR(__xludf.DUMMYFUNCTION("GOOGLETRANSLATE(A3982, ""en"",""mt"")"),"L-Iżvezja v. Ir-Russja u l-Alleati")</f>
        <v>L-Iżvezja v. Ir-Russja u l-Alleati</v>
      </c>
    </row>
    <row r="3983" ht="15.75" customHeight="1">
      <c r="A3983" s="2" t="s">
        <v>3983</v>
      </c>
      <c r="B3983" s="2" t="str">
        <f>IFERROR(__xludf.DUMMYFUNCTION("GOOGLETRANSLATE(A3983, ""en"",""mt"")"),"fokus politiku")</f>
        <v>fokus politiku</v>
      </c>
    </row>
    <row r="3984" ht="15.75" customHeight="1">
      <c r="A3984" s="2" t="s">
        <v>3984</v>
      </c>
      <c r="B3984" s="2" t="str">
        <f>IFERROR(__xludf.DUMMYFUNCTION("GOOGLETRANSLATE(A3984, ""en"",""mt"")"),"kodifikazzjoni tal-input")</f>
        <v>kodifikazzjoni tal-input</v>
      </c>
    </row>
    <row r="3985" ht="15.75" customHeight="1">
      <c r="A3985" s="2" t="s">
        <v>3985</v>
      </c>
      <c r="B3985" s="2" t="str">
        <f>IFERROR(__xludf.DUMMYFUNCTION("GOOGLETRANSLATE(A3985, ""en"",""mt"")"),"indaqs il-ġisem")</f>
        <v>indaqs il-ġisem</v>
      </c>
    </row>
    <row r="3986" ht="15.75" customHeight="1">
      <c r="A3986" s="2" t="s">
        <v>3986</v>
      </c>
      <c r="B3986" s="2" t="str">
        <f>IFERROR(__xludf.DUMMYFUNCTION("GOOGLETRANSLATE(A3986, ""en"",""mt"")"),"Ċelloli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3987" ht="15.75" customHeight="1">
      <c r="A3987" s="2" t="s">
        <v>3987</v>
      </c>
      <c r="B3987" s="2" t="str">
        <f>IFERROR(__xludf.DUMMYFUNCTION("GOOGLETRANSLATE(A3987, ""en"",""mt"")"),"bi ħlas għal kull unità ta 'informazzjoni trażmessa, bħal karattri, pakketti, jew messaġġi")</f>
        <v>bi ħlas għal kull unità ta 'informazzjoni trażmessa, bħal karattri, pakketti, jew messaġġi</v>
      </c>
    </row>
    <row r="3988" ht="15.75" customHeight="1">
      <c r="A3988" s="2" t="s">
        <v>3988</v>
      </c>
      <c r="B3988" s="2" t="str">
        <f>IFERROR(__xludf.DUMMYFUNCTION("GOOGLETRANSLATE(A3988, ""en"",""mt"")"),"Fil-Ġappun,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3989" ht="15.75" customHeight="1">
      <c r="A3989" s="2" t="s">
        <v>3989</v>
      </c>
      <c r="B3989" s="2" t="str">
        <f>IFERROR(__xludf.DUMMYFUNCTION("GOOGLETRANSLATE(A3989, ""en"",""mt"")"),"2 Differenzi Beten X.25 u Arpnet Cita Technologies")</f>
        <v>2 Differenzi Beten X.25 u Arpnet Cita Technologies</v>
      </c>
    </row>
    <row r="3990" ht="15.75" customHeight="1">
      <c r="A3990" s="2" t="s">
        <v>3990</v>
      </c>
      <c r="B3990" s="2" t="str">
        <f>IFERROR(__xludf.DUMMYFUNCTION("GOOGLETRANSLATE(A3990, ""en"",""mt"")"),"L-università qablet li tagħti grad lil xi gradwat ta 'schoos affiljat li għamel?")</f>
        <v>L-università qablet li tagħti grad lil xi gradwat ta 'schoos affiljat li għamel?</v>
      </c>
    </row>
    <row r="3991" ht="15.75" customHeight="1">
      <c r="A3991" s="2" t="s">
        <v>3991</v>
      </c>
      <c r="B3991" s="2" t="str">
        <f>IFERROR(__xludf.DUMMYFUNCTION("GOOGLETRANSLATE(A3991, ""en"",""mt"")"),"madwar 1820")</f>
        <v>madwar 1820</v>
      </c>
    </row>
    <row r="3992" ht="15.75" customHeight="1">
      <c r="A3992" s="2" t="s">
        <v>3992</v>
      </c>
      <c r="B3992" s="2" t="str">
        <f>IFERROR(__xludf.DUMMYFUNCTION("GOOGLETRANSLATE(A3992, ""en"",""mt"")"),"Pistun reċiproku")</f>
        <v>Pistun reċiproku</v>
      </c>
    </row>
    <row r="3993" ht="15.75" customHeight="1">
      <c r="A3993" s="2" t="s">
        <v>3993</v>
      </c>
      <c r="B3993" s="2" t="str">
        <f>IFERROR(__xludf.DUMMYFUNCTION("GOOGLETRANSLATE(A3993, ""en"",""mt"")"),"Kif kien imsejjaħ il-perjodu li kien 505 miljun sena ilu?")</f>
        <v>Kif kien imsejjaħ il-perjodu li kien 505 miljun sena ilu?</v>
      </c>
    </row>
    <row r="3994" ht="15.75" customHeight="1">
      <c r="A3994" s="2" t="s">
        <v>3994</v>
      </c>
      <c r="B3994" s="2" t="str">
        <f>IFERROR(__xludf.DUMMYFUNCTION("GOOGLETRANSLATE(A3994, ""en"",""mt"")"),"Minn xiex hija magħmula l-leġiżlatur tal-Unjoni Ewropea?")</f>
        <v>Minn xiex hija magħmula l-leġiżlatur tal-Unjoni Ewropea?</v>
      </c>
    </row>
    <row r="3995" ht="15.75" customHeight="1">
      <c r="A3995" s="2" t="s">
        <v>3995</v>
      </c>
      <c r="B3995" s="2" t="str">
        <f>IFERROR(__xludf.DUMMYFUNCTION("GOOGLETRANSLATE(A3995, ""en"",""mt"")"),"Ir-relay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3996" ht="15.75" customHeight="1">
      <c r="A3996" s="2" t="s">
        <v>3996</v>
      </c>
      <c r="B3996" s="2" t="str">
        <f>IFERROR(__xludf.DUMMYFUNCTION("GOOGLETRANSLATE(A3996, ""en"",""mt"")"),"It-Torri Magdalen ta 'Oxford")</f>
        <v>It-Torri Magdalen ta 'Oxford</v>
      </c>
    </row>
    <row r="3997" ht="15.75" customHeight="1">
      <c r="A3997" s="2" t="s">
        <v>3997</v>
      </c>
      <c r="B3997" s="2" t="str">
        <f>IFERROR(__xludf.DUMMYFUNCTION("GOOGLETRANSLATE(A3997, ""en"",""mt"")"),"Wied tard-glaċjali")</f>
        <v>Wied tard-glaċjali</v>
      </c>
    </row>
    <row r="3998" ht="15.75" customHeight="1">
      <c r="A3998" s="2" t="s">
        <v>3998</v>
      </c>
      <c r="B3998" s="2" t="str">
        <f>IFERROR(__xludf.DUMMYFUNCTION("GOOGLETRANSLATE(A3998, ""en"",""mt"")"),"Kuntratt ta '""Disinn Ibni""")</f>
        <v>Kuntratt ta '"Disinn Ibni"</v>
      </c>
    </row>
    <row r="3999" ht="15.75" customHeight="1">
      <c r="A3999" s="2" t="s">
        <v>3999</v>
      </c>
      <c r="B3999" s="2" t="str">
        <f>IFERROR(__xludf.DUMMYFUNCTION("GOOGLETRANSLATE(A3999, ""en"",""mt"")"),"pittura, matematika, kaligrafija, poeżija, u teatru")</f>
        <v>pittura, matematika, kaligrafija, poeżija, u teatru</v>
      </c>
    </row>
    <row r="4000" ht="15.75" customHeight="1">
      <c r="A4000" s="2" t="s">
        <v>4000</v>
      </c>
      <c r="B4000" s="2" t="str">
        <f>IFERROR(__xludf.DUMMYFUNCTION("GOOGLETRANSLATE(A4000, ""en"",""mt"")"),"Numru Prim")</f>
        <v>Numru Prim</v>
      </c>
    </row>
    <row r="4001" ht="15.75" customHeight="1">
      <c r="A4001" s="2" t="s">
        <v>4001</v>
      </c>
      <c r="B4001" s="2" t="str">
        <f>IFERROR(__xludf.DUMMYFUNCTION("GOOGLETRANSLATE(A4001, ""en"",""mt"")"),"biex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4002" ht="15.75" customHeight="1">
      <c r="A4002" s="2" t="s">
        <v>4002</v>
      </c>
      <c r="B4002" s="2" t="str">
        <f>IFERROR(__xludf.DUMMYFUNCTION("GOOGLETRANSLATE(A4002, ""en"",""mt"")"),"X'implikazzjoni tista 'tiġi derivata għal P u NP jekk P u CO-NP huma stabbiliti li mhumiex ugwali?")</f>
        <v>X'implikazzjoni tista 'tiġi derivata għal P u NP jekk P u CO-NP huma stabbiliti li mhumiex ugwali?</v>
      </c>
    </row>
    <row r="4003" ht="15.75" customHeight="1">
      <c r="A4003" s="2" t="s">
        <v>4003</v>
      </c>
      <c r="B4003" s="2" t="str">
        <f>IFERROR(__xludf.DUMMYFUNCTION("GOOGLETRANSLATE(A4003, ""en"",""mt"")"),"Meta l-blat jingħalaq fil-fond fl-art jista 'jintewa wieħed minn żewġ modi, meta jegħleb' il fuq joħloq x'inhu?")</f>
        <v>Meta l-blat jingħalaq fil-fond fl-art jista 'jintewa wieħed minn żewġ modi, meta jegħleb' il fuq joħloq x'inhu?</v>
      </c>
    </row>
    <row r="4004" ht="15.75" customHeight="1">
      <c r="A4004" s="2" t="s">
        <v>4004</v>
      </c>
      <c r="B4004" s="2" t="str">
        <f>IFERROR(__xludf.DUMMYFUNCTION("GOOGLETRANSLATE(A4004, ""en"",""mt"")"),"Magni ta 'aċċess każwali")</f>
        <v>Magni ta 'aċċess każwali</v>
      </c>
    </row>
    <row r="4005" ht="15.75" customHeight="1">
      <c r="A4005" s="2" t="s">
        <v>4005</v>
      </c>
      <c r="B4005" s="2" t="str">
        <f>IFERROR(__xludf.DUMMYFUNCTION("GOOGLETRANSLATE(A4005, ""en"",""mt"")"),"Minħabba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4006" ht="15.75" customHeight="1">
      <c r="A4006" s="2" t="s">
        <v>4006</v>
      </c>
      <c r="B4006" s="2" t="str">
        <f>IFERROR(__xludf.DUMMYFUNCTION("GOOGLETRANSLATE(A4006, ""en"",""mt"")"),"Il-Liao, Jin, u l-kanzunetta")</f>
        <v>Il-Liao, Jin, u l-kanzunetta</v>
      </c>
    </row>
    <row r="4007" ht="15.75" customHeight="1">
      <c r="A4007" s="2" t="s">
        <v>4007</v>
      </c>
      <c r="B4007" s="2" t="str">
        <f>IFERROR(__xludf.DUMMYFUNCTION("GOOGLETRANSLATE(A4007, ""en"",""mt"")"),"Li tieħu xhieda minn xhieda hija waħda mill-kumitati?")</f>
        <v>Li tieħu xhieda minn xhieda hija waħda mill-kumitati?</v>
      </c>
    </row>
    <row r="4008" ht="15.75" customHeight="1">
      <c r="A4008" s="2" t="s">
        <v>4008</v>
      </c>
      <c r="B4008" s="2" t="str">
        <f>IFERROR(__xludf.DUMMYFUNCTION("GOOGLETRANSLATE(A4008, ""en"",""mt"")"),"Beta tħassir (ta 'newtroni fin-nuklei atomiċi)")</f>
        <v>Beta tħassir (ta 'newtroni fin-nuklei atomiċi)</v>
      </c>
    </row>
    <row r="4009" ht="15.75" customHeight="1">
      <c r="A4009" s="2" t="s">
        <v>4009</v>
      </c>
      <c r="B4009" s="2" t="str">
        <f>IFERROR(__xludf.DUMMYFUNCTION("GOOGLETRANSLATE(A4009, ""en"",""mt"")"),"Il-Gżejjer Channel")</f>
        <v>Il-Gżejjer Channel</v>
      </c>
    </row>
    <row r="4010" ht="15.75" customHeight="1">
      <c r="A4010" s="2" t="s">
        <v>4010</v>
      </c>
      <c r="B4010" s="2" t="str">
        <f>IFERROR(__xludf.DUMMYFUNCTION("GOOGLETRANSLATE(A4010, ""en"",""mt"")"),"F'liema sena kien hemm 5751 Filippini f'Jacksonville")</f>
        <v>F'liema sena kien hemm 5751 Filippini f'Jacksonville</v>
      </c>
    </row>
    <row r="4011" ht="15.75" customHeight="1">
      <c r="A4011" s="2" t="s">
        <v>4011</v>
      </c>
      <c r="B4011" s="2" t="str">
        <f>IFERROR(__xludf.DUMMYFUNCTION("GOOGLETRANSLATE(A4011, ""en"",""mt"")"),"Jacksonville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4012" ht="15.75" customHeight="1">
      <c r="A4012" s="2" t="s">
        <v>4012</v>
      </c>
      <c r="B4012" s="2" t="str">
        <f>IFERROR(__xludf.DUMMYFUNCTION("GOOGLETRANSLATE(A4012, ""en"",""mt"")"),"Nazzjonijiet magħquda")</f>
        <v>Nazzjonijiet magħquda</v>
      </c>
    </row>
    <row r="4013" ht="15.75" customHeight="1">
      <c r="A4013" s="2" t="s">
        <v>4013</v>
      </c>
      <c r="B4013" s="2" t="str">
        <f>IFERROR(__xludf.DUMMYFUNCTION("GOOGLETRANSLATE(A4013, ""en"",""mt"")"),"In-Nofsinhar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4014" ht="15.75" customHeight="1">
      <c r="A4014" s="2" t="s">
        <v>4014</v>
      </c>
      <c r="B4014" s="2" t="str">
        <f>IFERROR(__xludf.DUMMYFUNCTION("GOOGLETRANSLATE(A4014, ""en"",""mt"")"),"Liema postijiet oħra tista 'tinstab l-Iskola tan-Negozju tal-Booth?")</f>
        <v>Liema postijiet oħra tista 'tinstab l-Iskola tan-Negozju tal-Booth?</v>
      </c>
    </row>
    <row r="4015" ht="15.75" customHeight="1">
      <c r="A4015" s="2" t="s">
        <v>4015</v>
      </c>
      <c r="B4015" s="2" t="str">
        <f>IFERROR(__xludf.DUMMYFUNCTION("GOOGLETRANSLATE(A4015, ""en"",""mt"")"),"Ħdejn il-postijiet attwali tagħhom")</f>
        <v>Ħdejn il-postijiet attwali tagħhom</v>
      </c>
    </row>
    <row r="4016" ht="15.75" customHeight="1">
      <c r="A4016" s="2" t="s">
        <v>4016</v>
      </c>
      <c r="B4016" s="2" t="str">
        <f>IFERROR(__xludf.DUMMYFUNCTION("GOOGLETRANSLATE(A4016, ""en"",""mt"")"),"jaqbeż kwalunkwe numru partikolari")</f>
        <v>jaqbeż kwalunkwe numru partikolari</v>
      </c>
    </row>
    <row r="4017" ht="15.75" customHeight="1">
      <c r="A4017" s="2" t="s">
        <v>4017</v>
      </c>
      <c r="B4017" s="2" t="str">
        <f>IFERROR(__xludf.DUMMYFUNCTION("GOOGLETRANSLATE(A4017, ""en"",""mt"")"),"X'inhu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4018" ht="15.75" customHeight="1">
      <c r="A4018" s="2" t="s">
        <v>4018</v>
      </c>
      <c r="B4018" s="2" t="str">
        <f>IFERROR(__xludf.DUMMYFUNCTION("GOOGLETRANSLATE(A4018, ""en"",""mt"")"),"L-Imperu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4019" ht="15.75" customHeight="1">
      <c r="A4019" s="2" t="s">
        <v>4019</v>
      </c>
      <c r="B4019" s="2" t="str">
        <f>IFERROR(__xludf.DUMMYFUNCTION("GOOGLETRANSLATE(A4019, ""en"",""mt"")"),"Iż-żona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4020" ht="15.75" customHeight="1">
      <c r="A4020" s="2" t="s">
        <v>4020</v>
      </c>
      <c r="B4020" s="2" t="str">
        <f>IFERROR(__xludf.DUMMYFUNCTION("GOOGLETRANSLATE(A4020, ""en"",""mt"")"),"Avveniment ewlieni fid-dinja Musulmana Għarbija")</f>
        <v>Avveniment ewlieni fid-dinja Musulmana Għarbija</v>
      </c>
    </row>
    <row r="4021" ht="15.75" customHeight="1">
      <c r="A4021" s="2" t="s">
        <v>4021</v>
      </c>
      <c r="B4021" s="2" t="str">
        <f>IFERROR(__xludf.DUMMYFUNCTION("GOOGLETRANSLATE(A4021, ""en"",""mt"")"),"Tabib tal-Ispiżerija (Pharm. D.)")</f>
        <v>Tabib tal-Ispiżerija (Pharm. D.)</v>
      </c>
    </row>
    <row r="4022" ht="15.75" customHeight="1">
      <c r="A4022" s="2" t="s">
        <v>4022</v>
      </c>
      <c r="B4022" s="2" t="str">
        <f>IFERROR(__xludf.DUMMYFUNCTION("GOOGLETRANSLATE(A4022, ""en"",""mt"")"),"Kummissjoni v Awstrija")</f>
        <v>Kummissjoni v Awstrija</v>
      </c>
    </row>
    <row r="4023" ht="15.75" customHeight="1">
      <c r="A4023" s="2" t="s">
        <v>4023</v>
      </c>
      <c r="B4023" s="2" t="str">
        <f>IFERROR(__xludf.DUMMYFUNCTION("GOOGLETRANSLATE(A4023, ""en"",""mt"")"),"It-Trattat tal-1997 ta ’Amsterdam")</f>
        <v>It-Trattat tal-1997 ta ’Amsterdam</v>
      </c>
    </row>
    <row r="4024" ht="15.75" customHeight="1">
      <c r="A4024" s="2" t="s">
        <v>4024</v>
      </c>
      <c r="B4024" s="2" t="str">
        <f>IFERROR(__xludf.DUMMYFUNCTION("GOOGLETRANSLATE(A4024, ""en"",""mt"")"),"X'tip ta 'kumpanija hija Sky UK Limited?")</f>
        <v>X'tip ta 'kumpanija hija Sky UK Limited?</v>
      </c>
    </row>
    <row r="4025" ht="15.75" customHeight="1">
      <c r="A4025" s="2" t="s">
        <v>4025</v>
      </c>
      <c r="B4025" s="2" t="str">
        <f>IFERROR(__xludf.DUMMYFUNCTION("GOOGLETRANSLATE(A4025, ""en"",""mt"")"),"X'għandhom l-ispeċi kollha tal-platycenida kollha ħlief waħda?")</f>
        <v>X'għandhom l-ispeċi kollha tal-platycenida kollha ħlief waħda?</v>
      </c>
    </row>
    <row r="4026" ht="15.75" customHeight="1">
      <c r="A4026" s="2" t="s">
        <v>4026</v>
      </c>
      <c r="B4026" s="2" t="str">
        <f>IFERROR(__xludf.DUMMYFUNCTION("GOOGLETRANSLATE(A4026, ""en"",""mt"")"),"Wieħed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4027" ht="15.75" customHeight="1">
      <c r="A4027" s="2" t="s">
        <v>4027</v>
      </c>
      <c r="B4027" s="2" t="str">
        <f>IFERROR(__xludf.DUMMYFUNCTION("GOOGLETRANSLATE(A4027, ""en"",""mt"")"),"Il-kuntratti għandhom ikunu ddisinjati biex jiżguraw x'inhu?")</f>
        <v>Il-kuntratti għandhom ikunu ddisinjati biex jiżguraw x'inhu?</v>
      </c>
    </row>
    <row r="4028" ht="15.75" customHeight="1">
      <c r="A4028" s="2" t="s">
        <v>4028</v>
      </c>
      <c r="B4028" s="2" t="str">
        <f>IFERROR(__xludf.DUMMYFUNCTION("GOOGLETRANSLATE(A4028, ""en"",""mt"")"),"Ħafna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Jonqos Tali mistoqsijiet xprunaw l-iżvilupp ta 'diversi fergħat tat-teorija tan-numri, li jiffokaw fuq aspetti analitiċi jew alġebriċi tan-numri. Il-primes jintużaw f'diversi rutini fit-teknoloġija tal-informazzjoni, bħal "&amp;"kriptografija taċ-ċavetta pubblika, li tagħmel użu minn proprjetajiet bħad-diffikultà ta 'fattur ta' numru kbir fil-fatturi ewlenin tagħhom. In-numri ewlenin iwasslu għal diversi ġeneralizzazzjonijiet f'oqsma matematiċi oħra, prinċipalment alġebra, bħal e"&amp;"lementi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Jonqos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4029" ht="15.75" customHeight="1">
      <c r="A4029" s="2" t="s">
        <v>4029</v>
      </c>
      <c r="B4029" s="2" t="str">
        <f>IFERROR(__xludf.DUMMYFUNCTION("GOOGLETRANSLATE(A4029, ""en"",""mt"")"),"numru sħiħ arbitrarji")</f>
        <v>numru sħiħ arbitrarji</v>
      </c>
    </row>
    <row r="4030" ht="15.75" customHeight="1">
      <c r="A4030" s="2" t="s">
        <v>4030</v>
      </c>
      <c r="B4030" s="2" t="str">
        <f>IFERROR(__xludf.DUMMYFUNCTION("GOOGLETRANSLATE(A4030, ""en"",""mt"")"),"Agrikoltura u Silvikultura")</f>
        <v>Agrikoltura u Silvikultura</v>
      </c>
    </row>
    <row r="4031" ht="15.75" customHeight="1">
      <c r="A4031" s="2" t="s">
        <v>4031</v>
      </c>
      <c r="B4031" s="2" t="str">
        <f>IFERROR(__xludf.DUMMYFUNCTION("GOOGLETRANSLATE(A4031, ""en"",""mt"")"),"""Kumitat tal-Konċiljazzjoni""")</f>
        <v>"Kumitat tal-Konċiljazzjoni"</v>
      </c>
    </row>
    <row r="4032" ht="15.75" customHeight="1">
      <c r="A4032" s="2" t="s">
        <v>4032</v>
      </c>
      <c r="B4032" s="2" t="str">
        <f>IFERROR(__xludf.DUMMYFUNCTION("GOOGLETRANSLATE(A4032, ""en"",""mt"")"),"Operazzjonijiet orjentati lejn il-konnessjoni")</f>
        <v>Operazzjonijiet orjentati lejn il-konnessjoni</v>
      </c>
    </row>
    <row r="4033" ht="15.75" customHeight="1">
      <c r="A4033" s="2" t="s">
        <v>4033</v>
      </c>
      <c r="B4033" s="2" t="str">
        <f>IFERROR(__xludf.DUMMYFUNCTION("GOOGLETRANSLATE(A4033, ""en"",""mt"")"),"Proġetti ta 'żvilupp fuq skala kbira")</f>
        <v>Proġetti ta 'żvilupp fuq skala kbira</v>
      </c>
    </row>
    <row r="4034" ht="15.75" customHeight="1">
      <c r="A4034" s="2" t="s">
        <v>4034</v>
      </c>
      <c r="B4034" s="2" t="str">
        <f>IFERROR(__xludf.DUMMYFUNCTION("GOOGLETRANSLATE(A4034, ""en"",""mt"")"),"X'inhu, aktar milli l-Iżlamiżmu, teħtieġ spjegazzjoni?")</f>
        <v>X'inhu, aktar milli l-Iżlamiżmu, teħtieġ spjegazzjoni?</v>
      </c>
    </row>
    <row r="4035" ht="15.75" customHeight="1">
      <c r="A4035" s="2" t="s">
        <v>4035</v>
      </c>
      <c r="B4035" s="2" t="str">
        <f>IFERROR(__xludf.DUMMYFUNCTION("GOOGLETRANSLATE(A4035, ""en"",""mt"")"),"Qerda ta 'Iżrael")</f>
        <v>Qerda ta 'Iżrael</v>
      </c>
    </row>
    <row r="4036" ht="15.75" customHeight="1">
      <c r="A4036" s="2" t="s">
        <v>4036</v>
      </c>
      <c r="B4036" s="2" t="str">
        <f>IFERROR(__xludf.DUMMYFUNCTION("GOOGLETRANSLATE(A4036, ""en"",""mt"")"),"li d-diżubbidjenza ċivili hija ġustifikata biss kontra entitajiet governattivi")</f>
        <v>li d-diżubbidjenza ċivili hija ġustifikata biss kontra entitajiet governattivi</v>
      </c>
    </row>
    <row r="4037" ht="15.75" customHeight="1">
      <c r="A4037" s="2" t="s">
        <v>4037</v>
      </c>
      <c r="B4037" s="2" t="str">
        <f>IFERROR(__xludf.DUMMYFUNCTION("GOOGLETRANSLATE(A4037, ""en"",""mt"")"),"Kull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4038" ht="15.75" customHeight="1">
      <c r="A4038" s="2" t="s">
        <v>4038</v>
      </c>
      <c r="B4038" s="2" t="str">
        <f>IFERROR(__xludf.DUMMYFUNCTION("GOOGLETRANSLATE(A4038, ""en"",""mt"")"),"Il-biċċa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4039" ht="15.75" customHeight="1">
      <c r="A4039" s="2" t="s">
        <v>4039</v>
      </c>
      <c r="B4039" s="2" t="str">
        <f>IFERROR(__xludf.DUMMYFUNCTION("GOOGLETRANSLATE(A4039, ""en"",""mt"")"),"Kif qabbad Utent of Tymnet")</f>
        <v>Kif qabbad Utent of Tymnet</v>
      </c>
    </row>
    <row r="4040" ht="15.75" customHeight="1">
      <c r="A4040" s="2" t="s">
        <v>4040</v>
      </c>
      <c r="B4040" s="2" t="str">
        <f>IFERROR(__xludf.DUMMYFUNCTION("GOOGLETRANSLATE(A4040, ""en"",""mt"")"),"Matematika applikata")</f>
        <v>Matematika applikata</v>
      </c>
    </row>
    <row r="4041" ht="15.75" customHeight="1">
      <c r="A4041" s="2" t="s">
        <v>4041</v>
      </c>
      <c r="B4041" s="2" t="str">
        <f>IFERROR(__xludf.DUMMYFUNCTION("GOOGLETRANSLATE(A4041, ""en"",""mt"")"),"Fundatur ta 'knejjes Protestanti ġodda f'reġjuni kkontrollati mill-Kattoliċi")</f>
        <v>Fundatur ta 'knejjes Protestanti ġodda f'reġjuni kkontrollati mill-Kattoliċi</v>
      </c>
    </row>
    <row r="4042" ht="15.75" customHeight="1">
      <c r="A4042" s="2" t="s">
        <v>4042</v>
      </c>
      <c r="B4042" s="2" t="str">
        <f>IFERROR(__xludf.DUMMYFUNCTION("GOOGLETRANSLATE(A4042, ""en"",""mt"")"),"Kemm Sports Intercollegiate Harvard jikkompeti fid-Diviżjoni I tal-NCAA")</f>
        <v>Kemm Sports Intercollegiate Harvard jikkompeti fid-Diviżjoni I tal-NCAA</v>
      </c>
    </row>
    <row r="4043" ht="15.75" customHeight="1">
      <c r="A4043" s="2" t="s">
        <v>4043</v>
      </c>
      <c r="B4043" s="2" t="str">
        <f>IFERROR(__xludf.DUMMYFUNCTION("GOOGLETRANSLATE(A4043, ""en"",""mt"")"),"Rich u sew")</f>
        <v>Rich u sew</v>
      </c>
    </row>
    <row r="4044" ht="15.75" customHeight="1">
      <c r="A4044" s="2" t="s">
        <v>4044</v>
      </c>
      <c r="B4044" s="2" t="str">
        <f>IFERROR(__xludf.DUMMYFUNCTION("GOOGLETRANSLATE(A4044, ""en"",""mt"")"),"l-aktar wieħed")</f>
        <v>l-aktar wieħed</v>
      </c>
    </row>
    <row r="4045" ht="15.75" customHeight="1">
      <c r="A4045" s="2" t="s">
        <v>4045</v>
      </c>
      <c r="B4045" s="2" t="str">
        <f>IFERROR(__xludf.DUMMYFUNCTION("GOOGLETRANSLATE(A4045, ""en"",""mt"")"),"Baċin tal-Amazon")</f>
        <v>Baċin tal-Amazon</v>
      </c>
    </row>
    <row r="4046" ht="15.75" customHeight="1">
      <c r="A4046" s="2" t="s">
        <v>4046</v>
      </c>
      <c r="B4046" s="2" t="str">
        <f>IFERROR(__xludf.DUMMYFUNCTION("GOOGLETRANSLATE(A4046, ""en"",""mt"")"),"Fil-bidu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4047" ht="15.75" customHeight="1">
      <c r="A4047" s="2" t="s">
        <v>4047</v>
      </c>
      <c r="B4047" s="2" t="str">
        <f>IFERROR(__xludf.DUMMYFUNCTION("GOOGLETRANSLATE(A4047, ""en"",""mt"")"),"Meta kien iċ-ċessjoni mill-moviment tal-Afrika t'Isfel?")</f>
        <v>Meta kien iċ-ċessjoni mill-moviment tal-Afrika t'Isfel?</v>
      </c>
    </row>
    <row r="4048" ht="15.75" customHeight="1">
      <c r="A4048" s="2" t="s">
        <v>4048</v>
      </c>
      <c r="B4048" s="2" t="str">
        <f>IFERROR(__xludf.DUMMYFUNCTION("GOOGLETRANSLATE(A4048, ""en"",""mt"")"),"Fama Eugene")</f>
        <v>Fama Eugene</v>
      </c>
    </row>
    <row r="4049" ht="15.75" customHeight="1">
      <c r="A4049" s="2" t="s">
        <v>4049</v>
      </c>
      <c r="B4049" s="2" t="str">
        <f>IFERROR(__xludf.DUMMYFUNCTION("GOOGLETRANSLATE(A4049, ""en"",""mt"")"),"Victoria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4050" ht="15.75" customHeight="1">
      <c r="A4050" s="2" t="s">
        <v>4050</v>
      </c>
      <c r="B4050" s="2" t="str">
        <f>IFERROR(__xludf.DUMMYFUNCTION("GOOGLETRANSLATE(A4050, ""en"",""mt"")"),"Rekwiżiti taż-Żonjar u tal-Kodiċi tal-Bini")</f>
        <v>Rekwiżiti taż-Żonjar u tal-Kodiċi tal-Bini</v>
      </c>
    </row>
    <row r="4051" ht="15.75" customHeight="1">
      <c r="A4051" s="2" t="s">
        <v>4051</v>
      </c>
      <c r="B4051" s="2" t="str">
        <f>IFERROR(__xludf.DUMMYFUNCTION("GOOGLETRANSLATE(A4051, ""en"",""mt"")"),"Gwerra ta 'Seba' Snin")</f>
        <v>Gwerra ta 'Seba' Snin</v>
      </c>
    </row>
    <row r="4052" ht="15.75" customHeight="1">
      <c r="A4052" s="2" t="s">
        <v>4052</v>
      </c>
      <c r="B4052" s="2" t="str">
        <f>IFERROR(__xludf.DUMMYFUNCTION("GOOGLETRANSLATE(A4052, ""en"",""mt"")"),"permezz ta ’kuntatt ma’ negozjanti Persjani")</f>
        <v>permezz ta ’kuntatt ma’ negozjanti Persjani</v>
      </c>
    </row>
    <row r="4053" ht="15.75" customHeight="1">
      <c r="A4053" s="2" t="s">
        <v>4053</v>
      </c>
      <c r="B4053" s="2" t="str">
        <f>IFERROR(__xludf.DUMMYFUNCTION("GOOGLETRANSLATE(A4053, ""en"",""mt"")"),"Is-sistema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4054" ht="15.75" customHeight="1">
      <c r="A4054" s="2" t="s">
        <v>4054</v>
      </c>
      <c r="B4054" s="2" t="str">
        <f>IFERROR(__xludf.DUMMYFUNCTION("GOOGLETRANSLATE(A4054, ""en"",""mt"")"),"Għalkemm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4055" ht="15.75" customHeight="1">
      <c r="A4055" s="2" t="s">
        <v>4055</v>
      </c>
      <c r="B4055" s="2" t="str">
        <f>IFERROR(__xludf.DUMMYFUNCTION("GOOGLETRANSLATE(A4055, ""en"",""mt"")"),"Filwaqt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4056" ht="15.75" customHeight="1">
      <c r="A4056" s="2" t="s">
        <v>4056</v>
      </c>
      <c r="B4056" s="2" t="str">
        <f>IFERROR(__xludf.DUMMYFUNCTION("GOOGLETRANSLATE(A4056, ""en"",""mt"")"),"Dec oriġinarjament kellu 3 saffi iżda evolva f'kemm saffi")</f>
        <v>Dec oriġinarjament kellu 3 saffi iżda evolva f'kemm saffi</v>
      </c>
    </row>
    <row r="4057" ht="15.75" customHeight="1">
      <c r="A4057" s="2" t="s">
        <v>4057</v>
      </c>
      <c r="B4057" s="2" t="str">
        <f>IFERROR(__xludf.DUMMYFUNCTION("GOOGLETRANSLATE(A4057, ""en"",""mt"")"),"F'liema sena saru l-ewwel esperimenti magħrufa dwar il-kombustjoni u l-arja?")</f>
        <v>F'liema sena saru l-ewwel esperimenti magħrufa dwar il-kombustjoni u l-arja?</v>
      </c>
    </row>
    <row r="4058" ht="15.75" customHeight="1">
      <c r="A4058" s="2" t="s">
        <v>4058</v>
      </c>
      <c r="B4058" s="2" t="str">
        <f>IFERROR(__xludf.DUMMYFUNCTION("GOOGLETRANSLATE(A4058, ""en"",""mt"")"),"Nodi Intermedji tan-Netwerk bl-Asinkronikament bl-Użu ta 'First-In, First-Out Buffering")</f>
        <v>Nodi Intermedji tan-Netwerk bl-Asinkronikament bl-Użu ta 'First-In, First-Out Buffering</v>
      </c>
    </row>
    <row r="4059" ht="15.75" customHeight="1">
      <c r="A4059" s="2" t="s">
        <v>4059</v>
      </c>
      <c r="B4059" s="2" t="str">
        <f>IFERROR(__xludf.DUMMYFUNCTION("GOOGLETRANSLATE(A4059, ""en"",""mt"")"),"In-netwerk kien imsaħħaħ")</f>
        <v>In-netwerk kien imsaħħaħ</v>
      </c>
    </row>
    <row r="4060" ht="15.75" customHeight="1">
      <c r="A4060" s="2" t="s">
        <v>4060</v>
      </c>
      <c r="B4060" s="2" t="str">
        <f>IFERROR(__xludf.DUMMYFUNCTION("GOOGLETRANSLATE(A4060, ""en"",""mt"")"),"metamorfosed")</f>
        <v>metamorfosed</v>
      </c>
    </row>
    <row r="4061" ht="15.75" customHeight="1">
      <c r="A4061" s="2" t="s">
        <v>4061</v>
      </c>
      <c r="B4061" s="2" t="str">
        <f>IFERROR(__xludf.DUMMYFUNCTION("GOOGLETRANSLATE(A4061, ""en"",""mt"")"),"Il-mexxejja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4062" ht="15.75" customHeight="1">
      <c r="A4062" s="2" t="s">
        <v>4062</v>
      </c>
      <c r="B4062" s="2" t="str">
        <f>IFERROR(__xludf.DUMMYFUNCTION("GOOGLETRANSLATE(A4062, ""en"",""mt"")"),"Battalja ta 'Fort Bull")</f>
        <v>Battalja ta 'Fort Bull</v>
      </c>
    </row>
    <row r="4063" ht="15.75" customHeight="1">
      <c r="A4063" s="2" t="s">
        <v>4063</v>
      </c>
      <c r="B4063" s="2" t="str">
        <f>IFERROR(__xludf.DUMMYFUNCTION("GOOGLETRANSLATE(A4063, ""en"",""mt"")"),"""In-Nofsinhar ta 'California"" mhix indikazzjoni ġeografika formali, u d-definizzjonijiet ta' dak li jikkostitwixxi n-Nofsinhar ta 'California jvarjaw.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jvarjaw.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4064" ht="15.75" customHeight="1">
      <c r="A4064" s="2" t="s">
        <v>4064</v>
      </c>
      <c r="B4064" s="2" t="str">
        <f>IFERROR(__xludf.DUMMYFUNCTION("GOOGLETRANSLATE(A4064, ""en"",""mt"")"),"Issolvi kwalunkwe problema f'C")</f>
        <v>Issolvi kwalunkwe problema f'C</v>
      </c>
    </row>
    <row r="4065" ht="15.75" customHeight="1">
      <c r="A4065" s="2" t="s">
        <v>4065</v>
      </c>
      <c r="B4065" s="2" t="str">
        <f>IFERROR(__xludf.DUMMYFUNCTION("GOOGLETRANSLATE(A4065, ""en"",""mt"")"),"naqsu milli jwaqqfu fond ta 'assigurazzjoni għall-impjegati biex jitolbu pagi mhux imħallsa jekk min iħaddem kien jinżel")</f>
        <v>naqsu milli jwaqqfu fond ta 'assigurazzjoni għall-impjegati biex jitolbu pagi mhux imħallsa jekk min iħaddem kien jinżel</v>
      </c>
    </row>
    <row r="4066" ht="15.75" customHeight="1">
      <c r="A4066" s="2" t="s">
        <v>4066</v>
      </c>
      <c r="B4066" s="2" t="str">
        <f>IFERROR(__xludf.DUMMYFUNCTION("GOOGLETRANSLATE(A4066, ""en"",""mt"")"),"li kull naħa hija kapaċi twettaq l-obbligi stabbiliti")</f>
        <v>li kull naħa hija kapaċi twettaq l-obbligi stabbiliti</v>
      </c>
    </row>
    <row r="4067" ht="15.75" customHeight="1">
      <c r="A4067" s="2" t="s">
        <v>4067</v>
      </c>
      <c r="B4067" s="2" t="str">
        <f>IFERROR(__xludf.DUMMYFUNCTION("GOOGLETRANSLATE(A4067, ""en"",""mt"")"),"Il-prinċipji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4068" ht="15.75" customHeight="1">
      <c r="A4068" s="2" t="s">
        <v>4068</v>
      </c>
      <c r="B4068" s="2" t="str">
        <f>IFERROR(__xludf.DUMMYFUNCTION("GOOGLETRANSLATE(A4068, ""en"",""mt"")"),"id-deżert tal-Colorado")</f>
        <v>id-deżert tal-Colorado</v>
      </c>
    </row>
    <row r="4069" ht="15.75" customHeight="1">
      <c r="A4069" s="2" t="s">
        <v>4069</v>
      </c>
      <c r="B4069" s="2" t="str">
        <f>IFERROR(__xludf.DUMMYFUNCTION("GOOGLETRANSLATE(A4069, ""en"",""mt"")"),"Iċ-ċelloli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4070" ht="15.75" customHeight="1">
      <c r="A4070" s="2" t="s">
        <v>4070</v>
      </c>
      <c r="B4070" s="2" t="str">
        <f>IFERROR(__xludf.DUMMYFUNCTION("GOOGLETRANSLATE(A4070, ""en"",""mt"")"),"1820")</f>
        <v>1820</v>
      </c>
    </row>
    <row r="4071" ht="15.75" customHeight="1">
      <c r="A4071" s="2" t="s">
        <v>4071</v>
      </c>
      <c r="B4071" s="2" t="str">
        <f>IFERROR(__xludf.DUMMYFUNCTION("GOOGLETRANSLATE(A4071, ""en"",""mt"")"),"Disinji molekulari marbuta mal-patoġeni")</f>
        <v>Disinji molekulari marbuta mal-patoġeni</v>
      </c>
    </row>
    <row r="4072" ht="15.75" customHeight="1">
      <c r="A4072" s="2" t="s">
        <v>4072</v>
      </c>
      <c r="B4072" s="2" t="str">
        <f>IFERROR(__xludf.DUMMYFUNCTION("GOOGLETRANSLATE(A4072, ""en"",""mt"")"),"Uża l-proċeduri bħala forum biex tinforma lill-ġurija u lill-pubbliku dwar iċ-ċirkostanzi politiċi li jdawru l-każ")</f>
        <v>Uża l-proċeduri bħala forum biex tinforma lill-ġurija u lill-pubbliku dwar iċ-ċirkostanzi politiċi li jdawru l-każ</v>
      </c>
    </row>
    <row r="4073" ht="15.75" customHeight="1">
      <c r="A4073" s="2" t="s">
        <v>4073</v>
      </c>
      <c r="B4073" s="2" t="str">
        <f>IFERROR(__xludf.DUMMYFUNCTION("GOOGLETRANSLATE(A4073, ""en"",""mt"")"),"tikser il-liġi għal awto-gratifikazzjoni")</f>
        <v>tikser il-liġi għal awto-gratifikazzjoni</v>
      </c>
    </row>
    <row r="4074" ht="15.75" customHeight="1">
      <c r="A4074" s="2" t="s">
        <v>4074</v>
      </c>
      <c r="B4074" s="2" t="str">
        <f>IFERROR(__xludf.DUMMYFUNCTION("GOOGLETRANSLATE(A4074, ""en"",""mt"")"),"Il-maġġoranza tista 'tkun qawwija iżda mhux neċessarjament it-tajjeb")</f>
        <v>Il-maġġoranza tista 'tkun qawwija iżda mhux neċessarjament it-tajjeb</v>
      </c>
    </row>
    <row r="4075" ht="15.75" customHeight="1">
      <c r="A4075" s="2" t="s">
        <v>4075</v>
      </c>
      <c r="B4075" s="2" t="str">
        <f>IFERROR(__xludf.DUMMYFUNCTION("GOOGLETRANSLATE(A4075, ""en"",""mt"")"),"Aħbarijiet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lill-Franċiżi.")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lill-Franċiżi.</v>
      </c>
    </row>
    <row r="4076" ht="15.75" customHeight="1">
      <c r="A4076" s="2" t="s">
        <v>4076</v>
      </c>
      <c r="B4076" s="2" t="str">
        <f>IFERROR(__xludf.DUMMYFUNCTION("GOOGLETRANSLATE(A4076, ""en"",""mt"")"),"Rhine")</f>
        <v>Rhine</v>
      </c>
    </row>
    <row r="4077" ht="15.75" customHeight="1">
      <c r="A4077" s="2" t="s">
        <v>4077</v>
      </c>
      <c r="B4077" s="2" t="str">
        <f>IFERROR(__xludf.DUMMYFUNCTION("GOOGLETRANSLATE(A4077, ""en"",""mt"")"),"Teorema fundamentali tal-aritmetika")</f>
        <v>Teorema fundamentali tal-aritmetika</v>
      </c>
    </row>
    <row r="4078" ht="15.75" customHeight="1">
      <c r="A4078" s="2" t="s">
        <v>4078</v>
      </c>
      <c r="B4078" s="2" t="str">
        <f>IFERROR(__xludf.DUMMYFUNCTION("GOOGLETRANSLATE(A4078, ""en"",""mt"")"),"Fuq liema tip ta 'dħul tiddependi l-maġġoranza l-kbira tal-popolazzjoni?")</f>
        <v>Fuq liema tip ta 'dħul tiddependi l-maġġoranza l-kbira tal-popolazzjoni?</v>
      </c>
    </row>
    <row r="4079" ht="15.75" customHeight="1">
      <c r="A4079" s="2" t="s">
        <v>4079</v>
      </c>
      <c r="B4079" s="2" t="str">
        <f>IFERROR(__xludf.DUMMYFUNCTION("GOOGLETRANSLATE(A4079, ""en"",""mt"")"),"Il-Qorti tal-Kontea ta 'Fresno oriġinali (imwaqqa), il-Librerija Pubblika ta' Fresno Carnegie (imwaqqa)")</f>
        <v>Il-Qorti tal-Kontea ta 'Fresno oriġinali (imwaqqa), il-Librerija Pubblika ta' Fresno Carnegie (imwaqqa)</v>
      </c>
    </row>
    <row r="4080" ht="15.75" customHeight="1">
      <c r="A4080" s="2" t="s">
        <v>4080</v>
      </c>
      <c r="B4080" s="2" t="str">
        <f>IFERROR(__xludf.DUMMYFUNCTION("GOOGLETRANSLATE(A4080, ""en"",""mt"")"),"proġetti ta 'kanalizzazzjoni")</f>
        <v>proġetti ta 'kanalizzazzjoni</v>
      </c>
    </row>
    <row r="4081" ht="15.75" customHeight="1">
      <c r="A4081" s="2" t="s">
        <v>4081</v>
      </c>
      <c r="B4081" s="2" t="str">
        <f>IFERROR(__xludf.DUMMYFUNCTION("GOOGLETRANSLATE(A4081, ""en"",""mt"")"),"Fi ħdan il-Maria u ċ-ċinturin tal-ġibda")</f>
        <v>Fi ħdan il-Maria u ċ-ċinturin tal-ġibda</v>
      </c>
    </row>
    <row r="4082" ht="15.75" customHeight="1">
      <c r="A4082" s="2" t="s">
        <v>4082</v>
      </c>
      <c r="B4082" s="2" t="str">
        <f>IFERROR(__xludf.DUMMYFUNCTION("GOOGLETRANSLATE(A4082, ""en"",""mt"")"),"X'inhu l-akbar pont ta 'sospensjoni fil-Ġermanja?")</f>
        <v>X'inhu l-akbar pont ta 'sospensjoni fil-Ġermanja?</v>
      </c>
    </row>
    <row r="4083" ht="15.75" customHeight="1">
      <c r="A4083" s="2" t="s">
        <v>4083</v>
      </c>
      <c r="B4083" s="2" t="str">
        <f>IFERROR(__xludf.DUMMYFUNCTION("GOOGLETRANSLATE(A4083, ""en"",""mt"")"),"L-ekonomista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4084" ht="15.75" customHeight="1">
      <c r="A4084" s="2" t="s">
        <v>4084</v>
      </c>
      <c r="B4084" s="2" t="str">
        <f>IFERROR(__xludf.DUMMYFUNCTION("GOOGLETRANSLATE(A4084, ""en"",""mt"")"),"X'indika l-analiżi mid-depożiti tas-sedimenti?")</f>
        <v>X'indika l-analiżi mid-depożiti tas-sedimenti?</v>
      </c>
    </row>
    <row r="4085" ht="15.75" customHeight="1">
      <c r="A4085" s="2" t="s">
        <v>4085</v>
      </c>
      <c r="B4085" s="2" t="str">
        <f>IFERROR(__xludf.DUMMYFUNCTION("GOOGLETRANSLATE(A4085, ""en"",""mt"")"),"Il-Kap tat-Tama t-Tajba")</f>
        <v>Il-Kap tat-Tama t-Tajba</v>
      </c>
    </row>
    <row r="4086" ht="15.75" customHeight="1">
      <c r="A4086" s="2" t="s">
        <v>4086</v>
      </c>
      <c r="B4086" s="2" t="str">
        <f>IFERROR(__xludf.DUMMYFUNCTION("GOOGLETRANSLATE(A4086, ""en"",""mt"")"),"Truppi Franċiżi waqqfu r-rewwixti tal-camisard bejn liema snin?")</f>
        <v>Truppi Franċiżi waqqfu r-rewwixti tal-camisard bejn liema snin?</v>
      </c>
    </row>
    <row r="4087" ht="15.75" customHeight="1">
      <c r="A4087" s="2" t="s">
        <v>4087</v>
      </c>
      <c r="B4087" s="2" t="str">
        <f>IFERROR(__xludf.DUMMYFUNCTION("GOOGLETRANSLATE(A4087, ""en"",""mt"")"),"Exptime")</f>
        <v>Exptime</v>
      </c>
    </row>
    <row r="4088" ht="15.75" customHeight="1">
      <c r="A4088" s="2" t="s">
        <v>4088</v>
      </c>
      <c r="B4088" s="2" t="str">
        <f>IFERROR(__xludf.DUMMYFUNCTION("GOOGLETRANSLATE(A4088, ""en"",""mt"")"),"Fil-mudell b'saffi tad-dinja, il-mantell għandu żewġ saffi taħtha. X'inhuma?")</f>
        <v>Fil-mudell b'saffi tad-dinja, il-mantell għandu żewġ saffi taħtha. X'inhuma?</v>
      </c>
    </row>
    <row r="4089" ht="15.75" customHeight="1">
      <c r="A4089" s="2" t="s">
        <v>4089</v>
      </c>
      <c r="B4089" s="2" t="str">
        <f>IFERROR(__xludf.DUMMYFUNCTION("GOOGLETRANSLATE(A4089, ""en"",""mt"")"),"Baran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4090" ht="15.75" customHeight="1">
      <c r="A4090" s="2" t="s">
        <v>4090</v>
      </c>
      <c r="B4090" s="2" t="str">
        <f>IFERROR(__xludf.DUMMYFUNCTION("GOOGLETRANSLATE(A4090, ""en"",""mt"")"),"Internet2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4091" ht="15.75" customHeight="1">
      <c r="A4091" s="2" t="s">
        <v>4091</v>
      </c>
      <c r="B4091" s="2" t="str">
        <f>IFERROR(__xludf.DUMMYFUNCTION("GOOGLETRANSLATE(A4091, ""en"",""mt"")"),"Fin-nofsinhar")</f>
        <v>Fin-nofsinhar</v>
      </c>
    </row>
    <row r="4092" ht="15.75" customHeight="1">
      <c r="A4092" s="2" t="s">
        <v>4092</v>
      </c>
      <c r="B4092" s="2" t="str">
        <f>IFERROR(__xludf.DUMMYFUNCTION("GOOGLETRANSLATE(A4092, ""en"",""mt"")"),"iż-żgħażagħ u l-anzjani")</f>
        <v>iż-żgħażagħ u l-anzjani</v>
      </c>
    </row>
    <row r="4093" ht="15.75" customHeight="1">
      <c r="A4093" s="2" t="s">
        <v>4093</v>
      </c>
      <c r="B4093" s="2" t="str">
        <f>IFERROR(__xludf.DUMMYFUNCTION("GOOGLETRANSLATE(A4093, ""en"",""mt"")"),"Kelliema jinnominaw")</f>
        <v>Kelliema jinnominaw</v>
      </c>
    </row>
    <row r="4094" ht="15.75" customHeight="1">
      <c r="A4094" s="2" t="s">
        <v>4094</v>
      </c>
      <c r="B4094" s="2" t="str">
        <f>IFERROR(__xludf.DUMMYFUNCTION("GOOGLETRANSLATE(A4094, ""en"",""mt"")"),"ħoss każwali")</f>
        <v>ħoss każwali</v>
      </c>
    </row>
    <row r="4095" ht="15.75" customHeight="1">
      <c r="A4095" s="2" t="s">
        <v>4095</v>
      </c>
      <c r="B4095" s="2" t="str">
        <f>IFERROR(__xludf.DUMMYFUNCTION("GOOGLETRANSLATE(A4095, ""en"",""mt"")"),"In-Nofsinhar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4096" ht="15.75" customHeight="1">
      <c r="A4096" s="2" t="s">
        <v>4096</v>
      </c>
      <c r="B4096" s="2" t="str">
        <f>IFERROR(__xludf.DUMMYFUNCTION("GOOGLETRANSLATE(A4096, ""en"",""mt"")"),"Il-kontej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4097" ht="15.75" customHeight="1">
      <c r="A4097" s="2" t="s">
        <v>4097</v>
      </c>
      <c r="B4097" s="2" t="str">
        <f>IFERROR(__xludf.DUMMYFUNCTION("GOOGLETRANSLATE(A4097, ""en"",""mt"")"),"Minkejja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4098" ht="15.75" customHeight="1">
      <c r="A4098" s="2" t="s">
        <v>4098</v>
      </c>
      <c r="B4098" s="2" t="str">
        <f>IFERROR(__xludf.DUMMYFUNCTION("GOOGLETRANSLATE(A4098, ""en"",""mt"")"),"""Ipotesi ta 'Huges""")</f>
        <v>"Ipotesi ta 'Huges"</v>
      </c>
    </row>
    <row r="4099" ht="15.75" customHeight="1">
      <c r="A4099" s="2" t="s">
        <v>4099</v>
      </c>
      <c r="B4099" s="2" t="str">
        <f>IFERROR(__xludf.DUMMYFUNCTION("GOOGLETRANSLATE(A4099, ""en"",""mt"")"),"Fl-1749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4100" ht="15.75" customHeight="1">
      <c r="A4100" s="2" t="s">
        <v>4100</v>
      </c>
      <c r="B4100" s="2" t="str">
        <f>IFERROR(__xludf.DUMMYFUNCTION("GOOGLETRANSLATE(A4100, ""en"",""mt"")"),"Bejn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4101" ht="15.75" customHeight="1">
      <c r="A4101" s="2" t="s">
        <v>4101</v>
      </c>
      <c r="B4101" s="2" t="str">
        <f>IFERROR(__xludf.DUMMYFUNCTION("GOOGLETRANSLATE(A4101, ""en"",""mt"")"),"L-Amerika Ingliża u Franza l-ġdida")</f>
        <v>L-Amerika Ingliża u Franza l-ġdida</v>
      </c>
    </row>
    <row r="4102" ht="15.75" customHeight="1">
      <c r="A4102" s="2" t="s">
        <v>4102</v>
      </c>
      <c r="B4102" s="2" t="str">
        <f>IFERROR(__xludf.DUMMYFUNCTION("GOOGLETRANSLATE(A4102, ""en"",""mt"")"),"X'tip ta 'pagi ma jistgħux jaffordjaw edukazzjoni?")</f>
        <v>X'tip ta 'pagi ma jistgħux jaffordjaw edukazzjoni?</v>
      </c>
    </row>
    <row r="4103" ht="15.75" customHeight="1">
      <c r="A4103" s="2" t="s">
        <v>4103</v>
      </c>
      <c r="B4103" s="2" t="str">
        <f>IFERROR(__xludf.DUMMYFUNCTION("GOOGLETRANSLATE(A4103, ""en"",""mt"")"),"Minn liema sistema tal-muntanji huma l-Alpi Vittorjani?")</f>
        <v>Minn liema sistema tal-muntanji huma l-Alpi Vittorjani?</v>
      </c>
    </row>
    <row r="4104" ht="15.75" customHeight="1">
      <c r="A4104" s="2" t="s">
        <v>4104</v>
      </c>
      <c r="B4104" s="2" t="str">
        <f>IFERROR(__xludf.DUMMYFUNCTION("GOOGLETRANSLATE(A4104, ""en"",""mt"")"),"John B. Goodenough")</f>
        <v>John B. Goodenough</v>
      </c>
    </row>
    <row r="4105" ht="15.75" customHeight="1">
      <c r="A4105" s="2" t="s">
        <v>4105</v>
      </c>
      <c r="B4105" s="2" t="str">
        <f>IFERROR(__xludf.DUMMYFUNCTION("GOOGLETRANSLATE(A4105, ""en"",""mt"")"),"L-IPCC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4106" ht="15.75" customHeight="1">
      <c r="A4106" s="2" t="s">
        <v>4106</v>
      </c>
      <c r="B4106" s="2" t="str">
        <f>IFERROR(__xludf.DUMMYFUNCTION("GOOGLETRANSLATE(A4106, ""en"",""mt"")"),"Liema kumpanija għandha ABC?")</f>
        <v>Liema kumpanija għandha ABC?</v>
      </c>
    </row>
    <row r="4107" ht="15.75" customHeight="1">
      <c r="A4107" s="2" t="s">
        <v>4107</v>
      </c>
      <c r="B4107" s="2" t="str">
        <f>IFERROR(__xludf.DUMMYFUNCTION("GOOGLETRANSLATE(A4107, ""en"",""mt"")"),"Liema kumpanija kummerċjali għenet biex tissetilja Huguenots ħdejn il-Kap?")</f>
        <v>Liema kumpanija kummerċjali għenet biex tissetilja Huguenots ħdejn il-Kap?</v>
      </c>
    </row>
    <row r="4108" ht="15.75" customHeight="1">
      <c r="A4108" s="2" t="s">
        <v>4108</v>
      </c>
      <c r="B4108" s="2" t="str">
        <f>IFERROR(__xludf.DUMMYFUNCTION("GOOGLETRANSLATE(A4108, ""en"",""mt"")"),"Liema sett fiss ta 'fatturi jiddetermina l-azzjonijiet ta' magna tat-Turing deterministika")</f>
        <v>Liema sett fiss ta 'fatturi jiddetermina l-azzjonijiet ta' magna tat-Turing deterministika</v>
      </c>
    </row>
    <row r="4109" ht="15.75" customHeight="1">
      <c r="A4109" s="2" t="s">
        <v>4109</v>
      </c>
      <c r="B4109" s="2" t="str">
        <f>IFERROR(__xludf.DUMMYFUNCTION("GOOGLETRANSLATE(A4109, ""en"",""mt"")"),"Qoxra u l-ogħla porzjon riġidu tal-mantell ta 'fuq")</f>
        <v>Qoxra u l-ogħla porzjon riġidu tal-mantell ta 'fuq</v>
      </c>
    </row>
    <row r="4110" ht="15.75" customHeight="1">
      <c r="A4110" s="2" t="s">
        <v>4110</v>
      </c>
      <c r="B4110" s="2" t="str">
        <f>IFERROR(__xludf.DUMMYFUNCTION("GOOGLETRANSLATE(A4110, ""en"",""mt"")"),"Montpellier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4111" ht="15.75" customHeight="1">
      <c r="A4111" s="2" t="s">
        <v>4111</v>
      </c>
      <c r="B4111" s="2" t="str">
        <f>IFERROR(__xludf.DUMMYFUNCTION("GOOGLETRANSLATE(A4111, ""en"",""mt"")"),"inversament")</f>
        <v>inversament</v>
      </c>
    </row>
    <row r="4112" ht="15.75" customHeight="1">
      <c r="A4112" s="2" t="s">
        <v>4112</v>
      </c>
      <c r="B4112" s="2" t="str">
        <f>IFERROR(__xludf.DUMMYFUNCTION("GOOGLETRANSLATE(A4112, ""en"",""mt"")"),"Kemm it-trab jiġi minfuħ fis-sonar kull sena")</f>
        <v>Kemm it-trab jiġi minfuħ fis-sonar kull sena</v>
      </c>
    </row>
    <row r="4113" ht="15.75" customHeight="1">
      <c r="A4113" s="2" t="s">
        <v>4113</v>
      </c>
      <c r="B4113" s="2" t="str">
        <f>IFERROR(__xludf.DUMMYFUNCTION("GOOGLETRANSLATE(A4113, ""en"",""mt"")"),"X’naqsmu fl-għadd bejn l-1984 u l-1991?")</f>
        <v>X’naqsmu fl-għadd bejn l-1984 u l-1991?</v>
      </c>
    </row>
    <row r="4114" ht="15.75" customHeight="1">
      <c r="A4114" s="2" t="s">
        <v>4114</v>
      </c>
      <c r="B4114" s="2" t="str">
        <f>IFERROR(__xludf.DUMMYFUNCTION("GOOGLETRANSLATE(A4114, ""en"",""mt"")"),"Min iddikjara li ried li Iżrael jisparixxi?")</f>
        <v>Min iddikjara li ried li Iżrael jisparixxi?</v>
      </c>
    </row>
    <row r="4115" ht="15.75" customHeight="1">
      <c r="A4115" s="2" t="s">
        <v>4115</v>
      </c>
      <c r="B4115" s="2" t="str">
        <f>IFERROR(__xludf.DUMMYFUNCTION("GOOGLETRANSLATE(A4115, ""en"",""mt"")"),"iterattivament")</f>
        <v>iterattivament</v>
      </c>
    </row>
    <row r="4116" ht="15.75" customHeight="1">
      <c r="A4116" s="2" t="s">
        <v>4116</v>
      </c>
      <c r="B4116" s="2" t="str">
        <f>IFERROR(__xludf.DUMMYFUNCTION("GOOGLETRANSLATE(A4116, ""en"",""mt"")"),"il-mudell tad-datagramma")</f>
        <v>il-mudell tad-datagramma</v>
      </c>
    </row>
    <row r="4117" ht="15.75" customHeight="1">
      <c r="A4117" s="2" t="s">
        <v>4117</v>
      </c>
      <c r="B4117" s="2" t="str">
        <f>IFERROR(__xludf.DUMMYFUNCTION("GOOGLETRANSLATE(A4117, ""en"",""mt"")"),"Minkejja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4118" ht="15.75" customHeight="1">
      <c r="A4118" s="2" t="s">
        <v>4118</v>
      </c>
      <c r="B4118" s="2" t="str">
        <f>IFERROR(__xludf.DUMMYFUNCTION("GOOGLETRANSLATE(A4118, ""en"",""mt"")"),"il-post ċentrali tiegħu")</f>
        <v>il-post ċentrali tiegħu</v>
      </c>
    </row>
    <row r="4119" ht="15.75" customHeight="1">
      <c r="A4119" s="2" t="s">
        <v>4119</v>
      </c>
      <c r="B4119" s="2" t="str">
        <f>IFERROR(__xludf.DUMMYFUNCTION("GOOGLETRANSLATE(A4119, ""en"",""mt"")"),"Min jista 'jinforza l-liġi tal-Unjoni Ewropea?")</f>
        <v>Min jista 'jinforza l-liġi tal-Unjoni Ewropea?</v>
      </c>
    </row>
    <row r="4120" ht="15.75" customHeight="1">
      <c r="A4120" s="2" t="s">
        <v>4120</v>
      </c>
      <c r="B4120" s="2" t="str">
        <f>IFERROR(__xludf.DUMMYFUNCTION("GOOGLETRANSLATE(A4120, ""en"",""mt"")"),"Min hu eliġibbli biex jitfa 'isimhom fil-kappell biex ikun l-ewwel ministru?")</f>
        <v>Min hu eliġibbli biex jitfa 'isimhom fil-kappell biex ikun l-ewwel ministru?</v>
      </c>
    </row>
    <row r="4121" ht="15.75" customHeight="1">
      <c r="A4121" s="2" t="s">
        <v>4121</v>
      </c>
      <c r="B4121" s="2" t="str">
        <f>IFERROR(__xludf.DUMMYFUNCTION("GOOGLETRANSLATE(A4121, ""en"",""mt"")"),"Perjodu ta 'Cambrian.")</f>
        <v>Perjodu ta 'Cambrian.</v>
      </c>
    </row>
    <row r="4122" ht="15.75" customHeight="1">
      <c r="A4122" s="2" t="s">
        <v>4122</v>
      </c>
      <c r="B4122" s="2" t="str">
        <f>IFERROR(__xludf.DUMMYFUNCTION("GOOGLETRANSLATE(A4122, ""en"",""mt"")"),"Oriġini lingwistiċi doppji jew tripli mhux Franċiżi")</f>
        <v>Oriġini lingwistiċi doppji jew tripli mhux Franċiżi</v>
      </c>
    </row>
    <row r="4123" ht="15.75" customHeight="1">
      <c r="A4123" s="2" t="s">
        <v>4123</v>
      </c>
      <c r="B4123" s="2" t="str">
        <f>IFERROR(__xludf.DUMMYFUNCTION("GOOGLETRANSLATE(A4123, ""en"",""mt"")"),"In-nazzjonijiet industrijalizzati żiedu r-riservi tagħhom")</f>
        <v>In-nazzjonijiet industrijalizzati żiedu r-riservi tagħhom</v>
      </c>
    </row>
    <row r="4124" ht="15.75" customHeight="1">
      <c r="A4124" s="2" t="s">
        <v>4124</v>
      </c>
      <c r="B4124" s="2" t="str">
        <f>IFERROR(__xludf.DUMMYFUNCTION("GOOGLETRANSLATE(A4124, ""en"",""mt"")"),"It-trattati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4125" ht="15.75" customHeight="1">
      <c r="A4125" s="2" t="s">
        <v>4125</v>
      </c>
      <c r="B4125" s="2" t="str">
        <f>IFERROR(__xludf.DUMMYFUNCTION("GOOGLETRANSLATE(A4125, ""en"",""mt"")"),"Kif ħadu l-informazzjoni ta 'Celeron f'Logstown?")</f>
        <v>Kif ħadu l-informazzjoni ta 'Celeron f'Logstown?</v>
      </c>
    </row>
    <row r="4126" ht="15.75" customHeight="1">
      <c r="A4126" s="2" t="s">
        <v>4126</v>
      </c>
      <c r="B4126" s="2" t="str">
        <f>IFERROR(__xludf.DUMMYFUNCTION("GOOGLETRANSLATE(A4126, ""en"",""mt"")"),"Partiċelli tal-punt idealizzati")</f>
        <v>Partiċelli tal-punt idealizzati</v>
      </c>
    </row>
    <row r="4127" ht="15.75" customHeight="1">
      <c r="A4127" s="2" t="s">
        <v>4127</v>
      </c>
      <c r="B4127" s="2" t="str">
        <f>IFERROR(__xludf.DUMMYFUNCTION("GOOGLETRANSLATE(A4127, ""en"",""mt"")"),"Valley Buckland")</f>
        <v>Valley Buckland</v>
      </c>
    </row>
    <row r="4128" ht="15.75" customHeight="1">
      <c r="A4128" s="2" t="s">
        <v>4128</v>
      </c>
      <c r="B4128" s="2" t="str">
        <f>IFERROR(__xludf.DUMMYFUNCTION("GOOGLETRANSLATE(A4128, ""en"",""mt"")"),"Fejn jgħixu Ctenophora?")</f>
        <v>Fejn jgħixu Ctenophora?</v>
      </c>
    </row>
    <row r="4129" ht="15.75" customHeight="1">
      <c r="A4129" s="2" t="s">
        <v>4129</v>
      </c>
      <c r="B4129" s="2" t="str">
        <f>IFERROR(__xludf.DUMMYFUNCTION("GOOGLETRANSLATE(A4129, ""en"",""mt"")"),"Il-kostruzzjoni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4130" ht="15.75" customHeight="1">
      <c r="A4130" s="2" t="s">
        <v>4130</v>
      </c>
      <c r="B4130" s="2" t="str">
        <f>IFERROR(__xludf.DUMMYFUNCTION("GOOGLETRANSLATE(A4130, ""en"",""mt"")"),"Iċ-ċittadinanza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Jonqos")</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Jonqos</v>
      </c>
    </row>
    <row r="4131" ht="15.75" customHeight="1">
      <c r="A4131" s="2" t="s">
        <v>4131</v>
      </c>
      <c r="B4131" s="2" t="str">
        <f>IFERROR(__xludf.DUMMYFUNCTION("GOOGLETRANSLATE(A4131, ""en"",""mt"")"),"Dak li huwa komunement maħsub li huwa r-relazzjoni ta 'valur bejn p u ko-np")</f>
        <v>Dak li huwa komunement maħsub li huwa r-relazzjoni ta 'valur bejn p u ko-np</v>
      </c>
    </row>
    <row r="4132" ht="15.75" customHeight="1">
      <c r="A4132" s="2" t="s">
        <v>4132</v>
      </c>
      <c r="B4132" s="2" t="str">
        <f>IFERROR(__xludf.DUMMYFUNCTION("GOOGLETRANSLATE(A4132, ""en"",""mt"")"),"X’jagħmlu l-votanti fl-1967")</f>
        <v>X’jagħmlu l-votanti fl-1967</v>
      </c>
    </row>
    <row r="4133" ht="15.75" customHeight="1">
      <c r="A4133" s="2" t="s">
        <v>4133</v>
      </c>
      <c r="B4133" s="2" t="str">
        <f>IFERROR(__xludf.DUMMYFUNCTION("GOOGLETRANSLATE(A4133, ""en"",""mt"")"),"Il-Kummissjoni Santer")</f>
        <v>Il-Kummissjoni Santer</v>
      </c>
    </row>
    <row r="4134" ht="15.75" customHeight="1">
      <c r="A4134" s="2" t="s">
        <v>4134</v>
      </c>
      <c r="B4134" s="2" t="str">
        <f>IFERROR(__xludf.DUMMYFUNCTION("GOOGLETRANSLATE(A4134, ""en"",""mt"")"),"Boulevard Huntington")</f>
        <v>Boulevard Huntington</v>
      </c>
    </row>
    <row r="4135" ht="15.75" customHeight="1">
      <c r="A4135" s="2" t="s">
        <v>4135</v>
      </c>
      <c r="B4135" s="2" t="str">
        <f>IFERROR(__xludf.DUMMYFUNCTION("GOOGLETRANSLATE(A4135, ""en"",""mt"")"),"Madwar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4136" ht="15.75" customHeight="1">
      <c r="A4136" s="2" t="s">
        <v>4136</v>
      </c>
      <c r="B4136" s="2" t="str">
        <f>IFERROR(__xludf.DUMMYFUNCTION("GOOGLETRANSLATE(A4136, ""en"",""mt"")"),"Taħt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4137" ht="15.75" customHeight="1">
      <c r="A4137" s="2" t="s">
        <v>4137</v>
      </c>
      <c r="B4137" s="2" t="str">
        <f>IFERROR(__xludf.DUMMYFUNCTION("GOOGLETRANSLATE(A4137, ""en"",""mt"")"),"Flussi tal-lava bażaltiċi b'saffi")</f>
        <v>Flussi tal-lava bażaltiċi b'saffi</v>
      </c>
    </row>
    <row r="4138" ht="15.75" customHeight="1">
      <c r="A4138" s="2" t="s">
        <v>4138</v>
      </c>
      <c r="B4138" s="2" t="str">
        <f>IFERROR(__xludf.DUMMYFUNCTION("GOOGLETRANSLATE(A4138, ""en"",""mt"")"),"X'inhu l-Protokoll UserDatagram Gaurentee")</f>
        <v>X'inhu l-Protokoll UserDatagram Gaurentee</v>
      </c>
    </row>
    <row r="4139" ht="15.75" customHeight="1">
      <c r="A4139" s="2" t="s">
        <v>4139</v>
      </c>
      <c r="B4139" s="2" t="str">
        <f>IFERROR(__xludf.DUMMYFUNCTION("GOOGLETRANSLATE(A4139, ""en"",""mt"")"),"kurrikulu ewlieni ta ’seba’ klassijiet")</f>
        <v>kurrikulu ewlieni ta ’seba’ klassijiet</v>
      </c>
    </row>
    <row r="4140" ht="15.75" customHeight="1">
      <c r="A4140" s="2" t="s">
        <v>4140</v>
      </c>
      <c r="B4140" s="2" t="str">
        <f>IFERROR(__xludf.DUMMYFUNCTION("GOOGLETRANSLATE(A4140, ""en"",""mt"")"),"Ukoll")</f>
        <v>Ukoll</v>
      </c>
    </row>
    <row r="4141" ht="15.75" customHeight="1">
      <c r="A4141" s="2" t="s">
        <v>4141</v>
      </c>
      <c r="B4141" s="2" t="str">
        <f>IFERROR(__xludf.DUMMYFUNCTION("GOOGLETRANSLATE(A4141, ""en"",""mt"")"),"Il-magni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4142" ht="15.75" customHeight="1">
      <c r="A4142" s="2" t="s">
        <v>4142</v>
      </c>
      <c r="B4142" s="2" t="str">
        <f>IFERROR(__xludf.DUMMYFUNCTION("GOOGLETRANSLATE(A4142, ""en"",""mt"")"),"ġeomorfoloġiku")</f>
        <v>ġeomorfoloġiku</v>
      </c>
    </row>
    <row r="4143" ht="15.75" customHeight="1">
      <c r="A4143" s="2" t="s">
        <v>4143</v>
      </c>
      <c r="B4143" s="2" t="str">
        <f>IFERROR(__xludf.DUMMYFUNCTION("GOOGLETRANSLATE(A4143, ""en"",""mt"")"),"forza tal-gravità")</f>
        <v>forza tal-gravità</v>
      </c>
    </row>
    <row r="4144" ht="15.75" customHeight="1">
      <c r="A4144" s="2" t="s">
        <v>4144</v>
      </c>
      <c r="B4144" s="2" t="str">
        <f>IFERROR(__xludf.DUMMYFUNCTION("GOOGLETRANSLATE(A4144, ""en"",""mt"")"),"X'kien il-verdett fuq allegati żbalji oħra?")</f>
        <v>X'kien il-verdett fuq allegati żbalji oħra?</v>
      </c>
    </row>
    <row r="4145" ht="15.75" customHeight="1">
      <c r="A4145" s="2" t="s">
        <v>4145</v>
      </c>
      <c r="B4145" s="2" t="str">
        <f>IFERROR(__xludf.DUMMYFUNCTION("GOOGLETRANSLATE(A4145, ""en"",""mt"")"),"Kif ġew eletti l-biċċa l-kbira tal-uffiċjali tal-belt fis-snin 1960?")</f>
        <v>Kif ġew eletti l-biċċa l-kbira tal-uffiċjali tal-belt fis-snin 1960?</v>
      </c>
    </row>
    <row r="4146" ht="15.75" customHeight="1">
      <c r="A4146" s="2" t="s">
        <v>4146</v>
      </c>
      <c r="B4146" s="2" t="str">
        <f>IFERROR(__xludf.DUMMYFUNCTION("GOOGLETRANSLATE(A4146, ""en"",""mt"")"),"Bayeux Tapestry")</f>
        <v>Bayeux Tapestry</v>
      </c>
    </row>
    <row r="4147" ht="15.75" customHeight="1">
      <c r="A4147" s="2" t="s">
        <v>4147</v>
      </c>
      <c r="B4147" s="2" t="str">
        <f>IFERROR(__xludf.DUMMYFUNCTION("GOOGLETRANSLATE(A4147, ""en"",""mt"")"),"li jirriflettu kontribuzzjonijiet individwali")</f>
        <v>li jirriflettu kontribuzzjonijiet individwali</v>
      </c>
    </row>
    <row r="4148" ht="15.75" customHeight="1">
      <c r="A4148" s="2" t="s">
        <v>4148</v>
      </c>
      <c r="B4148" s="2" t="str">
        <f>IFERROR(__xludf.DUMMYFUNCTION("GOOGLETRANSLATE(A4148, ""en"",""mt"")"),"Uħud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4149" ht="15.75" customHeight="1">
      <c r="A4149" s="2" t="s">
        <v>4149</v>
      </c>
      <c r="B4149" s="2" t="str">
        <f>IFERROR(__xludf.DUMMYFUNCTION("GOOGLETRANSLATE(A4149, ""en"",""mt"")"),"Avveniment ewlieni")</f>
        <v>Avveniment ewlieni</v>
      </c>
    </row>
    <row r="4150" ht="15.75" customHeight="1">
      <c r="A4150" s="2" t="s">
        <v>4150</v>
      </c>
      <c r="B4150" s="2" t="str">
        <f>IFERROR(__xludf.DUMMYFUNCTION("GOOGLETRANSLATE(A4150, ""en"",""mt"")"),"Protokoll ta 'datagramma ta' l-utent")</f>
        <v>Protokoll ta 'datagramma ta' l-utent</v>
      </c>
    </row>
    <row r="4151" ht="15.75" customHeight="1">
      <c r="A4151" s="2" t="s">
        <v>4151</v>
      </c>
      <c r="B4151" s="2" t="str">
        <f>IFERROR(__xludf.DUMMYFUNCTION("GOOGLETRANSLATE(A4151, ""en"",""mt"")"),"X'tip ta 'arti iffjorixxew fil-wan?")</f>
        <v>X'tip ta 'arti iffjorixxew fil-wan?</v>
      </c>
    </row>
    <row r="4152" ht="15.75" customHeight="1">
      <c r="A4152" s="2" t="s">
        <v>4152</v>
      </c>
      <c r="B4152" s="2" t="str">
        <f>IFERROR(__xludf.DUMMYFUNCTION("GOOGLETRANSLATE(A4152, ""en"",""mt"")"),"Għaliex il-lagi żgħar fil-parks huma mbattla qabel ix-xitwa?")</f>
        <v>Għaliex il-lagi żgħar fil-parks huma mbattla qabel ix-xitwa?</v>
      </c>
    </row>
    <row r="4153" ht="15.75" customHeight="1">
      <c r="A4153" s="2" t="s">
        <v>4153</v>
      </c>
      <c r="B4153" s="2" t="str">
        <f>IFERROR(__xludf.DUMMYFUNCTION("GOOGLETRANSLATE(A4153, ""en"",""mt"")"),"Meta tiżviluppa l-minorenni f'adulti?")</f>
        <v>Meta tiżviluppa l-minorenni f'adulti?</v>
      </c>
    </row>
    <row r="4154" ht="15.75" customHeight="1">
      <c r="A4154" s="2" t="s">
        <v>4154</v>
      </c>
      <c r="B4154" s="2" t="str">
        <f>IFERROR(__xludf.DUMMYFUNCTION("GOOGLETRANSLATE(A4154, ""en"",""mt"")"),"Liema entità hija maħluqa jekk it-tliet istituzzjonijiet differenti ma jistgħux jaslu għal kunsens fi kwalunkwe stadju?")</f>
        <v>Liema entità hija maħluqa jekk it-tliet istituzzjonijiet differenti ma jistgħux jaslu għal kunsens fi kwalunkwe stadju?</v>
      </c>
    </row>
    <row r="4155" ht="15.75" customHeight="1">
      <c r="A4155" s="2" t="s">
        <v>4155</v>
      </c>
      <c r="B4155" s="2" t="str">
        <f>IFERROR(__xludf.DUMMYFUNCTION("GOOGLETRANSLATE(A4155, ""en"",""mt"")"),"rwol ta 'yersinia pestis fil-mewt l-Iswed")</f>
        <v>rwol ta 'yersinia pestis fil-mewt l-Iswed</v>
      </c>
    </row>
    <row r="4156" ht="15.75" customHeight="1">
      <c r="A4156" s="2" t="s">
        <v>4156</v>
      </c>
      <c r="B4156" s="2" t="str">
        <f>IFERROR(__xludf.DUMMYFUNCTION("GOOGLETRANSLATE(A4156, ""en"",""mt"")"),"Meta l-produtturi Għarbi taż-żejt neħħew l-embargo?")</f>
        <v>Meta l-produtturi Għarbi taż-żejt neħħew l-embargo?</v>
      </c>
    </row>
    <row r="4157" ht="15.75" customHeight="1">
      <c r="A4157" s="2" t="s">
        <v>4157</v>
      </c>
      <c r="B4157" s="2" t="str">
        <f>IFERROR(__xludf.DUMMYFUNCTION("GOOGLETRANSLATE(A4157, ""en"",""mt"")"),"In-Netwerk tax-Xjenza tal-Kompjuter")</f>
        <v>In-Netwerk tax-Xjenza tal-Kompjuter</v>
      </c>
    </row>
    <row r="4158" ht="15.75" customHeight="1">
      <c r="A4158" s="2" t="s">
        <v>4158</v>
      </c>
      <c r="B4158" s="2" t="str">
        <f>IFERROR(__xludf.DUMMYFUNCTION("GOOGLETRANSLATE(A4158, ""en"",""mt"")"),"Introduzzjoni")</f>
        <v>Introduzzjoni</v>
      </c>
    </row>
    <row r="4159" ht="15.75" customHeight="1">
      <c r="A4159" s="2" t="s">
        <v>4159</v>
      </c>
      <c r="B4159" s="2" t="str">
        <f>IFERROR(__xludf.DUMMYFUNCTION("GOOGLETRANSLATE(A4159, ""en"",""mt"")"),"L-ebda kamra tar-reviżjoni")</f>
        <v>L-ebda kamra tar-reviżjoni</v>
      </c>
    </row>
    <row r="4160" ht="15.75" customHeight="1">
      <c r="A4160" s="2" t="s">
        <v>4160</v>
      </c>
      <c r="B4160" s="2" t="str">
        <f>IFERROR(__xludf.DUMMYFUNCTION("GOOGLETRANSLATE(A4160, ""en"",""mt"")"),"Ma 'min kien Ralph inkarigat li qiegħed fil-gwerra?")</f>
        <v>Ma 'min kien Ralph inkarigat li qiegħed fil-gwerra?</v>
      </c>
    </row>
    <row r="4161" ht="15.75" customHeight="1">
      <c r="A4161" s="2" t="s">
        <v>4161</v>
      </c>
      <c r="B4161" s="2" t="str">
        <f>IFERROR(__xludf.DUMMYFUNCTION("GOOGLETRANSLATE(A4161, ""en"",""mt"")"),"Għin biex tippreserva t-tolleranza tas-soċjetà għad-diżubbidjenza ċivili")</f>
        <v>Għin biex tippreserva t-tolleranza tas-soċjetà għad-diżubbidjenza ċivili</v>
      </c>
    </row>
    <row r="4162" ht="15.75" customHeight="1">
      <c r="A4162" s="2" t="s">
        <v>4162</v>
      </c>
      <c r="B4162" s="2" t="str">
        <f>IFERROR(__xludf.DUMMYFUNCTION("GOOGLETRANSLATE(A4162, ""en"",""mt"")"),"Kif qabbel ir-rapport tal-IPCC tal-2001 mar-realtà fuq il-livelli tal-baħar?")</f>
        <v>Kif qabbel ir-rapport tal-IPCC tal-2001 mar-realtà fuq il-livelli tal-baħar?</v>
      </c>
    </row>
    <row r="4163" ht="15.75" customHeight="1">
      <c r="A4163" s="2" t="s">
        <v>4163</v>
      </c>
      <c r="B4163" s="2" t="str">
        <f>IFERROR(__xludf.DUMMYFUNCTION("GOOGLETRANSLATE(A4163, ""en"",""mt"")"),"Proċess ta 'Kolonizzazzjoni, Influwenza, u Anness ta' Partijiet oħra tad-Dinja")</f>
        <v>Proċess ta 'Kolonizzazzjoni, Influwenza, u Anness ta' Partijiet oħra tad-Dinja</v>
      </c>
    </row>
    <row r="4164" ht="15.75" customHeight="1">
      <c r="A4164" s="2" t="s">
        <v>4164</v>
      </c>
      <c r="B4164" s="2" t="str">
        <f>IFERROR(__xludf.DUMMYFUNCTION("GOOGLETRANSLATE(A4164, ""en"",""mt"")"),"Seminarju Teoloġiku ta ’Chicago")</f>
        <v>Seminarju Teoloġiku ta ’Chicago</v>
      </c>
    </row>
    <row r="4165" ht="15.75" customHeight="1">
      <c r="A4165" s="2" t="s">
        <v>4165</v>
      </c>
      <c r="B4165" s="2" t="str">
        <f>IFERROR(__xludf.DUMMYFUNCTION("GOOGLETRANSLATE(A4165, ""en"",""mt"")"),"Sonia Shankman School Orthogenic")</f>
        <v>Sonia Shankman School Orthogenic</v>
      </c>
    </row>
    <row r="4166" ht="15.75" customHeight="1">
      <c r="A4166" s="2" t="s">
        <v>4166</v>
      </c>
      <c r="B4166" s="2" t="str">
        <f>IFERROR(__xludf.DUMMYFUNCTION("GOOGLETRANSLATE(A4166, ""en"",""mt"")"),"Kunsinna ta 'dawn il-messaġġi bil-maħżen u l-iswiċċjar' il quddiem")</f>
        <v>Kunsinna ta 'dawn il-messaġġi bil-maħżen u l-iswiċċjar' il quddiem</v>
      </c>
    </row>
    <row r="4167" ht="15.75" customHeight="1">
      <c r="A4167" s="2" t="s">
        <v>4167</v>
      </c>
      <c r="B4167" s="2" t="str">
        <f>IFERROR(__xludf.DUMMYFUNCTION("GOOGLETRANSLATE(A4167, ""en"",""mt"")"),"Kemm korpi ta 'ilma jiffurmaw il-Lag Constance?")</f>
        <v>Kemm korpi ta 'ilma jiffurmaw il-Lag Constance?</v>
      </c>
    </row>
    <row r="4168" ht="15.75" customHeight="1">
      <c r="A4168" s="2" t="s">
        <v>4168</v>
      </c>
      <c r="B4168" s="2" t="str">
        <f>IFERROR(__xludf.DUMMYFUNCTION("GOOGLETRANSLATE(A4168, ""en"",""mt"")"),"Huwa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4169" ht="15.75" customHeight="1">
      <c r="A4169" s="2" t="s">
        <v>4169</v>
      </c>
      <c r="B4169" s="2" t="str">
        <f>IFERROR(__xludf.DUMMYFUNCTION("GOOGLETRANSLATE(A4169, ""en"",""mt"")"),"Meta ġie stabbilit is-soluzzjoni li kienet se ssir Varsavja?")</f>
        <v>Meta ġie stabbilit is-soluzzjoni li kienet se ssir Varsavja?</v>
      </c>
    </row>
    <row r="4170" ht="15.75" customHeight="1">
      <c r="A4170" s="2" t="s">
        <v>4170</v>
      </c>
      <c r="B4170" s="2" t="str">
        <f>IFERROR(__xludf.DUMMYFUNCTION("GOOGLETRANSLATE(A4170, ""en"",""mt"")"),"U.S.")</f>
        <v>U.S.</v>
      </c>
    </row>
    <row r="4171" ht="15.75" customHeight="1">
      <c r="A4171" s="2" t="s">
        <v>4171</v>
      </c>
      <c r="B4171" s="2" t="str">
        <f>IFERROR(__xludf.DUMMYFUNCTION("GOOGLETRANSLATE(A4171, ""en"",""mt"")"),"It-talba ta 'Franza fir-reġjun kienet superjuri għal dik tal-Ingliżi")</f>
        <v>It-talba ta 'Franza fir-reġjun kienet superjuri għal dik tal-Ingliżi</v>
      </c>
    </row>
    <row r="4172" ht="15.75" customHeight="1">
      <c r="A4172" s="2" t="s">
        <v>4172</v>
      </c>
      <c r="B4172" s="2" t="str">
        <f>IFERROR(__xludf.DUMMYFUNCTION("GOOGLETRANSLATE(A4172, ""en"",""mt"")"),"ħlas għal kull unità ta 'ħin ta' konnessjoni")</f>
        <v>ħlas għal kull unità ta 'ħin ta' konnessjoni</v>
      </c>
    </row>
    <row r="4173" ht="15.75" customHeight="1">
      <c r="A4173" s="2" t="s">
        <v>4173</v>
      </c>
      <c r="B4173" s="2" t="str">
        <f>IFERROR(__xludf.DUMMYFUNCTION("GOOGLETRANSLATE(A4173, ""en"",""mt"")"),"Flimkien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4174" ht="15.75" customHeight="1">
      <c r="A4174" s="2" t="s">
        <v>4174</v>
      </c>
      <c r="B4174" s="2" t="str">
        <f>IFERROR(__xludf.DUMMYFUNCTION("GOOGLETRANSLATE(A4174, ""en"",""mt"")"),"Maria Fold and Thrust Belt")</f>
        <v>Maria Fold and Thrust Belt</v>
      </c>
    </row>
    <row r="4175" ht="15.75" customHeight="1">
      <c r="A4175" s="2" t="s">
        <v>4175</v>
      </c>
      <c r="B4175" s="2" t="str">
        <f>IFERROR(__xludf.DUMMYFUNCTION("GOOGLETRANSLATE(A4175, ""en"",""mt"")"),"26.7%")</f>
        <v>26.7%</v>
      </c>
    </row>
    <row r="4176" ht="15.75" customHeight="1">
      <c r="A4176" s="2" t="s">
        <v>4176</v>
      </c>
      <c r="B4176" s="2" t="str">
        <f>IFERROR(__xludf.DUMMYFUNCTION("GOOGLETRANSLATE(A4176, ""en"",""mt"")"),"Hendrix v impjegat")</f>
        <v>Hendrix v impjegat</v>
      </c>
    </row>
    <row r="4177" ht="15.75" customHeight="1">
      <c r="A4177" s="2" t="s">
        <v>4177</v>
      </c>
      <c r="B4177" s="2" t="str">
        <f>IFERROR(__xludf.DUMMYFUNCTION("GOOGLETRANSLATE(A4177, ""en"",""mt"")"),"Dawk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4178" ht="15.75" customHeight="1">
      <c r="A4178" s="2" t="s">
        <v>4178</v>
      </c>
      <c r="B4178" s="2" t="str">
        <f>IFERROR(__xludf.DUMMYFUNCTION("GOOGLETRANSLATE(A4178, ""en"",""mt"")"),"X'żieda żieda fit-tkabbir tas-sedimenti u d-delta pproduċa wkoll fir-Renu?")</f>
        <v>X'żieda żieda fit-tkabbir tas-sedimenti u d-delta pproduċa wkoll fir-Renu?</v>
      </c>
    </row>
    <row r="4179" ht="15.75" customHeight="1">
      <c r="A4179" s="2" t="s">
        <v>4179</v>
      </c>
      <c r="B4179" s="2" t="str">
        <f>IFERROR(__xludf.DUMMYFUNCTION("GOOGLETRANSLATE(A4179, ""en"",""mt"")"),"Il-Kummissjoni tat-Tagħlim Ogħla")</f>
        <v>Il-Kummissjoni tat-Tagħlim Ogħla</v>
      </c>
    </row>
    <row r="4180" ht="15.75" customHeight="1">
      <c r="A4180" s="2" t="s">
        <v>4180</v>
      </c>
      <c r="B4180" s="2" t="str">
        <f>IFERROR(__xludf.DUMMYFUNCTION("GOOGLETRANSLATE(A4180, ""en"",""mt"")"),"X'tip ta 'magni tipikament għandha l-karozza Amerikana?")</f>
        <v>X'tip ta 'magni tipikament għandha l-karozza Amerikana?</v>
      </c>
    </row>
    <row r="4181" ht="15.75" customHeight="1">
      <c r="A4181" s="2" t="s">
        <v>4181</v>
      </c>
      <c r="B4181" s="2" t="str">
        <f>IFERROR(__xludf.DUMMYFUNCTION("GOOGLETRANSLATE(A4181, ""en"",""mt"")"),"Prattiki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(djar iddisinjati ap"&amp;"posta ħafna drabi jiswew aktar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(djar iddisinjati apposta ħafna drabi jiswew aktar biex jinbnew) u d-disponibbiltà ta' negozjanti tas-sengħa. Peress li l-kostruzzjoni residenzjali (kif ukoll it-tipi l-oħra kollha ta 'kostruzzjoni) tista' tiġġenera ħafna skart, hemm bżonn ta 'ppjanar bir-reqqa hawn.</v>
      </c>
    </row>
    <row r="4182" ht="15.75" customHeight="1">
      <c r="A4182" s="2" t="s">
        <v>4182</v>
      </c>
      <c r="B4182" s="2" t="str">
        <f>IFERROR(__xludf.DUMMYFUNCTION("GOOGLETRANSLATE(A4182, ""en"",""mt"")"),"Densità akbar ta 'ilma kiesaħ")</f>
        <v>Densità akbar ta 'ilma kiesaħ</v>
      </c>
    </row>
    <row r="4183" ht="15.75" customHeight="1">
      <c r="A4183" s="2" t="s">
        <v>4183</v>
      </c>
      <c r="B4183" s="2" t="str">
        <f>IFERROR(__xludf.DUMMYFUNCTION("GOOGLETRANSLATE(A4183, ""en"",""mt"")"),"jaħbi Lhudi fid-dar tagħhom")</f>
        <v>jaħbi Lhudi fid-dar tagħhom</v>
      </c>
    </row>
    <row r="4184" ht="15.75" customHeight="1">
      <c r="A4184" s="2" t="s">
        <v>4184</v>
      </c>
      <c r="B4184" s="2" t="str">
        <f>IFERROR(__xludf.DUMMYFUNCTION("GOOGLETRANSLATE(A4184, ""en"",""mt"")"),"F'liema grad il-GPS per capita jistabbilixxi Victoria?")</f>
        <v>F'liema grad il-GPS per capita jistabbilixxi Victoria?</v>
      </c>
    </row>
    <row r="4185" ht="15.75" customHeight="1">
      <c r="A4185" s="2" t="s">
        <v>4185</v>
      </c>
      <c r="B4185" s="2" t="str">
        <f>IFERROR(__xludf.DUMMYFUNCTION("GOOGLETRANSLATE(A4185, ""en"",""mt"")"),"Kif xi kultant jissejjaħ iċ-ċiklu Rankine?")</f>
        <v>Kif xi kultant jissejjaħ iċ-ċiklu Rankine?</v>
      </c>
    </row>
    <row r="4186" ht="15.75" customHeight="1">
      <c r="A4186" s="2" t="s">
        <v>4186</v>
      </c>
      <c r="B4186" s="2" t="str">
        <f>IFERROR(__xludf.DUMMYFUNCTION("GOOGLETRANSLATE(A4186, ""en"",""mt"")"),"L-istudju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4187" ht="15.75" customHeight="1">
      <c r="A4187" s="2" t="s">
        <v>4187</v>
      </c>
      <c r="B4187" s="2" t="str">
        <f>IFERROR(__xludf.DUMMYFUNCTION("GOOGLETRANSLATE(A4187, ""en"",""mt"")"),"Għalhekk,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4188" ht="15.75" customHeight="1">
      <c r="A4188" s="2" t="s">
        <v>4188</v>
      </c>
      <c r="B4188" s="2" t="str">
        <f>IFERROR(__xludf.DUMMYFUNCTION("GOOGLETRANSLATE(A4188, ""en"",""mt"")"),"probabilistiku")</f>
        <v>probabilistiku</v>
      </c>
    </row>
    <row r="4189" ht="15.75" customHeight="1">
      <c r="A4189" s="2" t="s">
        <v>4189</v>
      </c>
      <c r="B4189" s="2" t="str">
        <f>IFERROR(__xludf.DUMMYFUNCTION("GOOGLETRANSLATE(A4189, ""en"",""mt"")"),"it-tribujiet Mongoljani u Turkiċi")</f>
        <v>it-tribujiet Mongoljani u Turkiċi</v>
      </c>
    </row>
    <row r="4190" ht="15.75" customHeight="1">
      <c r="A4190" s="2" t="s">
        <v>4190</v>
      </c>
      <c r="B4190" s="2" t="str">
        <f>IFERROR(__xludf.DUMMYFUNCTION("GOOGLETRANSLATE(A4190, ""en"",""mt"")"),"Il-kampus tal-Università ta ’Chicago")</f>
        <v>Il-kampus tal-Università ta ’Chicago</v>
      </c>
    </row>
    <row r="4191" ht="15.75" customHeight="1">
      <c r="A4191" s="2" t="s">
        <v>4191</v>
      </c>
      <c r="B4191" s="2" t="str">
        <f>IFERROR(__xludf.DUMMYFUNCTION("GOOGLETRANSLATE(A4191, ""en"",""mt"")"),"Għal xiex kien magħruf Tugh Temur?")</f>
        <v>Għal xiex kien magħruf Tugh Temur?</v>
      </c>
    </row>
    <row r="4192" ht="15.75" customHeight="1">
      <c r="A4192" s="2" t="s">
        <v>4192</v>
      </c>
      <c r="B4192" s="2" t="str">
        <f>IFERROR(__xludf.DUMMYFUNCTION("GOOGLETRANSLATE(A4192, ""en"",""mt"")"),"Migrazzjoni interna u urbanizzazzjoni.")</f>
        <v>Migrazzjoni interna u urbanizzazzjoni.</v>
      </c>
    </row>
    <row r="4193" ht="15.75" customHeight="1">
      <c r="A4193" s="2" t="s">
        <v>4193</v>
      </c>
      <c r="B4193" s="2" t="str">
        <f>IFERROR(__xludf.DUMMYFUNCTION("GOOGLETRANSLATE(A4193, ""en"",""mt"")"),"X'inhuma xi kultant preżenti fil-kuruna tal-firebox tal-bojler?")</f>
        <v>X'inhuma xi kultant preżenti fil-kuruna tal-firebox tal-bojler?</v>
      </c>
    </row>
    <row r="4194" ht="15.75" customHeight="1">
      <c r="A4194" s="2" t="s">
        <v>4194</v>
      </c>
      <c r="B4194" s="2" t="str">
        <f>IFERROR(__xludf.DUMMYFUNCTION("GOOGLETRANSLATE(A4194, ""en"",""mt"")"),"Ġie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Dimostraturi Kontra l-Gwerra, Delinkwenti tal-Minorenni u Assassi"&amp;"ni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Dimostraturi Kontra l-Gwerra, Delinkwenti tal-Minorenni u Assassini Politiċi. "</v>
      </c>
    </row>
    <row r="4195" ht="15.75" customHeight="1">
      <c r="A4195" s="2" t="s">
        <v>4195</v>
      </c>
      <c r="B4195" s="2" t="str">
        <f>IFERROR(__xludf.DUMMYFUNCTION("GOOGLETRANSLATE(A4195, ""en"",""mt"")"),"Elettorat ta 'Brandenburg u Elettorat tal-Palatinat")</f>
        <v>Elettorat ta 'Brandenburg u Elettorat tal-Palatinat</v>
      </c>
    </row>
    <row r="4196" ht="15.75" customHeight="1">
      <c r="A4196" s="2" t="s">
        <v>4196</v>
      </c>
      <c r="B4196" s="2" t="str">
        <f>IFERROR(__xludf.DUMMYFUNCTION("GOOGLETRANSLATE(A4196, ""en"",""mt"")"),"Dawn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4197" ht="15.75" customHeight="1">
      <c r="A4197" s="2" t="s">
        <v>4197</v>
      </c>
      <c r="B4197" s="2" t="str">
        <f>IFERROR(__xludf.DUMMYFUNCTION("GOOGLETRANSLATE(A4197, ""en"",""mt"")"),"Abilene")</f>
        <v>Abilene</v>
      </c>
    </row>
    <row r="4198" ht="15.75" customHeight="1">
      <c r="A4198" s="2" t="s">
        <v>4198</v>
      </c>
      <c r="B4198" s="2" t="str">
        <f>IFERROR(__xludf.DUMMYFUNCTION("GOOGLETRANSLATE(A4198, ""en"",""mt"")"),"Huwa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4199" ht="15.75" customHeight="1">
      <c r="A4199" s="2" t="s">
        <v>4199</v>
      </c>
      <c r="B4199" s="2" t="str">
        <f>IFERROR(__xludf.DUMMYFUNCTION("GOOGLETRANSLATE(A4199, ""en"",""mt"")"),"Politika dwar it-Taxxa fuq il-Propjetà")</f>
        <v>Politika dwar it-Taxxa fuq il-Propjetà</v>
      </c>
    </row>
    <row r="4200" ht="15.75" customHeight="1">
      <c r="A4200" s="2" t="s">
        <v>4200</v>
      </c>
      <c r="B4200" s="2" t="str">
        <f>IFERROR(__xludf.DUMMYFUNCTION("GOOGLETRANSLATE(A4200, ""en"",""mt"")"),"tifforma sħubijiet kummerċjali ma 'tobba")</f>
        <v>tifforma sħubijiet kummerċjali ma 'tobba</v>
      </c>
    </row>
    <row r="4201" ht="15.75" customHeight="1">
      <c r="A4201" s="2" t="s">
        <v>4201</v>
      </c>
      <c r="B4201" s="2" t="str">
        <f>IFERROR(__xludf.DUMMYFUNCTION("GOOGLETRANSLATE(A4201, ""en"",""mt"")"),"Li opera n-netwerk VBSN")</f>
        <v>Li opera n-netwerk VBSN</v>
      </c>
    </row>
    <row r="4202" ht="15.75" customHeight="1">
      <c r="A4202" s="2" t="s">
        <v>4202</v>
      </c>
      <c r="B4202" s="2" t="str">
        <f>IFERROR(__xludf.DUMMYFUNCTION("GOOGLETRANSLATE(A4202, ""en"",""mt"")"),"jeħilsu tweġibiet immuni ospitanti")</f>
        <v>jeħilsu tweġibiet immuni ospitanti</v>
      </c>
    </row>
    <row r="4203" ht="15.75" customHeight="1">
      <c r="A4203" s="2" t="s">
        <v>4203</v>
      </c>
      <c r="B4203" s="2" t="str">
        <f>IFERROR(__xludf.DUMMYFUNCTION("GOOGLETRANSLATE(A4203, ""en"",""mt"")"),"X'inhi t-traduzzjoni bl-Ingliż ta 'Tawhid?")</f>
        <v>X'inhi t-traduzzjoni bl-Ingliż ta 'Tawhid?</v>
      </c>
    </row>
    <row r="4204" ht="15.75" customHeight="1">
      <c r="A4204" s="2" t="s">
        <v>4204</v>
      </c>
      <c r="B4204" s="2" t="str">
        <f>IFERROR(__xludf.DUMMYFUNCTION("GOOGLETRANSLATE(A4204, ""en"",""mt"")"),"Liema stil ta 'senser jixtieq juża x-xjentist biex ikejjel ir-radjazzjoni globali?")</f>
        <v>Liema stil ta 'senser jixtieq juża x-xjentist biex ikejjel ir-radjazzjoni globali?</v>
      </c>
    </row>
    <row r="4205" ht="15.75" customHeight="1">
      <c r="A4205" s="2" t="s">
        <v>4205</v>
      </c>
      <c r="B4205" s="2" t="str">
        <f>IFERROR(__xludf.DUMMYFUNCTION("GOOGLETRANSLATE(A4205, ""en"",""mt"")"),"Xi jfisser il-konnessjoni differenti ta 'kaxxi tas-sema Q?")</f>
        <v>Xi jfisser il-konnessjoni differenti ta 'kaxxi tas-sema Q?</v>
      </c>
    </row>
    <row r="4206" ht="15.75" customHeight="1">
      <c r="A4206" s="2" t="s">
        <v>4206</v>
      </c>
      <c r="B4206" s="2" t="str">
        <f>IFERROR(__xludf.DUMMYFUNCTION("GOOGLETRANSLATE(A4206, ""en"",""mt"")"),"Skond it-teorija tal-konċentrazzjoni tal-ġid, liema vantaġġ għandhom is-sinjur fl-akkumulazzjoni ta 'ġid ġdid?")</f>
        <v>Skond it-teorija tal-konċentrazzjoni tal-ġid, liema vantaġġ għandhom is-sinjur fl-akkumulazzjoni ta 'ġid ġdid?</v>
      </c>
    </row>
    <row r="4207" ht="15.75" customHeight="1">
      <c r="A4207" s="2" t="s">
        <v>4207</v>
      </c>
      <c r="B4207" s="2" t="str">
        <f>IFERROR(__xludf.DUMMYFUNCTION("GOOGLETRANSLATE(A4207, ""en"",""mt"")"),"Liema organizzazzjoni ingħaqad ma 'Iqbal f'Londra?")</f>
        <v>Liema organizzazzjoni ingħaqad ma 'Iqbal f'Londra?</v>
      </c>
    </row>
    <row r="4208" ht="15.75" customHeight="1">
      <c r="A4208" s="2" t="s">
        <v>4208</v>
      </c>
      <c r="B4208" s="2" t="str">
        <f>IFERROR(__xludf.DUMMYFUNCTION("GOOGLETRANSLATE(A4208, ""en"",""mt"")"),"Komponenti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4209" ht="15.75" customHeight="1">
      <c r="A4209" s="2" t="s">
        <v>4209</v>
      </c>
      <c r="B4209" s="2" t="str">
        <f>IFERROR(__xludf.DUMMYFUNCTION("GOOGLETRANSLATE(A4209, ""en"",""mt"")"),"Mit-twaqqif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Jonqos Il-liġi tal-UE ma tkunx ""twarrab minn dispożizzjonijiet legali domestiċi, madankollu inkwadrata ... mingħajr il-bażi le"&amp;"gali tal-komunità nnifisha ma tkunx ikkontestata."" Dan kien ifisser kull ""att unilaterali sussegwenti"" ta 'l-Istat Membru inapplikabbli. Bl-istess mod, f'Amministrazione Delle Finanze vs Simmenthal Spa, kumpanija, Simmenthal Spa, sostniet li ħlas ta 's"&amp;"pezzjoni tas-saħħa pubblika taħt il-liġi Taljana tal-1970 għall-importazzjoni taċ-ċanga minn Franza lejn l-Italja għall-Italja kien kuntrarju għal żewġ regolamenti mill-1964 u l-1968. Il-prinċipju tal-preċedenza tal-liġi tal-komunità, ""qalet il-Qorti tal"&amp;"-Ġustizzja,"" il-miżuri applikabbli direttament tal-istituzzjonijiet ""(bħar-regolamenti fil-każ)"" tirrendi awtomatikament inapplikabbli kwalunkwe dispożizzjoni konfliġġenti tal-liġi nazzjonali attwali "". Dan kien meħtieġ biex jiġi evitat ""ċaħda korris"&amp;"pondenti"" ta 'obbligi ta' trattat ""imwettqa mingħajr kundizzjonijiet u irrevokabbilment mill-istati membri"", li jistgħu ""jimperixxu l-pedamenti stess ta 'l-UE. Iżda minkejja l-opinjonijiet tal-Qorti tal-Ġustizzja, il-Qrati Nazzjonali tal-Istati Membri"&amp;" ma aċċettawx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Jonqos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4210" ht="15.75" customHeight="1">
      <c r="A4210" s="2" t="s">
        <v>4210</v>
      </c>
      <c r="B4210" s="2" t="str">
        <f>IFERROR(__xludf.DUMMYFUNCTION("GOOGLETRANSLATE(A4210, ""en"",""mt"")"),"Liema xprunat żieda fl-appoġġ għar-riforma tal-gvern?")</f>
        <v>Liema xprunat żieda fl-appoġġ għar-riforma tal-gvern?</v>
      </c>
    </row>
    <row r="4211" ht="15.75" customHeight="1">
      <c r="A4211" s="2" t="s">
        <v>4211</v>
      </c>
      <c r="B4211" s="2" t="str">
        <f>IFERROR(__xludf.DUMMYFUNCTION("GOOGLETRANSLATE(A4211, ""en"",""mt"")"),"L-università kienet forza fundatriċi wara liema konferenza?")</f>
        <v>L-università kienet forza fundatriċi wara liema konferenza?</v>
      </c>
    </row>
    <row r="4212" ht="15.75" customHeight="1">
      <c r="A4212" s="2" t="s">
        <v>4212</v>
      </c>
      <c r="B4212" s="2" t="str">
        <f>IFERROR(__xludf.DUMMYFUNCTION("GOOGLETRANSLATE(A4212, ""en"",""mt"")"),"X'inhi tip ta 'rispons ta' difiża li jagħmel l-impjant kollu reżistenti għal aġent partikolari?")</f>
        <v>X'inhi tip ta 'rispons ta' difiża li jagħmel l-impjant kollu reżistenti għal aġent partikolari?</v>
      </c>
    </row>
    <row r="4213" ht="15.75" customHeight="1">
      <c r="A4213" s="2" t="s">
        <v>4213</v>
      </c>
      <c r="B4213" s="2" t="str">
        <f>IFERROR(__xludf.DUMMYFUNCTION("GOOGLETRANSLATE(A4213, ""en"",""mt"")"),"Min kien l-ewwel Amerikan li jivvjaġġa lejn ix-Xmara Amazon")</f>
        <v>Min kien l-ewwel Amerikan li jivvjaġġa lejn ix-Xmara Amazon</v>
      </c>
    </row>
    <row r="4214" ht="15.75" customHeight="1">
      <c r="A4214" s="2" t="s">
        <v>4214</v>
      </c>
      <c r="B4214" s="2" t="str">
        <f>IFERROR(__xludf.DUMMYFUNCTION("GOOGLETRANSLATE(A4214, ""en"",""mt"")"),"ħames l-iktar popolati fl-istat")</f>
        <v>ħames l-iktar popolati fl-istat</v>
      </c>
    </row>
    <row r="4215" ht="15.75" customHeight="1">
      <c r="A4215" s="2" t="s">
        <v>4215</v>
      </c>
      <c r="B4215" s="2" t="str">
        <f>IFERROR(__xludf.DUMMYFUNCTION("GOOGLETRANSLATE(A4215, ""en"",""mt"")"),"Rivoluzzjoni Dinjija")</f>
        <v>Rivoluzzjoni Dinjija</v>
      </c>
    </row>
    <row r="4216" ht="15.75" customHeight="1">
      <c r="A4216" s="2" t="s">
        <v>4216</v>
      </c>
      <c r="B4216" s="2" t="str">
        <f>IFERROR(__xludf.DUMMYFUNCTION("GOOGLETRANSLATE(A4216, ""en"",""mt"")"),"X'inhu l-isem tar-reġjun li mhux definit mit-tmien jew 10 definizzjonijiet tal-kontea?")</f>
        <v>X'inhu l-isem tar-reġjun li mhux definit mit-tmien jew 10 definizzjonijiet tal-kontea?</v>
      </c>
    </row>
    <row r="4217" ht="15.75" customHeight="1">
      <c r="A4217" s="2" t="s">
        <v>4217</v>
      </c>
      <c r="B4217" s="2" t="str">
        <f>IFERROR(__xludf.DUMMYFUNCTION("GOOGLETRANSLATE(A4217, ""en"",""mt"")"),"L-ewwel ivvjaġġar irreġistrat mill-Ewropej lejn iċ-Ċina u d-data ta 'wara minn dan iż-żmien. L-iktar vjaġġatur famuż tal-perjodu kien il-Venezjan Marco Polo, li r-rendikont tiegħu tal-vjaġġ tiegħu lejn ""Cambaluc,"" il-kapitali tal-Khan il-Kbir, u tal-ħaj"&amp;"ja hemm stagħġeb lin-nies tal-Ewropa. Ir-rendikont tal-ivvjaġġar tiegħu, IL Milione (jew, il-miljun, magħruf bl-Ingliż bħala l-ivvjaġġar ta 'Marco Polo), deher madwar is-sena 1299. Xi wħud jargumentaw fuq l-eżattezza tal-kontijiet ta' Marco Polo minħabba "&amp;"n-nuqqas li jsemmu l-Ħajt il-Kbir ta ' Iċ-Ċina, djar tat-te, li kienu jkunu vista prominenti peress li l-Ewropej kienu għadhom iridu jadottaw kultura tat-te, kif ukoll il-prattika ta 'marda li torbot min-nisa fil-kapitali tal-Khan il-Kbir. Xi wħud jissuġġ"&amp;"erixxu li Marco Polo akkwista ħafna mill-għarfien tiegħu permezz ta 'kuntatt ma' negozjanti Persjani peress li ħafna mill-postijiet li hu jismu kienu fil-Persjan.")</f>
        <v>L-ewwel ivvjaġġar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4218" ht="15.75" customHeight="1">
      <c r="A4218" s="2" t="s">
        <v>4218</v>
      </c>
      <c r="B4218" s="2" t="str">
        <f>IFERROR(__xludf.DUMMYFUNCTION("GOOGLETRANSLATE(A4218, ""en"",""mt"")"),"L-ewwel servizz online kummerċjali tad-dinja")</f>
        <v>L-ewwel servizz online kummerċjali tad-dinja</v>
      </c>
    </row>
    <row r="4219" ht="15.75" customHeight="1">
      <c r="A4219" s="2" t="s">
        <v>4219</v>
      </c>
      <c r="B4219" s="2" t="str">
        <f>IFERROR(__xludf.DUMMYFUNCTION("GOOGLETRANSLATE(A4219, ""en"",""mt"")"),"it-tieni")</f>
        <v>it-tieni</v>
      </c>
    </row>
    <row r="4220" ht="15.75" customHeight="1">
      <c r="A4220" s="2" t="s">
        <v>4220</v>
      </c>
      <c r="B4220" s="2" t="str">
        <f>IFERROR(__xludf.DUMMYFUNCTION("GOOGLETRANSLATE(A4220, ""en"",""mt"")"),"Teoremi tal-Ġerarkija tal-Ħin u l-Ispazju")</f>
        <v>Teoremi tal-Ġerarkija tal-Ħin u l-Ispazju</v>
      </c>
    </row>
    <row r="4221" ht="15.75" customHeight="1">
      <c r="A4221" s="2" t="s">
        <v>4221</v>
      </c>
      <c r="B4221" s="2" t="str">
        <f>IFERROR(__xludf.DUMMYFUNCTION("GOOGLETRANSLATE(A4221, ""en"",""mt"")"),"X’għamlet il-Amazon Rainforest matul il-Miocene Nofsani?")</f>
        <v>X’għamlet il-Amazon Rainforest matul il-Miocene Nofsani?</v>
      </c>
    </row>
    <row r="4222" ht="15.75" customHeight="1">
      <c r="A4222" s="2" t="s">
        <v>4222</v>
      </c>
      <c r="B4222" s="2" t="str">
        <f>IFERROR(__xludf.DUMMYFUNCTION("GOOGLETRANSLATE(A4222, ""en"",""mt"")"),"3–2.7 biljun sena ilu")</f>
        <v>3–2.7 biljun sena ilu</v>
      </c>
    </row>
    <row r="4223" ht="15.75" customHeight="1">
      <c r="A4223" s="2" t="s">
        <v>4223</v>
      </c>
      <c r="B4223" s="2" t="str">
        <f>IFERROR(__xludf.DUMMYFUNCTION("GOOGLETRANSLATE(A4223, ""en"",""mt"")"),"Il-ġnien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4224" ht="15.75" customHeight="1">
      <c r="A4224" s="2" t="s">
        <v>4224</v>
      </c>
      <c r="B4224" s="2" t="str">
        <f>IFERROR(__xludf.DUMMYFUNCTION("GOOGLETRANSLATE(A4224, ""en"",""mt"")"),"Qabbad żewġ minikompjuters PDP-11")</f>
        <v>Qabbad żewġ minikompjuters PDP-11</v>
      </c>
    </row>
    <row r="4225" ht="15.75" customHeight="1">
      <c r="A4225" s="2" t="s">
        <v>4225</v>
      </c>
      <c r="B4225" s="2" t="str">
        <f>IFERROR(__xludf.DUMMYFUNCTION("GOOGLETRANSLATE(A4225, ""en"",""mt"")"),"Cyclades")</f>
        <v>Cyclades</v>
      </c>
    </row>
    <row r="4226" ht="15.75" customHeight="1">
      <c r="A4226" s="2" t="s">
        <v>4226</v>
      </c>
      <c r="B4226" s="2" t="str">
        <f>IFERROR(__xludf.DUMMYFUNCTION("GOOGLETRANSLATE(A4226, ""en"",""mt"")"),"Xi jfisser rapport tal-2013 dwar in-Niġerja?")</f>
        <v>Xi jfisser rapport tal-2013 dwar in-Niġerja?</v>
      </c>
    </row>
    <row r="4227" ht="15.75" customHeight="1">
      <c r="A4227" s="2" t="s">
        <v>4227</v>
      </c>
      <c r="B4227" s="2" t="str">
        <f>IFERROR(__xludf.DUMMYFUNCTION("GOOGLETRANSLATE(A4227, ""en"",""mt"")"),"Min f'Varsavja għandu s-setgħa ta 'azzjoni leġiżlattiva?")</f>
        <v>Min f'Varsavja għandu s-setgħa ta 'azzjoni leġiżlattiva?</v>
      </c>
    </row>
    <row r="4228" ht="15.75" customHeight="1">
      <c r="A4228" s="2" t="s">
        <v>4228</v>
      </c>
      <c r="B4228" s="2" t="str">
        <f>IFERROR(__xludf.DUMMYFUNCTION("GOOGLETRANSLATE(A4228, ""en"",""mt"")"),"tripartite")</f>
        <v>tripartite</v>
      </c>
    </row>
    <row r="4229" ht="15.75" customHeight="1">
      <c r="A4229" s="2" t="s">
        <v>4229</v>
      </c>
      <c r="B4229" s="2" t="str">
        <f>IFERROR(__xludf.DUMMYFUNCTION("GOOGLETRANSLATE(A4229, ""en"",""mt"")"),"gass ​​diatomiku")</f>
        <v>gass ​​diatomiku</v>
      </c>
    </row>
    <row r="4230" ht="15.75" customHeight="1">
      <c r="A4230" s="2" t="s">
        <v>4230</v>
      </c>
      <c r="B4230" s="2" t="str">
        <f>IFERROR(__xludf.DUMMYFUNCTION("GOOGLETRANSLATE(A4230, ""en"",""mt"")"),"X'tip ta 'konfini ta' difett huwa definit billi jkollok terremoti qawwija mifruxa, bħal fl-istat ta 'California?")</f>
        <v>X'tip ta 'konfini ta' difett huwa definit billi jkollok terremoti qawwija mifruxa, bħal fl-istat ta 'California?</v>
      </c>
    </row>
    <row r="4231" ht="15.75" customHeight="1">
      <c r="A4231" s="2" t="s">
        <v>4231</v>
      </c>
      <c r="B4231" s="2" t="str">
        <f>IFERROR(__xludf.DUMMYFUNCTION("GOOGLETRANSLATE(A4231, ""en"",""mt"")"),"Liema stipendju jirreġistraw l-istudenti fil-korsijiet ta 'prijorità?")</f>
        <v>Liema stipendju jirreġistraw l-istudenti fil-korsijiet ta 'prijorità?</v>
      </c>
    </row>
    <row r="4232" ht="15.75" customHeight="1">
      <c r="A4232" s="2" t="s">
        <v>4232</v>
      </c>
      <c r="B4232" s="2" t="str">
        <f>IFERROR(__xludf.DUMMYFUNCTION("GOOGLETRANSLATE(A4232, ""en"",""mt"")"),"X'inhi waħda mill-ikbar skejjel tal-mużika fl-Ewropa?")</f>
        <v>X'inhi waħda mill-ikbar skejjel tal-mużika fl-Ewropa?</v>
      </c>
    </row>
    <row r="4233" ht="15.75" customHeight="1">
      <c r="A4233" s="2" t="s">
        <v>4233</v>
      </c>
      <c r="B4233" s="2" t="str">
        <f>IFERROR(__xludf.DUMMYFUNCTION("GOOGLETRANSLATE(A4233, ""en"",""mt"")"),"spiċċa inkonklussivament")</f>
        <v>spiċċa inkonklussivament</v>
      </c>
    </row>
    <row r="4234" ht="15.75" customHeight="1">
      <c r="A4234" s="2" t="s">
        <v>4234</v>
      </c>
      <c r="B4234" s="2" t="str">
        <f>IFERROR(__xludf.DUMMYFUNCTION("GOOGLETRANSLATE(A4234, ""en"",""mt"")"),"Dak li kien Tymnet")</f>
        <v>Dak li kien Tymnet</v>
      </c>
    </row>
    <row r="4235" ht="15.75" customHeight="1">
      <c r="A4235" s="2" t="s">
        <v>4235</v>
      </c>
      <c r="B4235" s="2" t="str">
        <f>IFERROR(__xludf.DUMMYFUNCTION("GOOGLETRANSLATE(A4235, ""en"",""mt"")"),"Kemm irnexxiet l-isforzi riveduti Franċiżi?")</f>
        <v>Kemm irnexxiet l-isforzi riveduti Franċiżi?</v>
      </c>
    </row>
    <row r="4236" ht="15.75" customHeight="1">
      <c r="A4236" s="2" t="s">
        <v>4236</v>
      </c>
      <c r="B4236" s="2" t="str">
        <f>IFERROR(__xludf.DUMMYFUNCTION("GOOGLETRANSLATE(A4236, ""en"",""mt"")"),"Min purhcased l-4 pacakages li fadal disponibbli għax-xandara?")</f>
        <v>Min purhcased l-4 pacakages li fadal disponibbli għax-xandara?</v>
      </c>
    </row>
    <row r="4237" ht="15.75" customHeight="1">
      <c r="A4237" s="2" t="s">
        <v>4237</v>
      </c>
      <c r="B4237" s="2" t="str">
        <f>IFERROR(__xludf.DUMMYFUNCTION("GOOGLETRANSLATE(A4237, ""en"",""mt"")"),"X'inhu CSNET")</f>
        <v>X'inhu CSNET</v>
      </c>
    </row>
    <row r="4238" ht="15.75" customHeight="1">
      <c r="A4238" s="2" t="s">
        <v>4238</v>
      </c>
      <c r="B4238" s="2" t="str">
        <f>IFERROR(__xludf.DUMMYFUNCTION("GOOGLETRANSLATE(A4238, ""en"",""mt"")"),"Netwerk fuq livell nazzjonali")</f>
        <v>Netwerk fuq livell nazzjonali</v>
      </c>
    </row>
    <row r="4239" ht="15.75" customHeight="1">
      <c r="A4239" s="2" t="s">
        <v>4239</v>
      </c>
      <c r="B4239" s="2" t="str">
        <f>IFERROR(__xludf.DUMMYFUNCTION("GOOGLETRANSLATE(A4239, ""en"",""mt"")"),"Il-mewt l-Iswed kienet ferm aktar mgħaġġla minn dik tal-pesta bubonika moderna")</f>
        <v>Il-mewt l-Iswed kienet ferm aktar mgħaġġla minn dik tal-pesta bubonika moderna</v>
      </c>
    </row>
    <row r="4240" ht="15.75" customHeight="1">
      <c r="A4240" s="2" t="s">
        <v>4240</v>
      </c>
      <c r="B4240" s="2" t="str">
        <f>IFERROR(__xludf.DUMMYFUNCTION("GOOGLETRANSLATE(A4240, ""en"",""mt"")"),"Il-kapitolu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4241" ht="15.75" customHeight="1">
      <c r="A4241" s="2" t="s">
        <v>4241</v>
      </c>
      <c r="B4241" s="2" t="str">
        <f>IFERROR(__xludf.DUMMYFUNCTION("GOOGLETRANSLATE(A4241, ""en"",""mt"")"),"Fl-1872,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4242" ht="15.75" customHeight="1">
      <c r="A4242" s="2" t="s">
        <v>4242</v>
      </c>
      <c r="B4242" s="2" t="str">
        <f>IFERROR(__xludf.DUMMYFUNCTION("GOOGLETRANSLATE(A4242, ""en"",""mt"")"),"Ikklassifikat 'il fuq miż-żewġ tobba personali tal-Imperatur")</f>
        <v>Ikklassifikat 'il fuq miż-żewġ tobba personali tal-Imperatur</v>
      </c>
    </row>
    <row r="4243" ht="15.75" customHeight="1">
      <c r="A4243" s="2" t="s">
        <v>4243</v>
      </c>
      <c r="B4243" s="2" t="str">
        <f>IFERROR(__xludf.DUMMYFUNCTION("GOOGLETRANSLATE(A4243, ""en"",""mt"")"),"University_of_chicago")</f>
        <v>University_of_chicago</v>
      </c>
    </row>
    <row r="4244" ht="15.75" customHeight="1">
      <c r="A4244" s="2" t="s">
        <v>4244</v>
      </c>
      <c r="B4244" s="2" t="str">
        <f>IFERROR(__xludf.DUMMYFUNCTION("GOOGLETRANSLATE(A4244, ""en"",""mt"")"),"l-1950s")</f>
        <v>l-1950s</v>
      </c>
    </row>
    <row r="4245" ht="15.75" customHeight="1">
      <c r="A4245" s="2" t="s">
        <v>4245</v>
      </c>
      <c r="B4245" s="2" t="str">
        <f>IFERROR(__xludf.DUMMYFUNCTION("GOOGLETRANSLATE(A4245, ""en"",""mt"")"),"L-ewwel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4246" ht="15.75" customHeight="1">
      <c r="A4246" s="2" t="s">
        <v>4246</v>
      </c>
      <c r="B4246" s="2" t="str">
        <f>IFERROR(__xludf.DUMMYFUNCTION("GOOGLETRANSLATE(A4246, ""en"",""mt"")"),"Fejn Canonball waqa 'mill-bejta ta' vapur fil-fatt l-art?")</f>
        <v>Fejn Canonball waqa 'mill-bejta ta' vapur fil-fatt l-art?</v>
      </c>
    </row>
    <row r="4247" ht="15.75" customHeight="1">
      <c r="A4247" s="2" t="s">
        <v>4247</v>
      </c>
      <c r="B4247" s="2" t="str">
        <f>IFERROR(__xludf.DUMMYFUNCTION("GOOGLETRANSLATE(A4247, ""en"",""mt"")"),"Triq il-Knisja Franċiża tinsab f’liema belt Irlandiża?")</f>
        <v>Triq il-Knisja Franċiża tinsab f’liema belt Irlandiża?</v>
      </c>
    </row>
    <row r="4248" ht="15.75" customHeight="1">
      <c r="A4248" s="2" t="s">
        <v>4248</v>
      </c>
      <c r="B4248" s="2" t="str">
        <f>IFERROR(__xludf.DUMMYFUNCTION("GOOGLETRANSLATE(A4248, ""en"",""mt"")"),"L-immunoloġija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4249" ht="15.75" customHeight="1">
      <c r="A4249" s="2" t="s">
        <v>4249</v>
      </c>
      <c r="B4249" s="2" t="str">
        <f>IFERROR(__xludf.DUMMYFUNCTION("GOOGLETRANSLATE(A4249, ""en"",""mt"")"),"It-Tieni Gwerra Dinjija")</f>
        <v>It-Tieni Gwerra Dinjija</v>
      </c>
    </row>
    <row r="4250" ht="15.75" customHeight="1">
      <c r="A4250" s="2" t="s">
        <v>4250</v>
      </c>
      <c r="B4250" s="2" t="str">
        <f>IFERROR(__xludf.DUMMYFUNCTION("GOOGLETRANSLATE(A4250, ""en"",""mt"")"),"Analiżi tal-algoritmi")</f>
        <v>Analiżi tal-algoritmi</v>
      </c>
    </row>
    <row r="4251" ht="15.75" customHeight="1">
      <c r="A4251" s="2" t="s">
        <v>4251</v>
      </c>
      <c r="B4251" s="2" t="str">
        <f>IFERROR(__xludf.DUMMYFUNCTION("GOOGLETRANSLATE(A4251, ""en"",""mt"")"),"Ir-Renu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4252" ht="15.75" customHeight="1">
      <c r="A4252" s="2" t="s">
        <v>4252</v>
      </c>
      <c r="B4252" s="2" t="str">
        <f>IFERROR(__xludf.DUMMYFUNCTION("GOOGLETRANSLATE(A4252, ""en"",""mt"")"),"Koordinatur tal-Proġett")</f>
        <v>Koordinatur tal-Proġett</v>
      </c>
    </row>
    <row r="4253" ht="15.75" customHeight="1">
      <c r="A4253" s="2" t="s">
        <v>4253</v>
      </c>
      <c r="B4253" s="2" t="str">
        <f>IFERROR(__xludf.DUMMYFUNCTION("GOOGLETRANSLATE(A4253, ""en"",""mt"")"),"Kemm-il darba l-California tan-Nofsinhar ippruvat tikseb stat separat?")</f>
        <v>Kemm-il darba l-California tan-Nofsinhar ippruvat tikseb stat separat?</v>
      </c>
    </row>
    <row r="4254" ht="15.75" customHeight="1">
      <c r="A4254" s="2" t="s">
        <v>4254</v>
      </c>
      <c r="B4254" s="2" t="str">
        <f>IFERROR(__xludf.DUMMYFUNCTION("GOOGLETRANSLATE(A4254, ""en"",""mt"")"),"Karrotti, nevew, varjetajiet ġodda ta 'lumi, brunġiel, u bettieħ, zokkor granulat ta' kwalità għolja, u qoton")</f>
        <v>Karrotti, nevew, varjetajiet ġodda ta 'lumi, brunġiel, u bettieħ, zokkor granulat ta' kwalità għolja, u qoton</v>
      </c>
    </row>
    <row r="4255" ht="15.75" customHeight="1">
      <c r="A4255" s="2" t="s">
        <v>4255</v>
      </c>
      <c r="B4255" s="2" t="str">
        <f>IFERROR(__xludf.DUMMYFUNCTION("GOOGLETRANSLATE(A4255, ""en"",""mt"")"),"tirċievi l-ebda ħin tal-ħabs")</f>
        <v>tirċievi l-ebda ħin tal-ħabs</v>
      </c>
    </row>
    <row r="4256" ht="15.75" customHeight="1">
      <c r="A4256" s="2" t="s">
        <v>4256</v>
      </c>
      <c r="B4256" s="2" t="str">
        <f>IFERROR(__xludf.DUMMYFUNCTION("GOOGLETRANSLATE(A4256, ""en"",""mt"")"),"Il-liġi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4257" ht="15.75" customHeight="1">
      <c r="A4257" s="2" t="s">
        <v>4257</v>
      </c>
      <c r="B4257" s="2" t="str">
        <f>IFERROR(__xludf.DUMMYFUNCTION("GOOGLETRANSLATE(A4257, ""en"",""mt"")"),"F'liema għaxar snin ir-Rankine Cycle ħoloq 90% tal-enerġija elettrika?")</f>
        <v>F'liema għaxar snin ir-Rankine Cycle ħoloq 90% tal-enerġija elettrika?</v>
      </c>
    </row>
    <row r="4258" ht="15.75" customHeight="1">
      <c r="A4258" s="2" t="s">
        <v>4258</v>
      </c>
      <c r="B4258" s="2" t="str">
        <f>IFERROR(__xludf.DUMMYFUNCTION("GOOGLETRANSLATE(A4258, ""en"",""mt"")"),"Li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4259" ht="15.75" customHeight="1">
      <c r="A4259" s="2" t="s">
        <v>4259</v>
      </c>
      <c r="B4259" s="2" t="str">
        <f>IFERROR(__xludf.DUMMYFUNCTION("GOOGLETRANSLATE(A4259, ""en"",""mt"")"),"Sevenfold")</f>
        <v>Sevenfold</v>
      </c>
    </row>
    <row r="4260" ht="15.75" customHeight="1">
      <c r="A4260" s="2" t="s">
        <v>4260</v>
      </c>
      <c r="B4260" s="2" t="str">
        <f>IFERROR(__xludf.DUMMYFUNCTION("GOOGLETRANSLATE(A4260, ""en"",""mt"")"),"Teorema tan-Numru Prim")</f>
        <v>Teorema tan-Numru Prim</v>
      </c>
    </row>
    <row r="4261" ht="15.75" customHeight="1">
      <c r="A4261" s="2" t="s">
        <v>4261</v>
      </c>
      <c r="B4261" s="2" t="str">
        <f>IFERROR(__xludf.DUMMYFUNCTION("GOOGLETRANSLATE(A4261, ""en"",""mt"")"),"Prim fard")</f>
        <v>Prim fard</v>
      </c>
    </row>
    <row r="4262" ht="15.75" customHeight="1">
      <c r="A4262" s="2" t="s">
        <v>4262</v>
      </c>
      <c r="B4262" s="2" t="str">
        <f>IFERROR(__xludf.DUMMYFUNCTION("GOOGLETRANSLATE(A4262, ""en"",""mt"")"),"Il-konġettura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4263" ht="15.75" customHeight="1">
      <c r="A4263" s="2" t="s">
        <v>4263</v>
      </c>
      <c r="B4263" s="2" t="str">
        <f>IFERROR(__xludf.DUMMYFUNCTION("GOOGLETRANSLATE(A4263, ""en"",""mt"")"),"mhux ċivilizzat")</f>
        <v>mhux ċivilizzat</v>
      </c>
    </row>
    <row r="4264" ht="15.75" customHeight="1">
      <c r="A4264" s="2" t="s">
        <v>4264</v>
      </c>
      <c r="B4264" s="2" t="str">
        <f>IFERROR(__xludf.DUMMYFUNCTION("GOOGLETRANSLATE(A4264, ""en"",""mt"")"),"Il-Prinċep ta ’Płock")</f>
        <v>Il-Prinċep ta ’Płock</v>
      </c>
    </row>
    <row r="4265" ht="15.75" customHeight="1">
      <c r="A4265" s="2" t="s">
        <v>4265</v>
      </c>
      <c r="B4265" s="2" t="str">
        <f>IFERROR(__xludf.DUMMYFUNCTION("GOOGLETRANSLATE(A4265, ""en"",""mt"")"),"Mexxejja Bolshevik")</f>
        <v>Mexxejja Bolshevik</v>
      </c>
    </row>
    <row r="4266" ht="15.75" customHeight="1">
      <c r="A4266" s="2" t="s">
        <v>4266</v>
      </c>
      <c r="B4266" s="2" t="str">
        <f>IFERROR(__xludf.DUMMYFUNCTION("GOOGLETRANSLATE(A4266, ""en"",""mt"")"),"Prinċipju ta 'esklużjoni ta' Pauli")</f>
        <v>Prinċipju ta 'esklużjoni ta' Pauli</v>
      </c>
    </row>
    <row r="4267" ht="15.75" customHeight="1">
      <c r="A4267" s="2" t="s">
        <v>4267</v>
      </c>
      <c r="B4267" s="2" t="str">
        <f>IFERROR(__xludf.DUMMYFUNCTION("GOOGLETRANSLATE(A4267, ""en"",""mt"")"),"Aqta 'l-fortizzi tal-fruntiera Franċiża")</f>
        <v>Aqta 'l-fortizzi tal-fruntiera Franċiża</v>
      </c>
    </row>
    <row r="4268" ht="15.75" customHeight="1">
      <c r="A4268" s="2" t="s">
        <v>4268</v>
      </c>
      <c r="B4268" s="2" t="str">
        <f>IFERROR(__xludf.DUMMYFUNCTION("GOOGLETRANSLATE(A4268, ""en"",""mt"")"),"L-ewwel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4269" ht="15.75" customHeight="1">
      <c r="A4269" s="2" t="s">
        <v>4269</v>
      </c>
      <c r="B4269" s="2" t="str">
        <f>IFERROR(__xludf.DUMMYFUNCTION("GOOGLETRANSLATE(A4269, ""en"",""mt"")"),"Meta mqabbel ma 'elementi oħra, kemm huwa abbundanti l-ossiġnu?")</f>
        <v>Meta mqabbel ma 'elementi oħra, kemm huwa abbundanti l-ossiġnu?</v>
      </c>
    </row>
    <row r="4270" ht="15.75" customHeight="1">
      <c r="A4270" s="2" t="s">
        <v>4270</v>
      </c>
      <c r="B4270" s="2" t="str">
        <f>IFERROR(__xludf.DUMMYFUNCTION("GOOGLETRANSLATE(A4270, ""en"",""mt"")"),"Karta tal-flus tal-benesseri")</f>
        <v>Karta tal-flus tal-benesseri</v>
      </c>
    </row>
    <row r="4271" ht="15.75" customHeight="1">
      <c r="A4271" s="2" t="s">
        <v>4271</v>
      </c>
      <c r="B4271" s="2" t="str">
        <f>IFERROR(__xludf.DUMMYFUNCTION("GOOGLETRANSLATE(A4271, ""en"",""mt"")"),"Dioxygen")</f>
        <v>Dioxygen</v>
      </c>
    </row>
    <row r="4272" ht="15.75" customHeight="1">
      <c r="A4272" s="2" t="s">
        <v>4272</v>
      </c>
      <c r="B4272" s="2" t="str">
        <f>IFERROR(__xludf.DUMMYFUNCTION("GOOGLETRANSLATE(A4272, ""en"",""mt"")"),"L-intestatura tal-pakkett tista 'tkun żgħira")</f>
        <v>L-intestatura tal-pakkett tista 'tkun żgħira</v>
      </c>
    </row>
    <row r="4273" ht="15.75" customHeight="1">
      <c r="A4273" s="2" t="s">
        <v>4273</v>
      </c>
      <c r="B4273" s="2" t="str">
        <f>IFERROR(__xludf.DUMMYFUNCTION("GOOGLETRANSLATE(A4273, ""en"",""mt"")"),"Antiforms")</f>
        <v>Antiforms</v>
      </c>
    </row>
    <row r="4274" ht="15.75" customHeight="1">
      <c r="A4274" s="2" t="s">
        <v>4274</v>
      </c>
      <c r="B4274" s="2" t="str">
        <f>IFERROR(__xludf.DUMMYFUNCTION("GOOGLETRANSLATE(A4274, ""en"",""mt"")"),"tista 'tipproduċi kemm bajd kif ukoll sperma fl-istess ħin.")</f>
        <v>tista 'tipproduċi kemm bajd kif ukoll sperma fl-istess ħin.</v>
      </c>
    </row>
    <row r="4275" ht="15.75" customHeight="1">
      <c r="A4275" s="2" t="s">
        <v>4275</v>
      </c>
      <c r="B4275" s="2" t="str">
        <f>IFERROR(__xludf.DUMMYFUNCTION("GOOGLETRANSLATE(A4275, ""en"",""mt"")"),"Rivoluzzjoni Dinjija")</f>
        <v>Rivoluzzjoni Dinjija</v>
      </c>
    </row>
    <row r="4276" ht="15.75" customHeight="1">
      <c r="A4276" s="2" t="s">
        <v>4276</v>
      </c>
      <c r="B4276" s="2" t="str">
        <f>IFERROR(__xludf.DUMMYFUNCTION("GOOGLETRANSLATE(A4276, ""en"",""mt"")"),"Il-funzjoni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4277" ht="15.75" customHeight="1">
      <c r="A4277" s="2" t="s">
        <v>4277</v>
      </c>
      <c r="B4277" s="2" t="str">
        <f>IFERROR(__xludf.DUMMYFUNCTION("GOOGLETRANSLATE(A4277, ""en"",""mt"")"),"gravità")</f>
        <v>gravità</v>
      </c>
    </row>
    <row r="4278" ht="15.75" customHeight="1">
      <c r="A4278" s="2" t="s">
        <v>4278</v>
      </c>
      <c r="B4278" s="2" t="str">
        <f>IFERROR(__xludf.DUMMYFUNCTION("GOOGLETRANSLATE(A4278, ""en"",""mt"")"),"X’għamel l-emigrazzjoni lejn dawn il-kolonji attraenti?")</f>
        <v>X’għamel l-emigrazzjoni lejn dawn il-kolonji attraenti?</v>
      </c>
    </row>
    <row r="4279" ht="15.75" customHeight="1">
      <c r="A4279" s="2" t="s">
        <v>4279</v>
      </c>
      <c r="B4279" s="2" t="str">
        <f>IFERROR(__xludf.DUMMYFUNCTION("GOOGLETRANSLATE(A4279, ""en"",""mt"")"),"Kumitat tal-Konċiljazzjoni")</f>
        <v>Kumitat tal-Konċiljazzjoni</v>
      </c>
    </row>
    <row r="4280" ht="15.75" customHeight="1">
      <c r="A4280" s="2" t="s">
        <v>4280</v>
      </c>
      <c r="B4280" s="2" t="str">
        <f>IFERROR(__xludf.DUMMYFUNCTION("GOOGLETRANSLATE(A4280, ""en"",""mt"")"),"l-aktar sinjur 1 fil-mija")</f>
        <v>l-aktar sinjur 1 fil-mija</v>
      </c>
    </row>
    <row r="4281" ht="15.75" customHeight="1">
      <c r="A4281" s="2" t="s">
        <v>4281</v>
      </c>
      <c r="B4281" s="2" t="str">
        <f>IFERROR(__xludf.DUMMYFUNCTION("GOOGLETRANSLATE(A4281, ""en"",""mt"")"),"X'kien l-effett tal-ħabta tad-djar fuq ir-reġjun?")</f>
        <v>X'kien l-effett tal-ħabta tad-djar fuq ir-reġjun?</v>
      </c>
    </row>
    <row r="4282" ht="15.75" customHeight="1">
      <c r="A4282" s="2" t="s">
        <v>4282</v>
      </c>
      <c r="B4282" s="2" t="str">
        <f>IFERROR(__xludf.DUMMYFUNCTION("GOOGLETRANSLATE(A4282, ""en"",""mt"")"),"Uchicago tiddikjara li għandha x'tip ta 'esperjenza ta' tagħlim meta mqabbla ma 'universitajiet oħra?")</f>
        <v>Uchicago tiddikjara li għandha x'tip ta 'esperjenza ta' tagħlim meta mqabbla ma 'universitajiet oħra?</v>
      </c>
    </row>
    <row r="4283" ht="15.75" customHeight="1">
      <c r="A4283" s="2" t="s">
        <v>4283</v>
      </c>
      <c r="B4283" s="2" t="str">
        <f>IFERROR(__xludf.DUMMYFUNCTION("GOOGLETRANSLATE(A4283, ""en"",""mt"")"),"It-tielet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4284" ht="15.75" customHeight="1">
      <c r="A4284" s="2" t="s">
        <v>4284</v>
      </c>
      <c r="B4284" s="2" t="str">
        <f>IFERROR(__xludf.DUMMYFUNCTION("GOOGLETRANSLATE(A4284, ""en"",""mt"")"),"San Lawrenz u Mississippi Watersheds")</f>
        <v>San Lawrenz u Mississippi Watersheds</v>
      </c>
    </row>
    <row r="4285" ht="15.75" customHeight="1">
      <c r="A4285" s="2" t="s">
        <v>4285</v>
      </c>
      <c r="B4285" s="2" t="str">
        <f>IFERROR(__xludf.DUMMYFUNCTION("GOOGLETRANSLATE(A4285, ""en"",""mt"")"),"Ħalq ix-Xmara Monongahela")</f>
        <v>Ħalq ix-Xmara Monongahela</v>
      </c>
    </row>
    <row r="4286" ht="15.75" customHeight="1">
      <c r="A4286" s="2" t="s">
        <v>4286</v>
      </c>
      <c r="B4286" s="2" t="str">
        <f>IFERROR(__xludf.DUMMYFUNCTION("GOOGLETRANSLATE(A4286, ""en"",""mt"")"),"Erbat elef")</f>
        <v>Erbat elef</v>
      </c>
    </row>
    <row r="4287" ht="15.75" customHeight="1">
      <c r="A4287" s="2" t="s">
        <v>4287</v>
      </c>
      <c r="B4287" s="2" t="str">
        <f>IFERROR(__xludf.DUMMYFUNCTION("GOOGLETRANSLATE(A4287, ""en"",""mt"")"),"Ħaddem IP fuq l-ATM jew verżjoni ta 'MPLS")</f>
        <v>Ħaddem IP fuq l-ATM jew verżjoni ta 'MPLS</v>
      </c>
    </row>
    <row r="4288" ht="15.75" customHeight="1">
      <c r="A4288" s="2" t="s">
        <v>4288</v>
      </c>
      <c r="B4288" s="2" t="str">
        <f>IFERROR(__xludf.DUMMYFUNCTION("GOOGLETRANSLATE(A4288, ""en"",""mt"")"),"Prattiki ta 'kostruzzjoni residenzjali, teknoloġiji, u riżorsi għandhom jikkonformaw ma' xiex?")</f>
        <v>Prattiki ta 'kostruzzjoni residenzjali, teknoloġiji, u riżorsi għandhom jikkonformaw ma' xiex?</v>
      </c>
    </row>
    <row r="4289" ht="15.75" customHeight="1">
      <c r="A4289" s="2" t="s">
        <v>4289</v>
      </c>
      <c r="B4289" s="2" t="str">
        <f>IFERROR(__xludf.DUMMYFUNCTION("GOOGLETRANSLATE(A4289, ""en"",""mt"")"),"Min ikkritika l-ordni minn spiżeriji onlajn li ma jeħtiġux preskrizzjonijiet?")</f>
        <v>Min ikkritika l-ordni minn spiżeriji onlajn li ma jeħtiġux preskrizzjonijiet?</v>
      </c>
    </row>
    <row r="4290" ht="15.75" customHeight="1">
      <c r="A4290" s="2" t="s">
        <v>4290</v>
      </c>
      <c r="B4290" s="2" t="str">
        <f>IFERROR(__xludf.DUMMYFUNCTION("GOOGLETRANSLATE(A4290, ""en"",""mt"")"),"Terapija bl-ossiġnu")</f>
        <v>Terapija bl-ossiġnu</v>
      </c>
    </row>
    <row r="4291" ht="15.75" customHeight="1">
      <c r="A4291" s="2" t="s">
        <v>4291</v>
      </c>
      <c r="B4291" s="2" t="str">
        <f>IFERROR(__xludf.DUMMYFUNCTION("GOOGLETRANSLATE(A4291, ""en"",""mt"")"),"L-iskejjel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4292" ht="15.75" customHeight="1">
      <c r="A4292" s="2" t="s">
        <v>4292</v>
      </c>
      <c r="B4292" s="2" t="str">
        <f>IFERROR(__xludf.DUMMYFUNCTION("GOOGLETRANSLATE(A4292, ""en"",""mt"")"),"Il-proċess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4293" ht="15.75" customHeight="1">
      <c r="A4293" s="2" t="s">
        <v>4293</v>
      </c>
      <c r="B4293" s="2" t="str">
        <f>IFERROR(__xludf.DUMMYFUNCTION("GOOGLETRANSLATE(A4293, ""en"",""mt"")"),"X'inhu d-dmir tas-CJEU?")</f>
        <v>X'inhu d-dmir tas-CJEU?</v>
      </c>
    </row>
    <row r="4294" ht="15.75" customHeight="1">
      <c r="A4294" s="2" t="s">
        <v>4294</v>
      </c>
      <c r="B4294" s="2" t="str">
        <f>IFERROR(__xludf.DUMMYFUNCTION("GOOGLETRANSLATE(A4294, ""en"",""mt"")"),"Tip ta 'pistuni reċiprokanti")</f>
        <v>Tip ta 'pistuni reċiprokanti</v>
      </c>
    </row>
    <row r="4295" ht="15.75" customHeight="1">
      <c r="A4295" s="2" t="s">
        <v>4295</v>
      </c>
      <c r="B4295" s="2" t="str">
        <f>IFERROR(__xludf.DUMMYFUNCTION("GOOGLETRANSLATE(A4295, ""en"",""mt"")"),"Austpac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4296" ht="15.75" customHeight="1">
      <c r="A4296" s="2" t="s">
        <v>4296</v>
      </c>
      <c r="B4296" s="2" t="str">
        <f>IFERROR(__xludf.DUMMYFUNCTION("GOOGLETRANSLATE(A4296, ""en"",""mt"")"),"L-għarfien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4297" ht="15.75" customHeight="1">
      <c r="A4297" s="2" t="s">
        <v>4297</v>
      </c>
      <c r="B4297" s="2" t="str">
        <f>IFERROR(__xludf.DUMMYFUNCTION("GOOGLETRANSLATE(A4297, ""en"",""mt"")"),"Proġetti ewlenin ta 'informazzjoni nazzjonali u internazzjonali tal-pazjenti")</f>
        <v>Proġetti ewlenin ta 'informazzjoni nazzjonali u internazzjonali tal-pazjenti</v>
      </c>
    </row>
    <row r="4298" ht="15.75" customHeight="1">
      <c r="A4298" s="2" t="s">
        <v>4298</v>
      </c>
      <c r="B4298" s="2" t="str">
        <f>IFERROR(__xludf.DUMMYFUNCTION("GOOGLETRANSLATE(A4298, ""en"",""mt"")"),"Ħin ta 'Cambrian")</f>
        <v>Ħin ta 'Cambrian</v>
      </c>
    </row>
    <row r="4299" ht="15.75" customHeight="1">
      <c r="A4299" s="2" t="s">
        <v>4299</v>
      </c>
      <c r="B4299" s="2" t="str">
        <f>IFERROR(__xludf.DUMMYFUNCTION("GOOGLETRANSLATE(A4299, ""en"",""mt"")"),"Minħabba li huwa ħela ta 'riżorsi")</f>
        <v>Minħabba li huwa ħela ta 'riżorsi</v>
      </c>
    </row>
    <row r="4300" ht="15.75" customHeight="1">
      <c r="A4300" s="2" t="s">
        <v>4300</v>
      </c>
      <c r="B4300" s="2" t="str">
        <f>IFERROR(__xludf.DUMMYFUNCTION("GOOGLETRANSLATE(A4300, ""en"",""mt"")"),"Partijiet fin-Nofsinhar u Ċentrali ta 'Franza,")</f>
        <v>Partijiet fin-Nofsinhar u Ċentrali ta 'Franza,</v>
      </c>
    </row>
    <row r="4301" ht="15.75" customHeight="1">
      <c r="A4301" s="2" t="s">
        <v>4301</v>
      </c>
      <c r="B4301" s="2" t="str">
        <f>IFERROR(__xludf.DUMMYFUNCTION("GOOGLETRANSLATE(A4301, ""en"",""mt"")"),"Ċelloli qattiela naturali")</f>
        <v>Ċelloli qattiela naturali</v>
      </c>
    </row>
    <row r="4302" ht="15.75" customHeight="1">
      <c r="A4302" s="2" t="s">
        <v>4302</v>
      </c>
      <c r="B4302" s="2" t="str">
        <f>IFERROR(__xludf.DUMMYFUNCTION("GOOGLETRANSLATE(A4302, ""en"",""mt"")"),"Id-Diviżjoni Kolleġġjata l-Ġdida")</f>
        <v>Id-Diviżjoni Kolleġġjata l-Ġdida</v>
      </c>
    </row>
    <row r="4303" ht="15.75" customHeight="1">
      <c r="A4303" s="2" t="s">
        <v>4303</v>
      </c>
      <c r="B4303" s="2" t="str">
        <f>IFERROR(__xludf.DUMMYFUNCTION("GOOGLETRANSLATE(A4303, ""en"",""mt"")"),"Fondazzjoni Nazzjonali tax-Xjenza")</f>
        <v>Fondazzjoni Nazzjonali tax-Xjenza</v>
      </c>
    </row>
    <row r="4304" ht="15.75" customHeight="1">
      <c r="A4304" s="2" t="s">
        <v>4304</v>
      </c>
      <c r="B4304" s="2" t="str">
        <f>IFERROR(__xludf.DUMMYFUNCTION("GOOGLETRANSLATE(A4304, ""en"",""mt"")"),"is-sid tal-proprjetà")</f>
        <v>is-sid tal-proprjetà</v>
      </c>
    </row>
    <row r="4305" ht="15.75" customHeight="1">
      <c r="A4305" s="2" t="s">
        <v>4305</v>
      </c>
      <c r="B4305" s="2" t="str">
        <f>IFERROR(__xludf.DUMMYFUNCTION("GOOGLETRANSLATE(A4305, ""en"",""mt"")"),"L-ideali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4306" ht="15.75" customHeight="1">
      <c r="A4306" s="2" t="s">
        <v>4306</v>
      </c>
      <c r="B4306" s="2" t="str">
        <f>IFERROR(__xludf.DUMMYFUNCTION("GOOGLETRANSLATE(A4306, ""en"",""mt"")"),"Ix-xejra tal-gwerra, segwita minn perjodi qosra ta ’paċi, kompliet għal kważi kwart ieħor ta’ seklu.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ieħor ta’ seklu.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4307" ht="15.75" customHeight="1">
      <c r="A4307" s="2" t="s">
        <v>4307</v>
      </c>
      <c r="B4307" s="2" t="str">
        <f>IFERROR(__xludf.DUMMYFUNCTION("GOOGLETRANSLATE(A4307, ""en"",""mt"")"),"Xi jindikaw ukoll dikjarazzjonijiet mill-PO u l-membru inkarigati mill-abbozz?")</f>
        <v>Xi jindikaw ukoll dikjarazzjonijiet mill-PO u l-membru inkarigati mill-abbozz?</v>
      </c>
    </row>
    <row r="4308" ht="15.75" customHeight="1">
      <c r="A4308" s="2" t="s">
        <v>4308</v>
      </c>
      <c r="B4308" s="2" t="str">
        <f>IFERROR(__xludf.DUMMYFUNCTION("GOOGLETRANSLATE(A4308, ""en"",""mt"")"),"X'inhu eżempju ta 'mudell ta' magna li jiddevja minn magna b'ħafna tape aċċettata ġeneralment?")</f>
        <v>X'inhu eżempju ta 'mudell ta' magna li jiddevja minn magna b'ħafna tape aċċettata ġeneralment?</v>
      </c>
    </row>
    <row r="4309" ht="15.75" customHeight="1">
      <c r="A4309" s="2" t="s">
        <v>4309</v>
      </c>
      <c r="B4309" s="2" t="str">
        <f>IFERROR(__xludf.DUMMYFUNCTION("GOOGLETRANSLATE(A4309, ""en"",""mt"")"),"L-Iżlamiżmu,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wieħed hija strateġija ta 'l-Iżlamizzazzjoni tas"&amp;"-Soċjetà permezz ta' poter tal-istat maqbud minn rivoluzzjoni jew invażjoni; Fl-arblu l-ieħor ""riformist"" l-Iżlamisti jaħdmu biex is-soċjetà Iżlamizza gradwalment ""minn isfel għal fuq"". Il-movimenti ""bla dubju biddlu l-Lvant Nofsani aktar minn kwalun"&amp;"kwe xejra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wieħed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4310" ht="15.75" customHeight="1">
      <c r="A4310" s="2" t="s">
        <v>4310</v>
      </c>
      <c r="B4310" s="2" t="str">
        <f>IFERROR(__xludf.DUMMYFUNCTION("GOOGLETRANSLATE(A4310, ""en"",""mt"")"),"Problema ta 'sodisfazzjon Boolean NP-komplut NP")</f>
        <v>Problema ta 'sodisfazzjon Boolean NP-komplut NP</v>
      </c>
    </row>
    <row r="4311" ht="15.75" customHeight="1">
      <c r="A4311" s="2" t="s">
        <v>4311</v>
      </c>
      <c r="B4311" s="2" t="str">
        <f>IFERROR(__xludf.DUMMYFUNCTION("GOOGLETRANSLATE(A4311, ""en"",""mt"")"),"Fit-Tieni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4312" ht="15.75" customHeight="1">
      <c r="A4312" s="2" t="s">
        <v>4312</v>
      </c>
      <c r="B4312" s="2" t="str">
        <f>IFERROR(__xludf.DUMMYFUNCTION("GOOGLETRANSLATE(A4312, ""en"",""mt"")"),"Huma meħtieġa inqas ħaddiema")</f>
        <v>Huma meħtieġa inqas ħaddiema</v>
      </c>
    </row>
    <row r="4313" ht="15.75" customHeight="1">
      <c r="A4313" s="2" t="s">
        <v>4313</v>
      </c>
      <c r="B4313" s="2" t="str">
        <f>IFERROR(__xludf.DUMMYFUNCTION("GOOGLETRANSLATE(A4313, ""en"",""mt"")"),"X'inhu l-isem mogħti lis-sekwenza tal-input ta 'problema tal-komputazzjoni?")</f>
        <v>X'inhu l-isem mogħti lis-sekwenza tal-input ta 'problema tal-komputazzjoni?</v>
      </c>
    </row>
    <row r="4314" ht="15.75" customHeight="1">
      <c r="A4314" s="2" t="s">
        <v>4314</v>
      </c>
      <c r="B4314" s="2" t="str">
        <f>IFERROR(__xludf.DUMMYFUNCTION("GOOGLETRANSLATE(A4314, ""en"",""mt"")"),"X'inhu l-isem tat-tielet, il-Knisja Permanenti Huguenot fi New Rochelle?")</f>
        <v>X'inhu l-isem tat-tielet, il-Knisja Permanenti Huguenot fi New Rochelle?</v>
      </c>
    </row>
    <row r="4315" ht="15.75" customHeight="1">
      <c r="A4315" s="2" t="s">
        <v>4315</v>
      </c>
      <c r="B4315" s="2" t="str">
        <f>IFERROR(__xludf.DUMMYFUNCTION("GOOGLETRANSLATE(A4315, ""en"",""mt"")"),"Wara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4316" ht="15.75" customHeight="1">
      <c r="A4316" s="2" t="s">
        <v>4316</v>
      </c>
      <c r="B4316" s="2" t="str">
        <f>IFERROR(__xludf.DUMMYFUNCTION("GOOGLETRANSLATE(A4316, ""en"",""mt"")"),"Forom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4317" ht="15.75" customHeight="1">
      <c r="A4317" s="2" t="s">
        <v>4317</v>
      </c>
      <c r="B4317" s="2" t="str">
        <f>IFERROR(__xludf.DUMMYFUNCTION("GOOGLETRANSLATE(A4317, ""en"",""mt"")"),"Il-wiċċ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4318" ht="15.75" customHeight="1">
      <c r="A4318" s="2" t="s">
        <v>4318</v>
      </c>
      <c r="B4318" s="2" t="str">
        <f>IFERROR(__xludf.DUMMYFUNCTION("GOOGLETRANSLATE(A4318, ""en"",""mt"")"),"Il-fatat ta 'Le Roi Huguet")</f>
        <v>Il-fatat ta 'Le Roi Huguet</v>
      </c>
    </row>
    <row r="4319" ht="15.75" customHeight="1">
      <c r="A4319" s="2" t="s">
        <v>4319</v>
      </c>
      <c r="B4319" s="2" t="str">
        <f>IFERROR(__xludf.DUMMYFUNCTION("GOOGLETRANSLATE(A4319, ""en"",""mt"")"),"Ir-Rebels Turban Red")</f>
        <v>Ir-Rebels Turban Red</v>
      </c>
    </row>
    <row r="4320" ht="15.75" customHeight="1">
      <c r="A4320" s="2" t="s">
        <v>4320</v>
      </c>
      <c r="B4320" s="2" t="str">
        <f>IFERROR(__xludf.DUMMYFUNCTION("GOOGLETRANSLATE(A4320, ""en"",""mt"")"),"Armata tal-Ġermanja inferjuri")</f>
        <v>Armata tal-Ġermanja inferjuri</v>
      </c>
    </row>
    <row r="4321" ht="15.75" customHeight="1">
      <c r="A4321" s="2" t="s">
        <v>4321</v>
      </c>
      <c r="B4321" s="2" t="str">
        <f>IFERROR(__xludf.DUMMYFUNCTION("GOOGLETRANSLATE(A4321, ""en"",""mt"")"),"Ħafna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4322" ht="15.75" customHeight="1">
      <c r="A4322" s="2" t="s">
        <v>4322</v>
      </c>
      <c r="B4322" s="2" t="str">
        <f>IFERROR(__xludf.DUMMYFUNCTION("GOOGLETRANSLATE(A4322, ""en"",""mt"")"),"Il-gvernatur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4323" ht="15.75" customHeight="1">
      <c r="A4323" s="2" t="s">
        <v>4323</v>
      </c>
      <c r="B4323" s="2" t="str">
        <f>IFERROR(__xludf.DUMMYFUNCTION("GOOGLETRANSLATE(A4323, ""en"",""mt"")"),"X'inhuma l-konsiderazzjonijiet ta 'Malum Projbitu?")</f>
        <v>X'inhuma l-konsiderazzjonijiet ta 'Malum Projbitu?</v>
      </c>
    </row>
    <row r="4324" ht="15.75" customHeight="1">
      <c r="A4324" s="2" t="s">
        <v>4324</v>
      </c>
      <c r="B4324" s="2" t="str">
        <f>IFERROR(__xludf.DUMMYFUNCTION("GOOGLETRANSLATE(A4324, ""en"",""mt"")"),"Studji stabbli u radjuattivi tal-iżotopi jipprovdu ħarsa lejn xiex?")</f>
        <v>Studji stabbli u radjuattivi tal-iżotopi jipprovdu ħarsa lejn xiex?</v>
      </c>
    </row>
    <row r="4325" ht="15.75" customHeight="1">
      <c r="A4325" s="2" t="s">
        <v>4325</v>
      </c>
      <c r="B4325" s="2" t="str">
        <f>IFERROR(__xludf.DUMMYFUNCTION("GOOGLETRANSLATE(A4325, ""en"",""mt"")"),"Użu ta 'netwerk deċentralizzat b'ħafna mogħdijiet bejn kwalunkwe żewġ punti, li jaqsmu messaġġi ta' utent fi blokki ta 'messaġġi, aktar tard imsejħa pakketti")</f>
        <v>Użu ta 'netwerk deċentralizzat b'ħafna mogħdijiet bejn kwalunkwe żewġ punti, li jaqsmu messaġġi ta' utent fi blokki ta 'messaġġi, aktar tard imsejħa pakketti</v>
      </c>
    </row>
    <row r="4326" ht="15.75" customHeight="1">
      <c r="A4326" s="2" t="s">
        <v>4326</v>
      </c>
      <c r="B4326" s="2" t="str">
        <f>IFERROR(__xludf.DUMMYFUNCTION("GOOGLETRANSLATE(A4326, ""en"",""mt"")"),"It-temperaturi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waqt wara nofsinhar tipiku tas-sajf. Dawn huma kkawżati mit-tisħin rapidu ta 'l-art relatti"&amp;"va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waqt wara nofsinhar tipiku tas-sajf. Dawn huma kkawżati mit-tisħin rapidu ta 'l-art relattiva għall-ilma, flimkien ma' umdità estremament għolja.</v>
      </c>
    </row>
    <row r="4327" ht="15.75" customHeight="1">
      <c r="A4327" s="2" t="s">
        <v>4327</v>
      </c>
      <c r="B4327" s="2" t="str">
        <f>IFERROR(__xludf.DUMMYFUNCTION("GOOGLETRANSLATE(A4327, ""en"",""mt"")"),"riċettur alternattiv taċ-ċelloli T (TCR)")</f>
        <v>riċettur alternattiv taċ-ċelloli T (TCR)</v>
      </c>
    </row>
    <row r="4328" ht="15.75" customHeight="1">
      <c r="A4328" s="2" t="s">
        <v>4328</v>
      </c>
      <c r="B4328" s="2" t="str">
        <f>IFERROR(__xludf.DUMMYFUNCTION("GOOGLETRANSLATE(A4328, ""en"",""mt"")"),"hemicycle")</f>
        <v>hemicycle</v>
      </c>
    </row>
    <row r="4329" ht="15.75" customHeight="1">
      <c r="A4329" s="2" t="s">
        <v>4329</v>
      </c>
      <c r="B4329" s="2" t="str">
        <f>IFERROR(__xludf.DUMMYFUNCTION("GOOGLETRANSLATE(A4329, ""en"",""mt"")"),"jenfasizzaw l-akkademiċi")</f>
        <v>jenfasizzaw l-akkademiċi</v>
      </c>
    </row>
    <row r="4330" ht="15.75" customHeight="1">
      <c r="A4330" s="2" t="s">
        <v>4330</v>
      </c>
      <c r="B4330" s="2" t="str">
        <f>IFERROR(__xludf.DUMMYFUNCTION("GOOGLETRANSLATE(A4330, ""en"",""mt"")"),"Is-sid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4331" ht="15.75" customHeight="1">
      <c r="A4331" s="2" t="s">
        <v>4331</v>
      </c>
      <c r="B4331" s="2" t="str">
        <f>IFERROR(__xludf.DUMMYFUNCTION("GOOGLETRANSLATE(A4331, ""en"",""mt"")"),"Speċi Oċeanika")</f>
        <v>Speċi Oċeanika</v>
      </c>
    </row>
    <row r="4332" ht="15.75" customHeight="1">
      <c r="A4332" s="2" t="s">
        <v>4332</v>
      </c>
      <c r="B4332" s="2" t="str">
        <f>IFERROR(__xludf.DUMMYFUNCTION("GOOGLETRANSLATE(A4332, ""en"",""mt"")"),"Liema rwol ieħor għandhom ħafna spiżjara?")</f>
        <v>Liema rwol ieħor għandhom ħafna spiżjara?</v>
      </c>
    </row>
    <row r="4333" ht="15.75" customHeight="1">
      <c r="A4333" s="2" t="s">
        <v>4333</v>
      </c>
      <c r="B4333" s="2" t="str">
        <f>IFERROR(__xludf.DUMMYFUNCTION("GOOGLETRANSLATE(A4333, ""en"",""mt"")"),"X'tip ta 'pajsaġġi minbarra pajsaġġi ta' ekosistema ġeoloġika u naturali jistgħu jinstabu fin-Nofsinhar ta 'California?")</f>
        <v>X'tip ta 'pajsaġġi minbarra pajsaġġi ta' ekosistema ġeoloġika u naturali jistgħu jinstabu fin-Nofsinhar ta 'California?</v>
      </c>
    </row>
    <row r="4334" ht="15.75" customHeight="1">
      <c r="A4334" s="2" t="s">
        <v>4334</v>
      </c>
      <c r="B4334" s="2" t="str">
        <f>IFERROR(__xludf.DUMMYFUNCTION("GOOGLETRANSLATE(A4334, ""en"",""mt"")"),"Afrikans")</f>
        <v>Afrikans</v>
      </c>
    </row>
    <row r="4335" ht="15.75" customHeight="1">
      <c r="A4335" s="2" t="s">
        <v>4335</v>
      </c>
      <c r="B4335" s="2" t="str">
        <f>IFERROR(__xludf.DUMMYFUNCTION("GOOGLETRANSLATE(A4335, ""en"",""mt"")"),"X'tagħmel l-għarbiel ta 'Eratosthenes?")</f>
        <v>X'tagħmel l-għarbiel ta 'Eratosthenes?</v>
      </c>
    </row>
    <row r="4336" ht="15.75" customHeight="1">
      <c r="A4336" s="2" t="s">
        <v>4336</v>
      </c>
      <c r="B4336" s="2" t="str">
        <f>IFERROR(__xludf.DUMMYFUNCTION("GOOGLETRANSLATE(A4336, ""en"",""mt"")"),"Miftuħa")</f>
        <v>Miftuħa</v>
      </c>
    </row>
    <row r="4337" ht="15.75" customHeight="1">
      <c r="A4337" s="2" t="s">
        <v>4337</v>
      </c>
      <c r="B4337" s="2" t="str">
        <f>IFERROR(__xludf.DUMMYFUNCTION("GOOGLETRANSLATE(A4337, ""en"",""mt"")"),"tmienja")</f>
        <v>tmienja</v>
      </c>
    </row>
    <row r="4338" ht="15.75" customHeight="1">
      <c r="A4338" s="2" t="s">
        <v>4338</v>
      </c>
      <c r="B4338" s="2" t="str">
        <f>IFERROR(__xludf.DUMMYFUNCTION("GOOGLETRANSLATE(A4338, ""en"",""mt"")"),"Fl-1271,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Jonqos Il-kontroparti bil-lingwa Mongoljana kienet Dai Ön Ulus, mogħtija wkoll bħala Ikh Yuan üls jew Yekhe Yuan Ulus. Fil-Mongoljan, Dai Ön (wan kbir) ħafna drabi jintuża flimkien mal- ""Yeke Mongg"&amp;"hul Ulus"" (Lit. ""Great Mongol Stat""), li jirriżulta f'Dai Ön Yeke Mongghul Ulus (Script Mongoljan :), li jfisser ""Yuan Great Mongol Stat"". Id-dinastija Yuan hija magħrufa wkoll bħala d- ""Dynasty Mongol"" jew ""Dynasty Mongol taċ-Ċina"", simili għall"&amp;"-ismijiet ""Dynasty Manchu"" jew ""Dynasty Manchu taċ-Ċina"" għad-dinastija Qing. Barra minn hekk, il-Yuan xi kultant huwa magħruf bħala l- ""Imperu tal-Khan il-Kbir"" jew ""Khanate tal-Khan il-Kbir"", li partikolarment deher fuq xi mapep tal-wan, peress "&amp;"li l-imperaturi tal-wan kellhom it-titlu nominali ta 'Khan il-Kbir. Madankollu, iż-żewġ termini jistgħu jirreferu wkoll għall-Khanate fi ħdan l-imperu Mongoljan immexxi direttament mill-Khans il-Kbir qabel l-istabbiliment attwali tad-Dynasty Yuan minn Kub"&amp;"lai Khan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Jonqos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4339" ht="15.75" customHeight="1">
      <c r="A4339" s="2" t="s">
        <v>4339</v>
      </c>
      <c r="B4339" s="2" t="str">
        <f>IFERROR(__xludf.DUMMYFUNCTION("GOOGLETRANSLATE(A4339, ""en"",""mt"")"),"L-iktar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4340" ht="15.75" customHeight="1">
      <c r="A4340" s="2" t="s">
        <v>4340</v>
      </c>
      <c r="B4340" s="2" t="str">
        <f>IFERROR(__xludf.DUMMYFUNCTION("GOOGLETRANSLATE(A4340, ""en"",""mt"")"),"Torri ta 'tkessiħ evaporattiv huwa msejjaħ ukoll bħala x'tip ta' torri tat-tkessiħ?")</f>
        <v>Torri ta 'tkessiħ evaporattiv huwa msejjaħ ukoll bħala x'tip ta' torri tat-tkessiħ?</v>
      </c>
    </row>
    <row r="4341" ht="15.75" customHeight="1">
      <c r="A4341" s="2" t="s">
        <v>4341</v>
      </c>
      <c r="B4341" s="2" t="str">
        <f>IFERROR(__xludf.DUMMYFUNCTION("GOOGLETRANSLATE(A4341, ""en"",""mt"")"),"X'inhu użat biex jiġu stmati l-emissjonijiet?")</f>
        <v>X'inhu użat biex jiġu stmati l-emissjonijiet?</v>
      </c>
    </row>
    <row r="4342" ht="15.75" customHeight="1">
      <c r="A4342" s="2" t="s">
        <v>4342</v>
      </c>
      <c r="B4342" s="2" t="str">
        <f>IFERROR(__xludf.DUMMYFUNCTION("GOOGLETRANSLATE(A4342, ""en"",""mt"")"),"Kien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4343" ht="15.75" customHeight="1">
      <c r="A4343" s="2" t="s">
        <v>4343</v>
      </c>
      <c r="B4343" s="2" t="str">
        <f>IFERROR(__xludf.DUMMYFUNCTION("GOOGLETRANSLATE(A4343, ""en"",""mt"")"),"Min influwenza Bismark minbarra l-ġirien tiegħu?")</f>
        <v>Min influwenza Bismark minbarra l-ġirien tiegħu?</v>
      </c>
    </row>
    <row r="4344" ht="15.75" customHeight="1">
      <c r="A4344" s="2" t="s">
        <v>4344</v>
      </c>
      <c r="B4344" s="2" t="str">
        <f>IFERROR(__xludf.DUMMYFUNCTION("GOOGLETRANSLATE(A4344, ""en"",""mt"")"),"L-ispedizzjoni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4345" ht="15.75" customHeight="1">
      <c r="A4345" s="2" t="s">
        <v>4345</v>
      </c>
      <c r="B4345" s="2" t="str">
        <f>IFERROR(__xludf.DUMMYFUNCTION("GOOGLETRANSLATE(A4345, ""en"",""mt"")"),"Southern_California")</f>
        <v>Southern_California</v>
      </c>
    </row>
    <row r="4346" ht="15.75" customHeight="1">
      <c r="A4346" s="2" t="s">
        <v>4346</v>
      </c>
      <c r="B4346" s="2" t="str">
        <f>IFERROR(__xludf.DUMMYFUNCTION("GOOGLETRANSLATE(A4346, ""en"",""mt"")"),"Flimkien ma 'Stephenson u Walschaerts, x'inhu eżempju ta' mozzjoni sempliċi?")</f>
        <v>Flimkien ma 'Stephenson u Walschaerts, x'inhu eżempju ta' mozzjoni sempliċi?</v>
      </c>
    </row>
    <row r="4347" ht="15.75" customHeight="1">
      <c r="A4347" s="2" t="s">
        <v>4347</v>
      </c>
      <c r="B4347" s="2" t="str">
        <f>IFERROR(__xludf.DUMMYFUNCTION("GOOGLETRANSLATE(A4347, ""en"",""mt"")"),"Liema park huwa d-dar għaż-Żoo Fresno Chafffee?")</f>
        <v>Liema park huwa d-dar għaż-Żoo Fresno Chafffee?</v>
      </c>
    </row>
    <row r="4348" ht="15.75" customHeight="1">
      <c r="A4348" s="2" t="s">
        <v>4348</v>
      </c>
      <c r="B4348" s="2" t="str">
        <f>IFERROR(__xludf.DUMMYFUNCTION("GOOGLETRANSLATE(A4348, ""en"",""mt"")"),"Interkonnessjoni b'veloċità għolja")</f>
        <v>Interkonnessjoni b'veloċità għolja</v>
      </c>
    </row>
    <row r="4349" ht="15.75" customHeight="1">
      <c r="A4349" s="2" t="s">
        <v>4349</v>
      </c>
      <c r="B4349" s="2" t="str">
        <f>IFERROR(__xludf.DUMMYFUNCTION("GOOGLETRANSLATE(A4349, ""en"",""mt"")"),"Il-Port ta ’Los Angeles")</f>
        <v>Il-Port ta ’Los Angeles</v>
      </c>
    </row>
    <row r="4350" ht="15.75" customHeight="1">
      <c r="A4350" s="2" t="s">
        <v>4350</v>
      </c>
      <c r="B4350" s="2" t="str">
        <f>IFERROR(__xludf.DUMMYFUNCTION("GOOGLETRANSLATE(A4350, ""en"",""mt"")"),"James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4351" ht="15.75" customHeight="1">
      <c r="A4351" s="2" t="s">
        <v>4351</v>
      </c>
      <c r="B4351" s="2" t="str">
        <f>IFERROR(__xludf.DUMMYFUNCTION("GOOGLETRANSLATE(A4351, ""en"",""mt"")"),"L-ekonomista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4352" ht="15.75" customHeight="1">
      <c r="A4352" s="2" t="s">
        <v>4352</v>
      </c>
      <c r="B4352" s="2" t="str">
        <f>IFERROR(__xludf.DUMMYFUNCTION("GOOGLETRANSLATE(A4352, ""en"",""mt"")"),"L-Ekene f'nofs")</f>
        <v>L-Ekene f'nofs</v>
      </c>
    </row>
    <row r="4353" ht="15.75" customHeight="1">
      <c r="A4353" s="2" t="s">
        <v>4353</v>
      </c>
      <c r="B4353" s="2" t="str">
        <f>IFERROR(__xludf.DUMMYFUNCTION("GOOGLETRANSLATE(A4353, ""en"",""mt"")"),"L-Uffiċċju taċ-Ċensiment tal-Istati Uniti")</f>
        <v>L-Uffiċċju taċ-Ċensiment tal-Istati Uniti</v>
      </c>
    </row>
    <row r="4354" ht="15.75" customHeight="1">
      <c r="A4354" s="2" t="s">
        <v>4354</v>
      </c>
      <c r="B4354" s="2" t="str">
        <f>IFERROR(__xludf.DUMMYFUNCTION("GOOGLETRANSLATE(A4354, ""en"",""mt"")"),"Fi problema tal-komputazzjoni, x'jista 'jiġi deskritt bħala sekwenza fuq alfabett?")</f>
        <v>Fi problema tal-komputazzjoni, x'jista 'jiġi deskritt bħala sekwenza fuq alfabett?</v>
      </c>
    </row>
    <row r="4355" ht="15.75" customHeight="1">
      <c r="A4355" s="2" t="s">
        <v>4355</v>
      </c>
      <c r="B4355" s="2" t="str">
        <f>IFERROR(__xludf.DUMMYFUNCTION("GOOGLETRANSLATE(A4355, ""en"",""mt"")"),"B'liema isem hija dik il-knisja Huguenot l-ewwel magħrufa llum?")</f>
        <v>B'liema isem hija dik il-knisja Huguenot l-ewwel magħrufa llum?</v>
      </c>
    </row>
    <row r="4356" ht="15.75" customHeight="1">
      <c r="A4356" s="2" t="s">
        <v>4356</v>
      </c>
      <c r="B4356" s="2" t="str">
        <f>IFERROR(__xludf.DUMMYFUNCTION("GOOGLETRANSLATE(A4356, ""en"",""mt"")"),"Ħdejn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4357" ht="15.75" customHeight="1">
      <c r="A4357" s="2" t="s">
        <v>4357</v>
      </c>
      <c r="B4357" s="2" t="str">
        <f>IFERROR(__xludf.DUMMYFUNCTION("GOOGLETRANSLATE(A4357, ""en"",""mt"")"),"Immunodefiċjenzi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4358" ht="15.75" customHeight="1">
      <c r="A4358" s="2" t="s">
        <v>4358</v>
      </c>
      <c r="B4358" s="2" t="str">
        <f>IFERROR(__xludf.DUMMYFUNCTION("GOOGLETRANSLATE(A4358, ""en"",""mt"")"),"Il-fwar jaħrab")</f>
        <v>Il-fwar jaħrab</v>
      </c>
    </row>
    <row r="4359" ht="15.75" customHeight="1">
      <c r="A4359" s="2" t="s">
        <v>4359</v>
      </c>
      <c r="B4359" s="2" t="str">
        <f>IFERROR(__xludf.DUMMYFUNCTION("GOOGLETRANSLATE(A4359, ""en"",""mt"")"),"Ir-realiżmu tas-sens komun ta 'dak il-filosfi Skoċċiżi inkorpora Agassiz fil-fehma doppja tiegħu ta' Knowedge?")</f>
        <v>Ir-realiżmu tas-sens komun ta 'dak il-filosfi Skoċċiżi inkorpora Agassiz fil-fehma doppja tiegħu ta' Knowedge?</v>
      </c>
    </row>
    <row r="4360" ht="15.75" customHeight="1">
      <c r="A4360" s="2" t="s">
        <v>4360</v>
      </c>
      <c r="B4360" s="2" t="str">
        <f>IFERROR(__xludf.DUMMYFUNCTION("GOOGLETRANSLATE(A4360, ""en"",""mt"")"),"In-nisa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4361" ht="15.75" customHeight="1">
      <c r="A4361" s="2" t="s">
        <v>4361</v>
      </c>
      <c r="B4361" s="2" t="str">
        <f>IFERROR(__xludf.DUMMYFUNCTION("GOOGLETRANSLATE(A4361, ""en"",""mt"")"),"sieq l-arblu")</f>
        <v>sieq l-arblu</v>
      </c>
    </row>
    <row r="4362" ht="15.75" customHeight="1">
      <c r="A4362" s="2" t="s">
        <v>4362</v>
      </c>
      <c r="B4362" s="2" t="str">
        <f>IFERROR(__xludf.DUMMYFUNCTION("GOOGLETRANSLATE(A4362, ""en"",""mt"")"),"F'liema livell ta 'edukazzjoni dan l-isport qed isir aktar popolari?")</f>
        <v>F'liema livell ta 'edukazzjoni dan l-isport qed isir aktar popolari?</v>
      </c>
    </row>
    <row r="4363" ht="15.75" customHeight="1">
      <c r="A4363" s="2" t="s">
        <v>4363</v>
      </c>
      <c r="B4363" s="2" t="str">
        <f>IFERROR(__xludf.DUMMYFUNCTION("GOOGLETRANSLATE(A4363, ""en"",""mt"")"),"X'inhi l-inqas temperatura rreġistrata fir-Rabat?")</f>
        <v>X'inhi l-inqas temperatura rreġistrata fir-Rabat?</v>
      </c>
    </row>
    <row r="4364" ht="15.75" customHeight="1">
      <c r="A4364" s="2" t="s">
        <v>4364</v>
      </c>
      <c r="B4364" s="2" t="str">
        <f>IFERROR(__xludf.DUMMYFUNCTION("GOOGLETRANSLATE(A4364, ""en"",""mt"")"),"""Villes de Sûreté""")</f>
        <v>"Villes de Sûreté"</v>
      </c>
    </row>
    <row r="4365" ht="15.75" customHeight="1">
      <c r="A4365" s="2" t="s">
        <v>4365</v>
      </c>
      <c r="B4365" s="2" t="str">
        <f>IFERROR(__xludf.DUMMYFUNCTION("GOOGLETRANSLATE(A4365, ""en"",""mt"")"),"Ministru tal-Intern")</f>
        <v>Ministru tal-Intern</v>
      </c>
    </row>
    <row r="4366" ht="15.75" customHeight="1">
      <c r="A4366" s="2" t="s">
        <v>4366</v>
      </c>
      <c r="B4366" s="2" t="str">
        <f>IFERROR(__xludf.DUMMYFUNCTION("GOOGLETRANSLATE(A4366, ""en"",""mt"")"),"F’esperiment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4367" ht="15.75" customHeight="1">
      <c r="A4367" s="2" t="s">
        <v>4367</v>
      </c>
      <c r="B4367" s="2" t="str">
        <f>IFERROR(__xludf.DUMMYFUNCTION("GOOGLETRANSLATE(A4367, ""en"",""mt"")"),"Netwerk ta 'Tifel Qadim")</f>
        <v>Netwerk ta 'Tifel Qadim</v>
      </c>
    </row>
    <row r="4368" ht="15.75" customHeight="1">
      <c r="A4368" s="2" t="s">
        <v>4368</v>
      </c>
      <c r="B4368" s="2" t="str">
        <f>IFERROR(__xludf.DUMMYFUNCTION("GOOGLETRANSLATE(A4368, ""en"",""mt"")"),"Liema bini żamm l-Istitut Milton Friedman?")</f>
        <v>Liema bini żamm l-Istitut Milton Friedman?</v>
      </c>
    </row>
    <row r="4369" ht="15.75" customHeight="1">
      <c r="A4369" s="2" t="s">
        <v>4369</v>
      </c>
      <c r="B4369" s="2" t="str">
        <f>IFERROR(__xludf.DUMMYFUNCTION("GOOGLETRANSLATE(A4369, ""en"",""mt"")"),"Normans")</f>
        <v>Normans</v>
      </c>
    </row>
    <row r="4370" ht="15.75" customHeight="1">
      <c r="A4370" s="2" t="s">
        <v>4370</v>
      </c>
      <c r="B4370" s="2" t="str">
        <f>IFERROR(__xludf.DUMMYFUNCTION("GOOGLETRANSLATE(A4370, ""en"",""mt"")"),"Islam mhux politiku")</f>
        <v>Islam mhux politiku</v>
      </c>
    </row>
    <row r="4371" ht="15.75" customHeight="1">
      <c r="A4371" s="2" t="s">
        <v>4371</v>
      </c>
      <c r="B4371" s="2" t="str">
        <f>IFERROR(__xludf.DUMMYFUNCTION("GOOGLETRANSLATE(A4371, ""en"",""mt"")"),"Jew il-possedimenti kontinentali tagħha ta 'l-Amerika ta' Fuq fil-lvant tal-Mississippi jew il-gżejjer tal-Karibew ta 'Guadeloupe u Martinique,")</f>
        <v>Jew il-possedimenti kontinentali tagħha ta 'l-Amerika ta' Fuq fil-lvant tal-Mississippi jew il-gżejjer tal-Karibew ta 'Guadeloupe u Martinique,</v>
      </c>
    </row>
    <row r="4372" ht="15.75" customHeight="1">
      <c r="A4372" s="2" t="s">
        <v>4372</v>
      </c>
      <c r="B4372" s="2" t="str">
        <f>IFERROR(__xludf.DUMMYFUNCTION("GOOGLETRANSLATE(A4372, ""en"",""mt"")"),"Mudell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tat-tibdil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tat-tibdil fil-klima minbarra d-deforestazzjoni.</v>
      </c>
    </row>
    <row r="4373" ht="15.75" customHeight="1">
      <c r="A4373" s="2" t="s">
        <v>4373</v>
      </c>
      <c r="B4373" s="2" t="str">
        <f>IFERROR(__xludf.DUMMYFUNCTION("GOOGLETRANSLATE(A4373, ""en"",""mt"")"),"Trinity-st. Knisja Episkopali ta ’Pawlu")</f>
        <v>Trinity-st. Knisja Episkopali ta ’Pawlu</v>
      </c>
    </row>
    <row r="4374" ht="15.75" customHeight="1">
      <c r="A4374" s="2" t="s">
        <v>4374</v>
      </c>
      <c r="B4374" s="2" t="str">
        <f>IFERROR(__xludf.DUMMYFUNCTION("GOOGLETRANSLATE(A4374, ""en"",""mt"")"),"Il-cuticle tax-xama '")</f>
        <v>Il-cuticle tax-xama '</v>
      </c>
    </row>
    <row r="4375" ht="15.75" customHeight="1">
      <c r="A4375" s="2" t="s">
        <v>4375</v>
      </c>
      <c r="B4375" s="2" t="str">
        <f>IFERROR(__xludf.DUMMYFUNCTION("GOOGLETRANSLATE(A4375, ""en"",""mt"")"),"Bl-introduzzjoni aċċidentali tal-Mnemiopsis li jiekol Ctenophore Beroe Ovata,")</f>
        <v>Bl-introduzzjoni aċċidentali tal-Mnemiopsis li jiekol Ctenophore Beroe Ovata,</v>
      </c>
    </row>
    <row r="4376" ht="15.75" customHeight="1">
      <c r="A4376" s="2" t="s">
        <v>4376</v>
      </c>
      <c r="B4376" s="2" t="str">
        <f>IFERROR(__xludf.DUMMYFUNCTION("GOOGLETRANSLATE(A4376, ""en"",""mt"")"),"Kif wasal il-wan biex ikollu l-4 skejjel tal-mediċina?")</f>
        <v>Kif wasal il-wan biex ikollu l-4 skejjel tal-mediċina?</v>
      </c>
    </row>
    <row r="4377" ht="15.75" customHeight="1">
      <c r="A4377" s="2" t="s">
        <v>4377</v>
      </c>
      <c r="B4377" s="2" t="str">
        <f>IFERROR(__xludf.DUMMYFUNCTION("GOOGLETRANSLATE(A4377, ""en"",""mt"")"),"Iċ-ċelloli T Delta Gamma għandhom verżjoni differenti ta 'liema riċettur?")</f>
        <v>Iċ-ċelloli T Delta Gamma għandhom verżjoni differenti ta 'liema riċettur?</v>
      </c>
    </row>
    <row r="4378" ht="15.75" customHeight="1">
      <c r="A4378" s="2" t="s">
        <v>4378</v>
      </c>
      <c r="B4378" s="2" t="str">
        <f>IFERROR(__xludf.DUMMYFUNCTION("GOOGLETRANSLATE(A4378, ""en"",""mt"")"),"Conant iddisinja programmi")</f>
        <v>Conant iddisinja programmi</v>
      </c>
    </row>
    <row r="4379" ht="15.75" customHeight="1">
      <c r="A4379" s="2" t="s">
        <v>4379</v>
      </c>
      <c r="B4379" s="2" t="str">
        <f>IFERROR(__xludf.DUMMYFUNCTION("GOOGLETRANSLATE(A4379, ""en"",""mt"")"),"Il-forzi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Jonqos Billi tikkonnettja l-istess sekwenza bosta drabi mal-istess oġġett permezz tal-użu ta 'set-up li juża taljoli mobbli, il-forza tat-tensjoni fuq tagħbija tista' tiġi mmultiplikata. Għal ku"&amp;"ll sekwenza li taġixxi fuq tagħbija, fattur ieħor tal-forza tat-tensjoni fis-sekwenza taġixxi fuq it-tagħbija. Madankollu, minkejja li dawn il-magni jippermettu żieda fis-seħħ, hemm żieda korrispondenti fit-tul tal-korda li trid tiġi spostata sabiex tiċċa"&amp;"qlaq 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Jonqos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4380" ht="15.75" customHeight="1">
      <c r="A4380" s="2" t="s">
        <v>4380</v>
      </c>
      <c r="B4380" s="2" t="str">
        <f>IFERROR(__xludf.DUMMYFUNCTION("GOOGLETRANSLATE(A4380, ""en"",""mt"")"),"suspettat li għandu funzjoni ta 'appoġġ")</f>
        <v>suspettat li għandu funzjoni ta 'appoġġ</v>
      </c>
    </row>
    <row r="4381" ht="15.75" customHeight="1">
      <c r="A4381" s="2" t="s">
        <v>4381</v>
      </c>
      <c r="B4381" s="2" t="str">
        <f>IFERROR(__xludf.DUMMYFUNCTION("GOOGLETRANSLATE(A4381, ""en"",""mt"")"),"X'inhu l-għan ta 'diżubbidjenza ċivili individwali?")</f>
        <v>X'inhu l-għan ta 'diżubbidjenza ċivili individwali?</v>
      </c>
    </row>
    <row r="4382" ht="15.75" customHeight="1">
      <c r="A4382" s="2" t="s">
        <v>4382</v>
      </c>
      <c r="B4382" s="2" t="str">
        <f>IFERROR(__xludf.DUMMYFUNCTION("GOOGLETRANSLATE(A4382, ""en"",""mt"")"),"X'inhuma t-3 libreriji popolari wara li għadhom ma ggradwawx fis-sistema ta 'Harvard?")</f>
        <v>X'inhuma t-3 libreriji popolari wara li għadhom ma ggradwawx fis-sistema ta 'Harvard?</v>
      </c>
    </row>
    <row r="4383" ht="15.75" customHeight="1">
      <c r="A4383" s="2" t="s">
        <v>4383</v>
      </c>
      <c r="B4383" s="2" t="str">
        <f>IFERROR(__xludf.DUMMYFUNCTION("GOOGLETRANSLATE(A4383, ""en"",""mt"")"),"sett fiss ta 'regoli biex jiddetermina l-azzjonijiet futuri tiegħu")</f>
        <v>sett fiss ta 'regoli biex jiddetermina l-azzjonijiet futuri tiegħu</v>
      </c>
    </row>
    <row r="4384" ht="15.75" customHeight="1">
      <c r="A4384" s="2" t="s">
        <v>4384</v>
      </c>
      <c r="B4384" s="2" t="str">
        <f>IFERROR(__xludf.DUMMYFUNCTION("GOOGLETRANSLATE(A4384, ""en"",""mt"")"),"Indirizzi assenjati awtomatikament, aġġornaw l-ispazju ta 'l-ismijiet distribwiti, u kkonfiguraw kwalunkwe rotta ta' bejn in-netwerk meħtieġa")</f>
        <v>Indirizzi assenjati awtomatikament, aġġornaw l-ispazju ta 'l-ismijiet distribwiti, u kkonfiguraw kwalunkwe rotta ta' bejn in-netwerk meħtieġa</v>
      </c>
    </row>
    <row r="4385" ht="15.75" customHeight="1">
      <c r="A4385" s="2" t="s">
        <v>4385</v>
      </c>
      <c r="B4385" s="2" t="str">
        <f>IFERROR(__xludf.DUMMYFUNCTION("GOOGLETRANSLATE(A4385, ""en"",""mt"")"),"innifsu")</f>
        <v>innifsu</v>
      </c>
    </row>
    <row r="4386" ht="15.75" customHeight="1">
      <c r="A4386" s="2" t="s">
        <v>4386</v>
      </c>
      <c r="B4386" s="2" t="str">
        <f>IFERROR(__xludf.DUMMYFUNCTION("GOOGLETRANSLATE(A4386, ""en"",""mt"")"),"In-natura fermjonika ta 'l-elettroni")</f>
        <v>In-natura fermjonika ta 'l-elettroni</v>
      </c>
    </row>
    <row r="4387" ht="15.75" customHeight="1">
      <c r="A4387" s="2" t="s">
        <v>4387</v>
      </c>
      <c r="B4387" s="2" t="str">
        <f>IFERROR(__xludf.DUMMYFUNCTION("GOOGLETRANSLATE(A4387, ""en"",""mt"")"),"B'liema mod il-kordi tal-idea jittrasmettu l-forzi tat-teżjoni?")</f>
        <v>B'liema mod il-kordi tal-idea jittrasmettu l-forzi tat-teżjoni?</v>
      </c>
    </row>
    <row r="4388" ht="15.75" customHeight="1">
      <c r="A4388" s="2" t="s">
        <v>4388</v>
      </c>
      <c r="B4388" s="2" t="str">
        <f>IFERROR(__xludf.DUMMYFUNCTION("GOOGLETRANSLATE(A4388, ""en"",""mt"")"),"Ma 'dak li jikkuntrasta l-bdil tal-pakketti")</f>
        <v>Ma 'dak li jikkuntrasta l-bdil tal-pakketti</v>
      </c>
    </row>
    <row r="4389" ht="15.75" customHeight="1">
      <c r="A4389" s="2" t="s">
        <v>4389</v>
      </c>
      <c r="B4389" s="2" t="str">
        <f>IFERROR(__xludf.DUMMYFUNCTION("GOOGLETRANSLATE(A4389, ""en"",""mt"")"),"mill-inqas erbgħa")</f>
        <v>mill-inqas erbgħa</v>
      </c>
    </row>
    <row r="4390" ht="15.75" customHeight="1">
      <c r="A4390" s="2" t="s">
        <v>4390</v>
      </c>
      <c r="B4390" s="2" t="str">
        <f>IFERROR(__xludf.DUMMYFUNCTION("GOOGLETRANSLATE(A4390, ""en"",""mt"")"),"żviluppa f'parti ewlenija tas-sinsla tal-internet")</f>
        <v>żviluppa f'parti ewlenija tas-sinsla tal-internet</v>
      </c>
    </row>
    <row r="4391" ht="15.75" customHeight="1">
      <c r="A4391" s="2" t="s">
        <v>4391</v>
      </c>
      <c r="B4391" s="2" t="str">
        <f>IFERROR(__xludf.DUMMYFUNCTION("GOOGLETRANSLATE(A4391, ""en"",""mt"")"),"Jitlob mhux ħati")</f>
        <v>Jitlob mhux ħati</v>
      </c>
    </row>
    <row r="4392" ht="15.75" customHeight="1">
      <c r="A4392" s="2" t="s">
        <v>4392</v>
      </c>
      <c r="B4392" s="2" t="str">
        <f>IFERROR(__xludf.DUMMYFUNCTION("GOOGLETRANSLATE(A4392, ""en"",""mt"")"),"Prinċipalment fil-Lbiċ ta 'Franza")</f>
        <v>Prinċipalment fil-Lbiċ ta 'Franza</v>
      </c>
    </row>
    <row r="4393" ht="15.75" customHeight="1">
      <c r="A4393" s="2" t="s">
        <v>4393</v>
      </c>
      <c r="B4393" s="2" t="str">
        <f>IFERROR(__xludf.DUMMYFUNCTION("GOOGLETRANSLATE(A4393, ""en"",""mt"")"),"Wara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4394" ht="15.75" customHeight="1">
      <c r="A4394" s="2" t="s">
        <v>4394</v>
      </c>
      <c r="B4394" s="2" t="str">
        <f>IFERROR(__xludf.DUMMYFUNCTION("GOOGLETRANSLATE(A4394, ""en"",""mt"")"),"Trotsky,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4395" ht="15.75" customHeight="1">
      <c r="A4395" s="2" t="s">
        <v>4395</v>
      </c>
      <c r="B4395" s="2" t="str">
        <f>IFERROR(__xludf.DUMMYFUNCTION("GOOGLETRANSLATE(A4395, ""en"",""mt"")"),"European_union_law")</f>
        <v>European_union_law</v>
      </c>
    </row>
    <row r="4396" ht="15.75" customHeight="1">
      <c r="A4396" s="2" t="s">
        <v>4396</v>
      </c>
      <c r="B4396" s="2" t="str">
        <f>IFERROR(__xludf.DUMMYFUNCTION("GOOGLETRANSLATE(A4396, ""en"",""mt"")"),"Wara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4397" ht="15.75" customHeight="1">
      <c r="A4397" s="2" t="s">
        <v>4397</v>
      </c>
      <c r="B4397" s="2" t="str">
        <f>IFERROR(__xludf.DUMMYFUNCTION("GOOGLETRANSLATE(A4397, ""en"",""mt"")"),"L-ex Kamra tad-Dibattitu tal-Kunsill Reġjonali ta 'Strathclyde")</f>
        <v>L-ex Kamra tad-Dibattitu tal-Kunsill Reġjonali ta 'Strathclyde</v>
      </c>
    </row>
    <row r="4398" ht="15.75" customHeight="1">
      <c r="A4398" s="2" t="s">
        <v>4398</v>
      </c>
      <c r="B4398" s="2" t="str">
        <f>IFERROR(__xludf.DUMMYFUNCTION("GOOGLETRANSLATE(A4398, ""en"",""mt"")"),"Eżempji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4399" ht="15.75" customHeight="1">
      <c r="A4399" s="2" t="s">
        <v>4399</v>
      </c>
      <c r="B4399" s="2" t="str">
        <f>IFERROR(__xludf.DUMMYFUNCTION("GOOGLETRANSLATE(A4399, ""en"",""mt"")"),"L-iżvilupp ta 'Terra Preta ppermetta għal dak li jiġri fil-foresta tal-Amażonja?")</f>
        <v>L-iżvilupp ta 'Terra Preta ppermetta għal dak li jiġri fil-foresta tal-Amażonja?</v>
      </c>
    </row>
    <row r="4400" ht="15.75" customHeight="1">
      <c r="A4400" s="2" t="s">
        <v>4400</v>
      </c>
      <c r="B4400" s="2" t="str">
        <f>IFERROR(__xludf.DUMMYFUNCTION("GOOGLETRANSLATE(A4400, ""en"",""mt"")"),"kundizzjonijiet ta 'ekwilibriju statiku")</f>
        <v>kundizzjonijiet ta 'ekwilibriju statiku</v>
      </c>
    </row>
    <row r="4401" ht="15.75" customHeight="1">
      <c r="A4401" s="2" t="s">
        <v>4401</v>
      </c>
      <c r="B4401" s="2" t="str">
        <f>IFERROR(__xludf.DUMMYFUNCTION("GOOGLETRANSLATE(A4401, ""en"",""mt"")"),"Il-weekend li għadda ta 'Settembru")</f>
        <v>Il-weekend li għadda ta 'Settembru</v>
      </c>
    </row>
    <row r="4402" ht="15.75" customHeight="1">
      <c r="A4402" s="2" t="s">
        <v>4402</v>
      </c>
      <c r="B4402" s="2" t="str">
        <f>IFERROR(__xludf.DUMMYFUNCTION("GOOGLETRANSLATE(A4402, ""en"",""mt"")"),"Liema partijiet ta 'magna tal-fwar reċiprokanti konvenzjonali jistgħu jiġu sostitwiti b'magna li jdur mingħajr piston?")</f>
        <v>Liema partijiet ta 'magna tal-fwar reċiprokanti konvenzjonali jistgħu jiġu sostitwiti b'magna li jdur mingħajr piston?</v>
      </c>
    </row>
    <row r="4403" ht="15.75" customHeight="1">
      <c r="A4403" s="2" t="s">
        <v>4403</v>
      </c>
      <c r="B4403" s="2" t="str">
        <f>IFERROR(__xludf.DUMMYFUNCTION("GOOGLETRANSLATE(A4403, ""en"",""mt"")"),"Fejn huma Jersey u Guernsey")</f>
        <v>Fejn huma Jersey u Guernsey</v>
      </c>
    </row>
    <row r="4404" ht="15.75" customHeight="1">
      <c r="A4404" s="2" t="s">
        <v>4404</v>
      </c>
      <c r="B4404" s="2" t="str">
        <f>IFERROR(__xludf.DUMMYFUNCTION("GOOGLETRANSLATE(A4404, ""en"",""mt"")"),"billi jitilqu l-bibien")</f>
        <v>billi jitilqu l-bibien</v>
      </c>
    </row>
    <row r="4405" ht="15.75" customHeight="1">
      <c r="A4405" s="2" t="s">
        <v>4405</v>
      </c>
      <c r="B4405" s="2" t="str">
        <f>IFERROR(__xludf.DUMMYFUNCTION("GOOGLETRANSLATE(A4405, ""en"",""mt"")"),"Min kunċettalizza l-aeolipile?")</f>
        <v>Min kunċettalizza l-aeolipile?</v>
      </c>
    </row>
    <row r="4406" ht="15.75" customHeight="1">
      <c r="A4406" s="2" t="s">
        <v>4406</v>
      </c>
      <c r="B4406" s="2" t="str">
        <f>IFERROR(__xludf.DUMMYFUNCTION("GOOGLETRANSLATE(A4406, ""en"",""mt"")"),"Li ddeċidiet id-dukat tan-Normandija")</f>
        <v>Li ddeċidiet id-dukat tan-Normandija</v>
      </c>
    </row>
    <row r="4407" ht="15.75" customHeight="1">
      <c r="A4407" s="2" t="s">
        <v>4407</v>
      </c>
      <c r="B4407" s="2" t="str">
        <f>IFERROR(__xludf.DUMMYFUNCTION("GOOGLETRANSLATE(A4407, ""en"",""mt"")"),"L-isem ma kienx korrett")</f>
        <v>L-isem ma kienx korrett</v>
      </c>
    </row>
    <row r="4408" ht="15.75" customHeight="1">
      <c r="A4408" s="2" t="s">
        <v>4408</v>
      </c>
      <c r="B4408" s="2" t="str">
        <f>IFERROR(__xludf.DUMMYFUNCTION("GOOGLETRANSLATE(A4408, ""en"",""mt"")"),"""Wise up jew imut.""")</f>
        <v>"Wise up jew imut."</v>
      </c>
    </row>
    <row r="4409" ht="15.75" customHeight="1">
      <c r="A4409" s="2" t="s">
        <v>4409</v>
      </c>
      <c r="B4409" s="2" t="str">
        <f>IFERROR(__xludf.DUMMYFUNCTION("GOOGLETRANSLATE(A4409, ""en"",""mt"")"),"Spin Triplet State")</f>
        <v>Spin Triplet State</v>
      </c>
    </row>
    <row r="4410" ht="15.75" customHeight="1">
      <c r="A4410" s="2" t="s">
        <v>4410</v>
      </c>
      <c r="B4410" s="2" t="str">
        <f>IFERROR(__xludf.DUMMYFUNCTION("GOOGLETRANSLATE(A4410, ""en"",""mt"")"),"X'irrakkomanda standard u fqir biex tħaffef l-irkupru tal-ekonomija?")</f>
        <v>X'irrakkomanda standard u fqir biex tħaffef l-irkupru tal-ekonomija?</v>
      </c>
    </row>
    <row r="4411" ht="15.75" customHeight="1">
      <c r="A4411" s="2" t="s">
        <v>4411</v>
      </c>
      <c r="B4411" s="2" t="str">
        <f>IFERROR(__xludf.DUMMYFUNCTION("GOOGLETRANSLATE(A4411, ""en"",""mt"")"),"Biex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4412" ht="15.75" customHeight="1">
      <c r="A4412" s="2" t="s">
        <v>4412</v>
      </c>
      <c r="B4412" s="2" t="str">
        <f>IFERROR(__xludf.DUMMYFUNCTION("GOOGLETRANSLATE(A4412, ""en"",""mt"")"),"Kif inħolqu xi inugwaljanzi ekonomiċi moderni?")</f>
        <v>Kif inħolqu xi inugwaljanzi ekonomiċi moderni?</v>
      </c>
    </row>
    <row r="4413" ht="15.75" customHeight="1">
      <c r="A4413" s="2" t="s">
        <v>4413</v>
      </c>
      <c r="B4413" s="2" t="str">
        <f>IFERROR(__xludf.DUMMYFUNCTION("GOOGLETRANSLATE(A4413, ""en"",""mt"")"),"Università Renmin")</f>
        <v>Università Renmin</v>
      </c>
    </row>
    <row r="4414" ht="15.75" customHeight="1">
      <c r="A4414" s="2" t="s">
        <v>4414</v>
      </c>
      <c r="B4414" s="2" t="str">
        <f>IFERROR(__xludf.DUMMYFUNCTION("GOOGLETRANSLATE(A4414, ""en"",""mt"")"),"liberazzjoni u evita l-ħabs")</f>
        <v>liberazzjoni u evita l-ħabs</v>
      </c>
    </row>
    <row r="4415" ht="15.75" customHeight="1">
      <c r="A4415" s="2" t="s">
        <v>4415</v>
      </c>
      <c r="B4415" s="2" t="str">
        <f>IFERROR(__xludf.DUMMYFUNCTION("GOOGLETRANSLATE(A4415, ""en"",""mt"")"),"Ir-riċetturi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4416" ht="15.75" customHeight="1">
      <c r="A4416" s="2" t="s">
        <v>4416</v>
      </c>
      <c r="B4416" s="2" t="str">
        <f>IFERROR(__xludf.DUMMYFUNCTION("GOOGLETRANSLATE(A4416, ""en"",""mt"")"),"Kemm ir-riċerkaturi issa jaħsbu li l-livelli tal-baħar se jogħlew mill-1990 sal-2100?")</f>
        <v>Kemm ir-riċerkaturi issa jaħsbu li l-livelli tal-baħar se jogħlew mill-1990 sal-2100?</v>
      </c>
    </row>
    <row r="4417" ht="15.75" customHeight="1">
      <c r="A4417" s="2" t="s">
        <v>4417</v>
      </c>
      <c r="B4417" s="2" t="str">
        <f>IFERROR(__xludf.DUMMYFUNCTION("GOOGLETRANSLATE(A4417, ""en"",""mt"")"),"X'inhu joħloq kunflitt bejn problema X u problema C fil-kuntest ta 'tnaqqis?")</f>
        <v>X'inhu joħloq kunflitt bejn problema X u problema C fil-kuntest ta 'tnaqqis?</v>
      </c>
    </row>
    <row r="4418" ht="15.75" customHeight="1">
      <c r="A4418" s="2" t="s">
        <v>4418</v>
      </c>
      <c r="B4418" s="2" t="str">
        <f>IFERROR(__xludf.DUMMYFUNCTION("GOOGLETRANSLATE(A4418, ""en"",""mt"")"),"Ċittadin jista 'jistrieħ fuq id-direttiva f'tali azzjoni")</f>
        <v>Ċittadin jista 'jistrieħ fuq id-direttiva f'tali azzjoni</v>
      </c>
    </row>
    <row r="4419" ht="15.75" customHeight="1">
      <c r="A4419" s="2" t="s">
        <v>4419</v>
      </c>
      <c r="B4419" s="2" t="str">
        <f>IFERROR(__xludf.DUMMYFUNCTION("GOOGLETRANSLATE(A4419, ""en"",""mt"")"),"Fiċ-Ċina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4420" ht="15.75" customHeight="1">
      <c r="A4420" s="2" t="s">
        <v>4420</v>
      </c>
      <c r="B4420" s="2" t="str">
        <f>IFERROR(__xludf.DUMMYFUNCTION("GOOGLETRANSLATE(A4420, ""en"",""mt"")"),"Kif kienu l-irġiel li għamlu kompiti bħal dawk tal-ispiżjara tal-lum fil-Ġappun fil-perjodi ta 'Asuka u Nara?")</f>
        <v>Kif kienu l-irġiel li għamlu kompiti bħal dawk tal-ispiżjara tal-lum fil-Ġappun fil-perjodi ta 'Asuka u Nara?</v>
      </c>
    </row>
    <row r="4421" ht="15.75" customHeight="1">
      <c r="A4421" s="2" t="s">
        <v>4421</v>
      </c>
      <c r="B4421" s="2" t="str">
        <f>IFERROR(__xludf.DUMMYFUNCTION("GOOGLETRANSLATE(A4421, ""en"",""mt"")"),"Dewweb (magma u / jew lava)")</f>
        <v>Dewweb (magma u / jew lava)</v>
      </c>
    </row>
    <row r="4422" ht="15.75" customHeight="1">
      <c r="A4422" s="2" t="s">
        <v>4422</v>
      </c>
      <c r="B4422" s="2" t="str">
        <f>IFERROR(__xludf.DUMMYFUNCTION("GOOGLETRANSLATE(A4422, ""en"",""mt"")"),"Fix-Xjenza,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4423" ht="15.75" customHeight="1">
      <c r="A4423" s="2" t="s">
        <v>4423</v>
      </c>
      <c r="B4423" s="2" t="str">
        <f>IFERROR(__xludf.DUMMYFUNCTION("GOOGLETRANSLATE(A4423, ""en"",""mt"")"),"Jidher li jidher li t-tibdil fil-klima huwa iktar serju billi jeverti l-impatt")</f>
        <v>Jidher li jidher li t-tibdil fil-klima huwa iktar serju billi jeverti l-impatt</v>
      </c>
    </row>
    <row r="4424" ht="15.75" customHeight="1">
      <c r="A4424" s="2" t="s">
        <v>4424</v>
      </c>
      <c r="B4424" s="2" t="str">
        <f>IFERROR(__xludf.DUMMYFUNCTION("GOOGLETRANSLATE(A4424, ""en"",""mt"")"),"Id-diżubbidjenza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4425" ht="15.75" customHeight="1">
      <c r="A4425" s="2" t="s">
        <v>4425</v>
      </c>
      <c r="B4425" s="2" t="str">
        <f>IFERROR(__xludf.DUMMYFUNCTION("GOOGLETRANSLATE(A4425, ""en"",""mt"")"),"Meta ħadu l-moll tad-distributarji ewlenin tar-Rhine?")</f>
        <v>Meta ħadu l-moll tad-distributarji ewlenin tar-Rhine?</v>
      </c>
    </row>
    <row r="4426" ht="15.75" customHeight="1">
      <c r="A4426" s="2" t="s">
        <v>4426</v>
      </c>
      <c r="B4426" s="2" t="str">
        <f>IFERROR(__xludf.DUMMYFUNCTION("GOOGLETRANSLATE(A4426, ""en"",""mt"")"),"Bħal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4427" ht="15.75" customHeight="1">
      <c r="A4427" s="2" t="s">
        <v>4427</v>
      </c>
      <c r="B4427" s="2" t="str">
        <f>IFERROR(__xludf.DUMMYFUNCTION("GOOGLETRANSLATE(A4427, ""en"",""mt"")"),"Dak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4428" ht="15.75" customHeight="1">
      <c r="A4428" s="2" t="s">
        <v>4428</v>
      </c>
      <c r="B4428" s="2" t="str">
        <f>IFERROR(__xludf.DUMMYFUNCTION("GOOGLETRANSLATE(A4428, ""en"",""mt"")"),"Magazine tax-Xjenza")</f>
        <v>Magazine tax-Xjenza</v>
      </c>
    </row>
    <row r="4429" ht="15.75" customHeight="1">
      <c r="A4429" s="2" t="s">
        <v>4429</v>
      </c>
      <c r="B4429" s="2" t="str">
        <f>IFERROR(__xludf.DUMMYFUNCTION("GOOGLETRANSLATE(A4429, ""en"",""mt"")"),"Il-ħin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tal-ministri fid-dipartimenti li huma magħżula għall-interrogazzjoni ta' dik il-ġurnata tas-seduta, bħas-saħħa u l-ġustizzja jew l-eduka"&amp;"zzjoni u t-trasport. Bejn it-12 p.m. u 12.30 p.m. Nhar il-Ħamis, meta l-Parlament ikun bilqiegħda, iseħħ il-ħin tal-mistoqsijiet tal-ewwel ministru. Dan jagħti lill-membri l-opportunità li jiddubitaw lill-ewwel ministru direttament fuq kwistjonijiet taħt "&amp;"il-ġurisdizzjoni tagħhom. Il-mexxejja tal-oppożizzjoni jistaqsu mistoqsija ġenerali tal-ewwel ministru u mbagħad mistoqsijiet supplimentari. Prattika bħal din tippermetti ""ċomb"" lill-interpellant, li mbagħad juża l-mistoqsija supplimentari tagħhom biex "&amp;"jistaqsi lill-ewwel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tal-ministri fid-dipartimenti li huma magħżula għall-interrogazzjoni ta'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4430" ht="15.75" customHeight="1">
      <c r="A4430" s="2" t="s">
        <v>4430</v>
      </c>
      <c r="B4430" s="2" t="str">
        <f>IFERROR(__xludf.DUMMYFUNCTION("GOOGLETRANSLATE(A4430, ""en"",""mt"")"),"Magdalen Tower")</f>
        <v>Magdalen Tower</v>
      </c>
    </row>
    <row r="4431" ht="15.75" customHeight="1">
      <c r="A4431" s="2" t="s">
        <v>4431</v>
      </c>
      <c r="B4431" s="2" t="str">
        <f>IFERROR(__xludf.DUMMYFUNCTION("GOOGLETRANSLATE(A4431, ""en"",""mt"")"),"Albarellos mis-sekli 16 u 17, kotba ta ’preskrizzjoni qodma u drogi antiki")</f>
        <v>Albarellos mis-sekli 16 u 17, kotba ta ’preskrizzjoni qodma u drogi antiki</v>
      </c>
    </row>
    <row r="4432" ht="15.75" customHeight="1">
      <c r="A4432" s="2" t="s">
        <v>4432</v>
      </c>
      <c r="B4432" s="2" t="str">
        <f>IFERROR(__xludf.DUMMYFUNCTION("GOOGLETRANSLATE(A4432, ""en"",""mt"")"),"X'inhu l-isem tal-itwal pont fil-Ġermanja?")</f>
        <v>X'inhu l-isem tal-itwal pont fil-Ġermanja?</v>
      </c>
    </row>
    <row r="4433" ht="15.75" customHeight="1">
      <c r="A4433" s="2" t="s">
        <v>4433</v>
      </c>
      <c r="B4433" s="2" t="str">
        <f>IFERROR(__xludf.DUMMYFUNCTION("GOOGLETRANSLATE(A4433, ""en"",""mt"")"),"Biex iġġiegħel lill-Ġappun ikun aktar involut fil-kriżi, x’għamlu l-gvern Sawdi u Kuwajt?")</f>
        <v>Biex iġġiegħel lill-Ġappun ikun aktar involut fil-kriżi, x’għamlu l-gvern Sawdi u Kuwajt?</v>
      </c>
    </row>
    <row r="4434" ht="15.75" customHeight="1">
      <c r="A4434" s="2" t="s">
        <v>4434</v>
      </c>
      <c r="B4434" s="2" t="str">
        <f>IFERROR(__xludf.DUMMYFUNCTION("GOOGLETRANSLATE(A4434, ""en"",""mt"")"),"48.8 ° C.")</f>
        <v>48.8 ° C.</v>
      </c>
    </row>
    <row r="4435" ht="15.75" customHeight="1">
      <c r="A4435" s="2" t="s">
        <v>4435</v>
      </c>
      <c r="B4435" s="2" t="str">
        <f>IFERROR(__xludf.DUMMYFUNCTION("GOOGLETRANSLATE(A4435, ""en"",""mt"")"),"Fl-2010 il-forza assorbit 8 GT ta 'dak")</f>
        <v>Fl-2010 il-forza assorbit 8 GT ta 'dak</v>
      </c>
    </row>
    <row r="4436" ht="15.75" customHeight="1">
      <c r="A4436" s="2" t="s">
        <v>4436</v>
      </c>
      <c r="B4436" s="2" t="str">
        <f>IFERROR(__xludf.DUMMYFUNCTION("GOOGLETRANSLATE(A4436, ""en"",""mt"")"),"F’dak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4437" ht="15.75" customHeight="1">
      <c r="A4437" s="2" t="s">
        <v>4437</v>
      </c>
      <c r="B4437" s="2" t="str">
        <f>IFERROR(__xludf.DUMMYFUNCTION("GOOGLETRANSLATE(A4437, ""en"",""mt"")"),"Ir-Russja")</f>
        <v>Ir-Russja</v>
      </c>
    </row>
    <row r="4438" ht="15.75" customHeight="1">
      <c r="A4438" s="2" t="s">
        <v>4438</v>
      </c>
      <c r="B4438" s="2" t="str">
        <f>IFERROR(__xludf.DUMMYFUNCTION("GOOGLETRANSLATE(A4438, ""en"",""mt"")"),"livell tal-aqwa rata tat-taxxa")</f>
        <v>livell tal-aqwa rata tat-taxxa</v>
      </c>
    </row>
    <row r="4439" ht="15.75" customHeight="1">
      <c r="A4439" s="2" t="s">
        <v>4439</v>
      </c>
      <c r="B4439" s="2" t="str">
        <f>IFERROR(__xludf.DUMMYFUNCTION("GOOGLETRANSLATE(A4439, ""en"",""mt"")"),"Min ma jħobbx il-programm ta 'affiljat?")</f>
        <v>Min ma jħobbx il-programm ta 'affiljat?</v>
      </c>
    </row>
    <row r="4440" ht="15.75" customHeight="1">
      <c r="A4440" s="2" t="s">
        <v>4440</v>
      </c>
      <c r="B4440" s="2" t="str">
        <f>IFERROR(__xludf.DUMMYFUNCTION("GOOGLETRANSLATE(A4440, ""en"",""mt"")")," X'inhu Internet2")</f>
        <v> X'inhu Internet2</v>
      </c>
    </row>
    <row r="4441" ht="15.75" customHeight="1">
      <c r="A4441" s="2" t="s">
        <v>4441</v>
      </c>
      <c r="B4441" s="2" t="str">
        <f>IFERROR(__xludf.DUMMYFUNCTION("GOOGLETRANSLATE(A4441, ""en"",""mt"")"),"L-Ewropa tat-Tramuntana u n-Nofs l-Atlantiku")</f>
        <v>L-Ewropa tat-Tramuntana u n-Nofs l-Atlantiku</v>
      </c>
    </row>
    <row r="4442" ht="15.75" customHeight="1">
      <c r="A4442" s="2" t="s">
        <v>4442</v>
      </c>
      <c r="B4442" s="2" t="str">
        <f>IFERROR(__xludf.DUMMYFUNCTION("GOOGLETRANSLATE(A4442, ""en"",""mt"")"),"Il-pesta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4443" ht="15.75" customHeight="1">
      <c r="A4443" s="2" t="s">
        <v>4443</v>
      </c>
      <c r="B4443" s="2" t="str">
        <f>IFERROR(__xludf.DUMMYFUNCTION("GOOGLETRANSLATE(A4443, ""en"",""mt"")"),"importanza dejjem tiżdied tal-kapital uman fl-iżvilupp")</f>
        <v>importanza dejjem tiżdied tal-kapital uman fl-iżvilupp</v>
      </c>
    </row>
    <row r="4444" ht="15.75" customHeight="1">
      <c r="A4444" s="2" t="s">
        <v>4444</v>
      </c>
      <c r="B4444" s="2" t="str">
        <f>IFERROR(__xludf.DUMMYFUNCTION("GOOGLETRANSLATE(A4444, ""en"",""mt"")"),"L-istoriku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4445" ht="15.75" customHeight="1">
      <c r="A4445" s="2" t="s">
        <v>4445</v>
      </c>
      <c r="B4445" s="2" t="str">
        <f>IFERROR(__xludf.DUMMYFUNCTION("GOOGLETRANSLATE(A4445, ""en"",""mt"")"),"Din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4446" ht="15.75" customHeight="1">
      <c r="A4446" s="2" t="s">
        <v>4446</v>
      </c>
      <c r="B4446" s="2" t="str">
        <f>IFERROR(__xludf.DUMMYFUNCTION("GOOGLETRANSLATE(A4446, ""en"",""mt"")"),"Taħt liema każijiet l-individwi jistgħu jiddependu fuq il-liġi primarja fil-Qorti tal-Ġustizzja tal-Unjoni Ewropea?")</f>
        <v>Taħt liema każijiet l-individwi jistgħu jiddependu fuq il-liġi primarja fil-Qorti tal-Ġustizzja tal-Unjoni Ewropea?</v>
      </c>
    </row>
    <row r="4447" ht="15.75" customHeight="1">
      <c r="A4447" s="2" t="s">
        <v>4447</v>
      </c>
      <c r="B4447" s="2" t="str">
        <f>IFERROR(__xludf.DUMMYFUNCTION("GOOGLETRANSLATE(A4447, ""en"",""mt"")"),"DECNET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ta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ta 'Decnet (u aktar tard) kienu standards miftuħa bi speċifikazzjonijiet ippubblikati, u diversi implimentazzjonijiet ġew żviluppati barra minn DEC, inkluż waħda għal Linux.</v>
      </c>
    </row>
    <row r="4448" ht="15.75" customHeight="1">
      <c r="A4448" s="2" t="s">
        <v>4448</v>
      </c>
      <c r="B4448" s="2" t="str">
        <f>IFERROR(__xludf.DUMMYFUNCTION("GOOGLETRANSLATE(A4448, ""en"",""mt"")"),"Negozju Maġġuri")</f>
        <v>Negozju Maġġuri</v>
      </c>
    </row>
    <row r="4449" ht="15.75" customHeight="1">
      <c r="A4449" s="2" t="s">
        <v>4449</v>
      </c>
      <c r="B4449" s="2" t="str">
        <f>IFERROR(__xludf.DUMMYFUNCTION("GOOGLETRANSLATE(A4449, ""en"",""mt"")"),"Fuq liema ferrovija ntuża Salamanca?")</f>
        <v>Fuq liema ferrovija ntuża Salamanca?</v>
      </c>
    </row>
    <row r="4450" ht="15.75" customHeight="1">
      <c r="A4450" s="2" t="s">
        <v>4450</v>
      </c>
      <c r="B4450" s="2" t="str">
        <f>IFERROR(__xludf.DUMMYFUNCTION("GOOGLETRANSLATE(A4450, ""en"",""mt"")"),"Eicosanoids")</f>
        <v>Eicosanoids</v>
      </c>
    </row>
    <row r="4451" ht="15.75" customHeight="1">
      <c r="A4451" s="2" t="s">
        <v>4451</v>
      </c>
      <c r="B4451" s="2" t="str">
        <f>IFERROR(__xludf.DUMMYFUNCTION("GOOGLETRANSLATE(A4451, ""en"",""mt"")"),"Newtrofili u makrofaġi")</f>
        <v>Newtrofili u makrofaġi</v>
      </c>
    </row>
    <row r="4452" ht="15.75" customHeight="1">
      <c r="A4452" s="2" t="s">
        <v>4452</v>
      </c>
      <c r="B4452" s="2" t="str">
        <f>IFERROR(__xludf.DUMMYFUNCTION("GOOGLETRANSLATE(A4452, ""en"",""mt"")"),"L-ispiżeriji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4453" ht="15.75" customHeight="1">
      <c r="A4453" s="2" t="s">
        <v>4453</v>
      </c>
      <c r="B4453" s="2" t="str">
        <f>IFERROR(__xludf.DUMMYFUNCTION("GOOGLETRANSLATE(A4453, ""en"",""mt"")"),"X'kien ir-Rapport P-2626")</f>
        <v>X'kien ir-Rapport P-2626</v>
      </c>
    </row>
    <row r="4454" ht="15.75" customHeight="1">
      <c r="A4454" s="2" t="s">
        <v>4454</v>
      </c>
      <c r="B4454" s="2" t="str">
        <f>IFERROR(__xludf.DUMMYFUNCTION("GOOGLETRANSLATE(A4454, ""en"",""mt"")"),"F'liema forma huwa ttrasportat l-ossiġnu f'kontenituri iżgħar?")</f>
        <v>F'liema forma huwa ttrasportat l-ossiġnu f'kontenituri iżgħar?</v>
      </c>
    </row>
    <row r="4455" ht="15.75" customHeight="1">
      <c r="A4455" s="2" t="s">
        <v>4455</v>
      </c>
      <c r="B4455" s="2" t="str">
        <f>IFERROR(__xludf.DUMMYFUNCTION("GOOGLETRANSLATE(A4455, ""en"",""mt"")"),"Letteratura, Kartografija, Ġeografija, u Edukazzjoni Xjentifika")</f>
        <v>Letteratura, Kartografija, Ġeografija, u Edukazzjoni Xjentifika</v>
      </c>
    </row>
    <row r="4456" ht="15.75" customHeight="1">
      <c r="A4456" s="2" t="s">
        <v>4456</v>
      </c>
      <c r="B4456" s="2" t="str">
        <f>IFERROR(__xludf.DUMMYFUNCTION("GOOGLETRANSLATE(A4456, ""en"",""mt"")"),"X'kienet proposta waħda biex tħalli l-IPCC jirrispondi għal evidenza ġdida aktar malajr?")</f>
        <v>X'kienet proposta waħda biex tħalli l-IPCC jirrispondi għal evidenza ġdida aktar malajr?</v>
      </c>
    </row>
    <row r="4457" ht="15.75" customHeight="1">
      <c r="A4457" s="2" t="s">
        <v>4457</v>
      </c>
      <c r="B4457" s="2" t="str">
        <f>IFERROR(__xludf.DUMMYFUNCTION("GOOGLETRANSLATE(A4457, ""en"",""mt"")"),"It-teoremi tal-ġerarkija tal-ħin u l-ispazju")</f>
        <v>It-teoremi tal-ġerarkija tal-ħin u l-ispazju</v>
      </c>
    </row>
    <row r="4458" ht="15.75" customHeight="1">
      <c r="A4458" s="2" t="s">
        <v>4458</v>
      </c>
      <c r="B4458" s="2" t="str">
        <f>IFERROR(__xludf.DUMMYFUNCTION("GOOGLETRANSLATE(A4458, ""en"",""mt"")"),"ideoloġiku")</f>
        <v>ideoloġiku</v>
      </c>
    </row>
    <row r="4459" ht="15.75" customHeight="1">
      <c r="A4459" s="2" t="s">
        <v>4459</v>
      </c>
      <c r="B4459" s="2" t="str">
        <f>IFERROR(__xludf.DUMMYFUNCTION("GOOGLETRANSLATE(A4459, ""en"",""mt"")"),"F'din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4460" ht="15.75" customHeight="1">
      <c r="A4460" s="2" t="s">
        <v>4460</v>
      </c>
      <c r="B4460" s="2" t="str">
        <f>IFERROR(__xludf.DUMMYFUNCTION("GOOGLETRANSLATE(A4460, ""en"",""mt"")"),"l-iktar algoritmu effiċjenti")</f>
        <v>l-iktar algoritmu effiċjenti</v>
      </c>
    </row>
    <row r="4461" ht="15.75" customHeight="1">
      <c r="A4461" s="2" t="s">
        <v>4461</v>
      </c>
      <c r="B4461" s="2" t="str">
        <f>IFERROR(__xludf.DUMMYFUNCTION("GOOGLETRANSLATE(A4461, ""en"",""mt"")"),"B'mod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4462" ht="15.75" customHeight="1">
      <c r="A4462" s="2" t="s">
        <v>4462</v>
      </c>
      <c r="B4462" s="2" t="str">
        <f>IFERROR(__xludf.DUMMYFUNCTION("GOOGLETRANSLATE(A4462, ""en"",""mt"")"),"L-IPCC kif tħejji rapporti speċjali?")</f>
        <v>L-IPCC kif tħejji rapporti speċjali?</v>
      </c>
    </row>
    <row r="4463" ht="15.75" customHeight="1">
      <c r="A4463" s="2" t="s">
        <v>4463</v>
      </c>
      <c r="B4463" s="2" t="str">
        <f>IFERROR(__xludf.DUMMYFUNCTION("GOOGLETRANSLATE(A4463, ""en"",""mt"")"),"Biegħ mediċini bir-riċetta")</f>
        <v>Biegħ mediċini bir-riċetta</v>
      </c>
    </row>
    <row r="4464" ht="15.75" customHeight="1">
      <c r="A4464" s="2" t="s">
        <v>4464</v>
      </c>
      <c r="B4464" s="2" t="str">
        <f>IFERROR(__xludf.DUMMYFUNCTION("GOOGLETRANSLATE(A4464, ""en"",""mt"")"),"Phlogiston Teorija tal-Kombustjoni u l-Korrużjoni")</f>
        <v>Phlogiston Teorija tal-Kombustjoni u l-Korrużjoni</v>
      </c>
    </row>
    <row r="4465" ht="15.75" customHeight="1">
      <c r="A4465" s="2" t="s">
        <v>4465</v>
      </c>
      <c r="B4465" s="2" t="str">
        <f>IFERROR(__xludf.DUMMYFUNCTION("GOOGLETRANSLATE(A4465, ""en"",""mt"")"),"Xi tfisser Untersee?")</f>
        <v>Xi tfisser Untersee?</v>
      </c>
    </row>
    <row r="4466" ht="15.75" customHeight="1">
      <c r="A4466" s="2" t="s">
        <v>4466</v>
      </c>
      <c r="B4466" s="2" t="str">
        <f>IFERROR(__xludf.DUMMYFUNCTION("GOOGLETRANSLATE(A4466, ""en"",""mt"")"),"ifakkru lil pajjiżu ta 'inġustizzja")</f>
        <v>ifakkru lil pajjiżu ta 'inġustizzja</v>
      </c>
    </row>
    <row r="4467" ht="15.75" customHeight="1">
      <c r="A4467" s="2" t="s">
        <v>4467</v>
      </c>
      <c r="B4467" s="2" t="str">
        <f>IFERROR(__xludf.DUMMYFUNCTION("GOOGLETRANSLATE(A4467, ""en"",""mt"")"),"In-nazzjonijiet industrijalizzati żiedu r-riservi tagħhom")</f>
        <v>In-nazzjonijiet industrijalizzati żiedu r-riservi tagħhom</v>
      </c>
    </row>
    <row r="4468" ht="15.75" customHeight="1">
      <c r="A4468" s="2" t="s">
        <v>4468</v>
      </c>
      <c r="B4468" s="2" t="str">
        <f>IFERROR(__xludf.DUMMYFUNCTION("GOOGLETRANSLATE(A4468, ""en"",""mt"")"),"Min kien stabbilixxa l-Imperu Russu għall-glorja preċedenti tiegħu qabel l-1921?")</f>
        <v>Min kien stabbilixxa l-Imperu Russu għall-glorja preċedenti tiegħu qabel l-1921?</v>
      </c>
    </row>
    <row r="4469" ht="15.75" customHeight="1">
      <c r="A4469" s="2" t="s">
        <v>4469</v>
      </c>
      <c r="B4469" s="2" t="str">
        <f>IFERROR(__xludf.DUMMYFUNCTION("GOOGLETRANSLATE(A4469, ""en"",""mt"")"),"L-Editt ta 'Nantes")</f>
        <v>L-Editt ta 'Nantes</v>
      </c>
    </row>
    <row r="4470" ht="15.75" customHeight="1">
      <c r="A4470" s="2" t="s">
        <v>4470</v>
      </c>
      <c r="B4470" s="2" t="str">
        <f>IFERROR(__xludf.DUMMYFUNCTION("GOOGLETRANSLATE(A4470, ""en"",""mt"")"),"Kompli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4471" ht="15.75" customHeight="1">
      <c r="A4471" s="2" t="s">
        <v>4471</v>
      </c>
      <c r="B4471" s="2" t="str">
        <f>IFERROR(__xludf.DUMMYFUNCTION("GOOGLETRANSLATE(A4471, ""en"",""mt"")"),"Minbarra l-ilma li jirriċirkulaw, x'jagħmlu l-kondensaturi?")</f>
        <v>Minbarra l-ilma li jirriċirkulaw, x'jagħmlu l-kondensaturi?</v>
      </c>
    </row>
    <row r="4472" ht="15.75" customHeight="1">
      <c r="A4472" s="2" t="s">
        <v>4472</v>
      </c>
      <c r="B4472" s="2" t="str">
        <f>IFERROR(__xludf.DUMMYFUNCTION("GOOGLETRANSLATE(A4472, ""en"",""mt"")"),"Hemm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4473" ht="15.75" customHeight="1">
      <c r="A4473" s="2" t="s">
        <v>4473</v>
      </c>
      <c r="B4473" s="2" t="str">
        <f>IFERROR(__xludf.DUMMYFUNCTION("GOOGLETRANSLATE(A4473, ""en"",""mt"")"),"Għaliex l-ilma tar-Renu jaqa 'fil-fond fir-Rheinbrech?")</f>
        <v>Għaliex l-ilma tar-Renu jaqa 'fil-fond fir-Rheinbrech?</v>
      </c>
    </row>
    <row r="4474" ht="15.75" customHeight="1">
      <c r="A4474" s="2" t="s">
        <v>4474</v>
      </c>
      <c r="B4474" s="2" t="str">
        <f>IFERROR(__xludf.DUMMYFUNCTION("GOOGLETRANSLATE(A4474, ""en"",""mt"")"),"Il-punt ewlieni tal-Islam tal-Islam kif iseħħ mhux mal-mewt ta 'Ali")</f>
        <v>Il-punt ewlieni tal-Islam tal-Islam kif iseħħ mhux mal-mewt ta 'Ali</v>
      </c>
    </row>
    <row r="4475" ht="15.75" customHeight="1">
      <c r="A4475" s="2" t="s">
        <v>4475</v>
      </c>
      <c r="B4475" s="2" t="str">
        <f>IFERROR(__xludf.DUMMYFUNCTION("GOOGLETRANSLATE(A4475, ""en"",""mt"")"),"Telfa mgħaġġla u deċiżiva")</f>
        <v>Telfa mgħaġġla u deċiżiva</v>
      </c>
    </row>
    <row r="4476" ht="15.75" customHeight="1">
      <c r="A4476" s="2" t="s">
        <v>4476</v>
      </c>
      <c r="B4476" s="2" t="str">
        <f>IFERROR(__xludf.DUMMYFUNCTION("GOOGLETRANSLATE(A4476, ""en"",""mt"")"),"X'kienet il-popolazzjoni ta 'Varsavja fl-1901?")</f>
        <v>X'kienet il-popolazzjoni ta 'Varsavja fl-1901?</v>
      </c>
    </row>
    <row r="4477" ht="15.75" customHeight="1">
      <c r="A4477" s="2" t="s">
        <v>4477</v>
      </c>
      <c r="B4477" s="2" t="str">
        <f>IFERROR(__xludf.DUMMYFUNCTION("GOOGLETRANSLATE(A4477, ""en"",""mt"")"),"Kummissjoni v Awstrija l-qorti")</f>
        <v>Kummissjoni v Awstrija l-qorti</v>
      </c>
    </row>
    <row r="4478" ht="15.75" customHeight="1">
      <c r="A4478" s="2" t="s">
        <v>4478</v>
      </c>
      <c r="B4478" s="2" t="str">
        <f>IFERROR(__xludf.DUMMYFUNCTION("GOOGLETRANSLATE(A4478, ""en"",""mt"")"),"Id-diviżjoni tal-funzjonijiet u l-kompiti bejn l-ospiti fit-tarf tan-netwerk u l-qalba tan-netwerk.")</f>
        <v>Id-diviżjoni tal-funzjonijiet u l-kompiti bejn l-ospiti fit-tarf tan-netwerk u l-qalba tan-netwerk.</v>
      </c>
    </row>
    <row r="4479" ht="15.75" customHeight="1">
      <c r="A4479" s="2" t="s">
        <v>4479</v>
      </c>
      <c r="B4479" s="2" t="str">
        <f>IFERROR(__xludf.DUMMYFUNCTION("GOOGLETRANSLATE(A4479, ""en"",""mt"")"),"Kif kienet l-iskola kapaċi ġġib abbord l-aqwa studenti b'talent?")</f>
        <v>Kif kienet l-iskola kapaċi ġġib abbord l-aqwa studenti b'talent?</v>
      </c>
    </row>
    <row r="4480" ht="15.75" customHeight="1">
      <c r="A4480" s="2" t="s">
        <v>4480</v>
      </c>
      <c r="B4480" s="2" t="str">
        <f>IFERROR(__xludf.DUMMYFUNCTION("GOOGLETRANSLATE(A4480, ""en"",""mt"")"),"Meta miet Augustus?")</f>
        <v>Meta miet Augustus?</v>
      </c>
    </row>
    <row r="4481" ht="15.75" customHeight="1">
      <c r="A4481" s="2" t="s">
        <v>4481</v>
      </c>
      <c r="B4481" s="2" t="str">
        <f>IFERROR(__xludf.DUMMYFUNCTION("GOOGLETRANSLATE(A4481, ""en"",""mt"")"),"Il-belt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4482" ht="15.75" customHeight="1">
      <c r="A4482" s="2" t="s">
        <v>4482</v>
      </c>
      <c r="B4482" s="2" t="str">
        <f>IFERROR(__xludf.DUMMYFUNCTION("GOOGLETRANSLATE(A4482, ""en"",""mt"")"),"1756 għall-iffirmar tat-Trattat tal-Paċi fl-1763")</f>
        <v>1756 għall-iffirmar tat-Trattat tal-Paċi fl-1763</v>
      </c>
    </row>
    <row r="4483" ht="15.75" customHeight="1">
      <c r="A4483" s="2" t="s">
        <v>4483</v>
      </c>
      <c r="B4483" s="2" t="str">
        <f>IFERROR(__xludf.DUMMYFUNCTION("GOOGLETRANSLATE(A4483, ""en"",""mt"")"),"Min beda l-fond fiduċjarju tal-IPCC?")</f>
        <v>Min beda l-fond fiduċjarju tal-IPCC?</v>
      </c>
    </row>
    <row r="4484" ht="15.75" customHeight="1">
      <c r="A4484" s="2" t="s">
        <v>4484</v>
      </c>
      <c r="B4484" s="2" t="str">
        <f>IFERROR(__xludf.DUMMYFUNCTION("GOOGLETRANSLATE(A4484, ""en"",""mt"")"),"pretendenti")</f>
        <v>pretendenti</v>
      </c>
    </row>
    <row r="4485" ht="15.75" customHeight="1">
      <c r="A4485" s="2" t="s">
        <v>4485</v>
      </c>
      <c r="B4485" s="2" t="str">
        <f>IFERROR(__xludf.DUMMYFUNCTION("GOOGLETRANSLATE(A4485, ""en"",""mt"")"),"ġlieda, ġuħ, u mrar")</f>
        <v>ġlieda, ġuħ, u mrar</v>
      </c>
    </row>
    <row r="4486" ht="15.75" customHeight="1">
      <c r="A4486" s="2" t="s">
        <v>4486</v>
      </c>
      <c r="B4486" s="2" t="str">
        <f>IFERROR(__xludf.DUMMYFUNCTION("GOOGLETRANSLATE(A4486, ""en"",""mt"")"),"Movimenti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4487" ht="15.75" customHeight="1">
      <c r="A4487" s="2" t="s">
        <v>4487</v>
      </c>
      <c r="B4487" s="2" t="str">
        <f>IFERROR(__xludf.DUMMYFUNCTION("GOOGLETRANSLATE(A4487, ""en"",""mt"")"),"titla 'u taqa' skont id-domanda tas-suq")</f>
        <v>titla 'u taqa' skont id-domanda tas-suq</v>
      </c>
    </row>
    <row r="4488" ht="15.75" customHeight="1">
      <c r="A4488" s="2" t="s">
        <v>4488</v>
      </c>
      <c r="B4488" s="2" t="str">
        <f>IFERROR(__xludf.DUMMYFUNCTION("GOOGLETRANSLATE(A4488, ""en"",""mt"")"),"Meta Varsavja saret il-kapitali tar-Renju tal-Polonja?")</f>
        <v>Meta Varsavja saret il-kapitali tar-Renju tal-Polonja?</v>
      </c>
    </row>
    <row r="4489" ht="15.75" customHeight="1">
      <c r="A4489" s="2" t="s">
        <v>4489</v>
      </c>
      <c r="B4489" s="2" t="str">
        <f>IFERROR(__xludf.DUMMYFUNCTION("GOOGLETRANSLATE(A4489, ""en"",""mt"")"),"Meta l-kumpaniji tal-karozzi Amerikani ħarġu bil-karozzi sostituti domestiċi tagħhom, liema politika ntemmet?")</f>
        <v>Meta l-kumpaniji tal-karozzi Amerikani ħarġu bil-karozzi sostituti domestiċi tagħhom, liema politika ntemmet?</v>
      </c>
    </row>
    <row r="4490" ht="15.75" customHeight="1">
      <c r="A4490" s="2" t="s">
        <v>4490</v>
      </c>
      <c r="B4490" s="2" t="str">
        <f>IFERROR(__xludf.DUMMYFUNCTION("GOOGLETRANSLATE(A4490, ""en"",""mt"")"),"Fil-viċin,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4491" ht="15.75" customHeight="1">
      <c r="A4491" s="2" t="s">
        <v>4491</v>
      </c>
      <c r="B4491" s="2" t="str">
        <f>IFERROR(__xludf.DUMMYFUNCTION("GOOGLETRANSLATE(A4491, ""en"",""mt"")"),"Xi wħud jemmnu li t-Trattat ta 'Versailles assistit fih?")</f>
        <v>Xi wħud jemmnu li t-Trattat ta 'Versailles assistit fih?</v>
      </c>
    </row>
    <row r="4492" ht="15.75" customHeight="1">
      <c r="A4492" s="2" t="s">
        <v>4492</v>
      </c>
      <c r="B4492" s="2" t="str">
        <f>IFERROR(__xludf.DUMMYFUNCTION("GOOGLETRANSLATE(A4492, ""en"",""mt"")"),"Rows moxt")</f>
        <v>Rows moxt</v>
      </c>
    </row>
    <row r="4493" ht="15.75" customHeight="1">
      <c r="A4493" s="2" t="s">
        <v>4493</v>
      </c>
      <c r="B4493" s="2" t="str">
        <f>IFERROR(__xludf.DUMMYFUNCTION("GOOGLETRANSLATE(A4493, ""en"",""mt"")"),"Dħul rilevanti aħjar")</f>
        <v>Dħul rilevanti aħjar</v>
      </c>
    </row>
    <row r="4494" ht="15.75" customHeight="1">
      <c r="A4494" s="2" t="s">
        <v>4494</v>
      </c>
      <c r="B4494" s="2" t="str">
        <f>IFERROR(__xludf.DUMMYFUNCTION("GOOGLETRANSLATE(A4494, ""en"",""mt"")"),"Ir-raba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4495" ht="15.75" customHeight="1">
      <c r="A4495" s="2" t="s">
        <v>4495</v>
      </c>
      <c r="B4495" s="2" t="str">
        <f>IFERROR(__xludf.DUMMYFUNCTION("GOOGLETRANSLATE(A4495, ""en"",""mt"")"),"Min ressaq il-qorti tiegħu minn Kraków għal Varsavja fl-1596?")</f>
        <v>Min ressaq il-qorti tiegħu minn Kraków għal Varsavja fl-1596?</v>
      </c>
    </row>
    <row r="4496" ht="15.75" customHeight="1">
      <c r="A4496" s="2" t="s">
        <v>4496</v>
      </c>
      <c r="B4496" s="2" t="str">
        <f>IFERROR(__xludf.DUMMYFUNCTION("GOOGLETRANSLATE(A4496, ""en"",""mt"")"),"L-1 seklu QK")</f>
        <v>L-1 seklu QK</v>
      </c>
    </row>
    <row r="4497" ht="15.75" customHeight="1">
      <c r="A4497" s="2" t="s">
        <v>4497</v>
      </c>
      <c r="B4497" s="2" t="str">
        <f>IFERROR(__xludf.DUMMYFUNCTION("GOOGLETRANSLATE(A4497, ""en"",""mt"")"),"Evalwazzjoni tal-adegwatezza tat-terapija tal-mediċina")</f>
        <v>Evalwazzjoni tal-adegwatezza tat-terapija tal-mediċina</v>
      </c>
    </row>
    <row r="4498" ht="15.75" customHeight="1">
      <c r="A4498" s="2" t="s">
        <v>4498</v>
      </c>
      <c r="B4498" s="2" t="str">
        <f>IFERROR(__xludf.DUMMYFUNCTION("GOOGLETRANSLATE(A4498, ""en"",""mt"")"),"Liema kummissjoni ġiet iċċensurata fl-1999, u witta t-triq għall-kummissarji biex jabbużaw mill-poter tagħhom?")</f>
        <v>Liema kummissjoni ġiet iċċensurata fl-1999, u witta t-triq għall-kummissarji biex jabbużaw mill-poter tagħhom?</v>
      </c>
    </row>
    <row r="4499" ht="15.75" customHeight="1">
      <c r="A4499" s="2" t="s">
        <v>4499</v>
      </c>
      <c r="B4499" s="2" t="str">
        <f>IFERROR(__xludf.DUMMYFUNCTION("GOOGLETRANSLATE(A4499, ""en"",""mt"")"),"meqjusa bħala li ma tkunx diżubbidjenti ċivili")</f>
        <v>meqjusa bħala li ma tkunx diżubbidjenti ċivili</v>
      </c>
    </row>
    <row r="4500" ht="15.75" customHeight="1">
      <c r="A4500" s="2" t="s">
        <v>4500</v>
      </c>
      <c r="B4500" s="2" t="str">
        <f>IFERROR(__xludf.DUMMYFUNCTION("GOOGLETRANSLATE(A4500, ""en"",""mt"")"),"Immunità umoristika kontra immunità medjata miċ-ċelloli")</f>
        <v>Immunità umoristika kontra immunità medjata miċ-ċelloli</v>
      </c>
    </row>
    <row r="4501" ht="15.75" customHeight="1">
      <c r="A4501" s="2" t="s">
        <v>4501</v>
      </c>
      <c r="B4501" s="2" t="str">
        <f>IFERROR(__xludf.DUMMYFUNCTION("GOOGLETRANSLATE(A4501, ""en"",""mt"")"),"Qoxra ta 'siġar taċ-ċawsli")</f>
        <v>Qoxra ta 'siġar taċ-ċawsli</v>
      </c>
    </row>
    <row r="4502" ht="15.75" customHeight="1">
      <c r="A4502" s="2" t="s">
        <v>4502</v>
      </c>
      <c r="B4502" s="2" t="str">
        <f>IFERROR(__xludf.DUMMYFUNCTION("GOOGLETRANSLATE(A4502, ""en"",""mt"")"),"Kemm valvi użat il-magna Corliss?")</f>
        <v>Kemm valvi użat il-magna Corliss?</v>
      </c>
    </row>
    <row r="4503" ht="15.75" customHeight="1">
      <c r="A4503" s="2" t="s">
        <v>4503</v>
      </c>
      <c r="B4503" s="2" t="str">
        <f>IFERROR(__xludf.DUMMYFUNCTION("GOOGLETRANSLATE(A4503, ""en"",""mt"")"),"X'inhu eżempju ta 'karozzi li jaħdmu bil-fwar?")</f>
        <v>X'inhu eżempju ta 'karozzi li jaħdmu bil-fwar?</v>
      </c>
    </row>
    <row r="4504" ht="15.75" customHeight="1">
      <c r="A4504" s="2" t="s">
        <v>4504</v>
      </c>
      <c r="B4504" s="2" t="str">
        <f>IFERROR(__xludf.DUMMYFUNCTION("GOOGLETRANSLATE(A4504, ""en"",""mt"")"),"nofs milf")</f>
        <v>nofs milf</v>
      </c>
    </row>
    <row r="4505" ht="15.75" customHeight="1">
      <c r="A4505" s="2" t="s">
        <v>4505</v>
      </c>
      <c r="B4505" s="2" t="str">
        <f>IFERROR(__xludf.DUMMYFUNCTION("GOOGLETRANSLATE(A4505, ""en"",""mt"")"),"F'każijiet ta 'mezz fiżiku maqsum kif jiġu kkonsenjati")</f>
        <v>F'każijiet ta 'mezz fiżiku maqsum kif jiġu kkonsenjati</v>
      </c>
    </row>
    <row r="4506" ht="15.75" customHeight="1">
      <c r="A4506" s="2" t="s">
        <v>4506</v>
      </c>
      <c r="B4506" s="2" t="str">
        <f>IFERROR(__xludf.DUMMYFUNCTION("GOOGLETRANSLATE(A4506, ""en"",""mt"")"),"it-tielet")</f>
        <v>it-tielet</v>
      </c>
    </row>
    <row r="4507" ht="15.75" customHeight="1">
      <c r="A4507" s="2" t="s">
        <v>4507</v>
      </c>
      <c r="B4507" s="2" t="str">
        <f>IFERROR(__xludf.DUMMYFUNCTION("GOOGLETRANSLATE(A4507, ""en"",""mt"")"),"F'sistema ta 'sekrezzjoni tat-Tip III, il-proteini jiġu ttrasportati lejn iċ-ċellula ospitanti sabiex jagħmlu xiex?")</f>
        <v>F'sistema ta 'sekrezzjoni tat-Tip III, il-proteini jiġu ttrasportati lejn iċ-ċellula ospitanti sabiex jagħmlu xiex?</v>
      </c>
    </row>
    <row r="4508" ht="15.75" customHeight="1">
      <c r="A4508" s="2" t="s">
        <v>4508</v>
      </c>
      <c r="B4508" s="2" t="str">
        <f>IFERROR(__xludf.DUMMYFUNCTION("GOOGLETRANSLATE(A4508, ""en"",""mt"")"),"Aktar minn 100 università")</f>
        <v>Aktar minn 100 università</v>
      </c>
    </row>
    <row r="4509" ht="15.75" customHeight="1">
      <c r="A4509" s="2" t="s">
        <v>4509</v>
      </c>
      <c r="B4509" s="2" t="str">
        <f>IFERROR(__xludf.DUMMYFUNCTION("GOOGLETRANSLATE(A4509, ""en"",""mt"")"),"X'kien ir-riżultat ta 'Attakk Franċiż taċ-Ċentru tal-Kummerċ?")</f>
        <v>X'kien ir-riżultat ta 'Attakk Franċiż taċ-Ċentru tal-Kummerċ?</v>
      </c>
    </row>
    <row r="4510" ht="15.75" customHeight="1">
      <c r="A4510" s="2" t="s">
        <v>4510</v>
      </c>
      <c r="B4510" s="2" t="str">
        <f>IFERROR(__xludf.DUMMYFUNCTION("GOOGLETRANSLATE(A4510, ""en"",""mt"")"),"Liġi tal-liġi")</f>
        <v>Liġi tal-liġi</v>
      </c>
    </row>
    <row r="4511" ht="15.75" customHeight="1">
      <c r="A4511" s="2" t="s">
        <v>4511</v>
      </c>
      <c r="B4511" s="2" t="str">
        <f>IFERROR(__xludf.DUMMYFUNCTION("GOOGLETRANSLATE(A4511, ""en"",""mt"")"),"bla tagħlim")</f>
        <v>bla tagħlim</v>
      </c>
    </row>
  </sheetData>
  <printOptions/>
  <pageMargins bottom="1.0" footer="0.0" header="0.0" left="0.75" right="0.75" top="1.0"/>
  <pageSetup orientation="landscape"/>
  <drawing r:id="rId1"/>
</worksheet>
</file>