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ork\GitHub\ParticleAnalyser\testing\quality-test-files\circle-checker\"/>
    </mc:Choice>
  </mc:AlternateContent>
  <xr:revisionPtr revIDLastSave="0" documentId="13_ncr:1_{F8AC767D-19A6-49BF-BBB1-A148F741F5B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C3" i="1"/>
  <c r="C15" i="1"/>
  <c r="G13" i="1"/>
  <c r="G12" i="1"/>
  <c r="G11" i="1"/>
  <c r="G10" i="1"/>
  <c r="G9" i="1"/>
  <c r="G8" i="1"/>
  <c r="G7" i="1"/>
  <c r="G6" i="1"/>
  <c r="G5" i="1"/>
  <c r="G4" i="1"/>
  <c r="C34" i="1" l="1"/>
  <c r="C33" i="1"/>
  <c r="D12" i="1"/>
  <c r="K31" i="1" l="1"/>
  <c r="K30" i="1"/>
  <c r="K29" i="1"/>
  <c r="K28" i="1"/>
  <c r="K27" i="1"/>
  <c r="K26" i="1"/>
  <c r="K25" i="1"/>
  <c r="K24" i="1"/>
  <c r="K23" i="1"/>
  <c r="K22" i="1"/>
  <c r="L22" i="1"/>
  <c r="L23" i="1" s="1"/>
  <c r="L24" i="1" s="1"/>
  <c r="L25" i="1" s="1"/>
  <c r="E28" i="1"/>
  <c r="E26" i="1"/>
  <c r="E22" i="1"/>
  <c r="E24" i="1"/>
  <c r="E23" i="1"/>
  <c r="E25" i="1"/>
  <c r="E31" i="1"/>
  <c r="E29" i="1"/>
  <c r="E30" i="1"/>
  <c r="E27" i="1"/>
  <c r="D28" i="1"/>
  <c r="D26" i="1"/>
  <c r="D22" i="1"/>
  <c r="D24" i="1"/>
  <c r="D23" i="1"/>
  <c r="D25" i="1"/>
  <c r="D31" i="1"/>
  <c r="D29" i="1"/>
  <c r="D30" i="1"/>
  <c r="D27" i="1"/>
  <c r="C28" i="1"/>
  <c r="C26" i="1"/>
  <c r="C22" i="1"/>
  <c r="C24" i="1"/>
  <c r="C23" i="1"/>
  <c r="C25" i="1"/>
  <c r="C31" i="1"/>
  <c r="C29" i="1"/>
  <c r="C30" i="1"/>
  <c r="C27" i="1"/>
  <c r="B28" i="1"/>
  <c r="B26" i="1"/>
  <c r="B22" i="1"/>
  <c r="B24" i="1"/>
  <c r="B23" i="1"/>
  <c r="B25" i="1"/>
  <c r="B31" i="1"/>
  <c r="B29" i="1"/>
  <c r="B30" i="1"/>
  <c r="B27" i="1"/>
  <c r="C11" i="1"/>
  <c r="C10" i="1"/>
  <c r="C9" i="1"/>
  <c r="C8" i="1"/>
  <c r="C7" i="1"/>
  <c r="C6" i="1"/>
  <c r="C5" i="1"/>
  <c r="C4" i="1"/>
  <c r="C12" i="1"/>
  <c r="L26" i="1" l="1"/>
  <c r="L27" i="1" s="1"/>
  <c r="L28" i="1" s="1"/>
  <c r="L29" i="1" s="1"/>
  <c r="L30" i="1" s="1"/>
  <c r="L31" i="1" s="1"/>
  <c r="E3" i="1"/>
  <c r="D11" i="1" l="1"/>
  <c r="D6" i="1"/>
  <c r="D5" i="1"/>
  <c r="D9" i="1"/>
  <c r="D7" i="1"/>
  <c r="D4" i="1"/>
  <c r="E4" i="1" s="1"/>
  <c r="D10" i="1"/>
  <c r="D8" i="1"/>
  <c r="E5" i="1" l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<sst xmlns="http://schemas.openxmlformats.org/spreadsheetml/2006/main" count="45" uniqueCount="37">
  <si>
    <t>measured</t>
  </si>
  <si>
    <t>diameter</t>
  </si>
  <si>
    <t>total area</t>
  </si>
  <si>
    <t>PSD</t>
  </si>
  <si>
    <t>Cumulative Passing</t>
  </si>
  <si>
    <t>area</t>
  </si>
  <si>
    <t>perimeter</t>
  </si>
  <si>
    <t>circularity</t>
  </si>
  <si>
    <t>826.3645737753168</t>
  </si>
  <si>
    <t>249.97961520347192</t>
  </si>
  <si>
    <t>0.9023634976785975</t>
  </si>
  <si>
    <t>332.63455967290594</t>
  </si>
  <si>
    <t>100.76591400317899</t>
  </si>
  <si>
    <t>0.9024511166590755</t>
  </si>
  <si>
    <t>496.3158005400378</t>
  </si>
  <si>
    <t>150.26930263829976</t>
  </si>
  <si>
    <t>0.9036198939615762</t>
  </si>
  <si>
    <t>164.8528137423857</t>
  </si>
  <si>
    <t>50.824592783799574</t>
  </si>
  <si>
    <t>0.9349713151047707</t>
  </si>
  <si>
    <t>1153.827560572969</t>
  </si>
  <si>
    <t>349.5301261376954</t>
  </si>
  <si>
    <t>0.9052704693536562</t>
  </si>
  <si>
    <t>1487.290547370621</t>
  </si>
  <si>
    <t>1321.6093065034893</t>
  </si>
  <si>
    <t>399.74388716953075</t>
  </si>
  <si>
    <t>0.9023405700095328</t>
  </si>
  <si>
    <t>1653.415439051649</t>
  </si>
  <si>
    <t>499.42389807652467</t>
  </si>
  <si>
    <t>0.8999827285205818</t>
  </si>
  <si>
    <t>990.6316010800756</t>
  </si>
  <si>
    <t>299.9049104692029</t>
  </si>
  <si>
    <t>663.1686142824235</t>
  </si>
  <si>
    <t>200.1340521034011</t>
  </si>
  <si>
    <t>error %</t>
  </si>
  <si>
    <t>calculated area</t>
  </si>
  <si>
    <t>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</si>
</sst>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2" fillId="0" borderId="0" xfId="1" applyNumberFormat="1" applyFont="1"/>
    <xf numFmtId="2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'%passing'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cat>
          <c:val>
            <c:numRef>
              <c:f>Sheet1!$E$3:$E$12</c:f>
              <c:numCache>
                <c:formatCode>0.00</c:formatCode>
                <c:ptCount val="10"/>
                <c:pt idx="0">
                  <c:v>74.025974025974023</c:v>
                </c:pt>
                <c:pt idx="1">
                  <c:v>52.987012987012989</c:v>
                </c:pt>
                <c:pt idx="2">
                  <c:v>36.363636363636367</c:v>
                </c:pt>
                <c:pt idx="3">
                  <c:v>23.63636363636364</c:v>
                </c:pt>
                <c:pt idx="4">
                  <c:v>14.28571428571429</c:v>
                </c:pt>
                <c:pt idx="5">
                  <c:v>7.7922077922077975</c:v>
                </c:pt>
                <c:pt idx="6">
                  <c:v>3.636363636363642</c:v>
                </c:pt>
                <c:pt idx="7">
                  <c:v>1.2987012987013045</c:v>
                </c:pt>
                <c:pt idx="8">
                  <c:v>0.2597402597402656</c:v>
                </c:pt>
                <c:pt idx="9">
                  <c:v>5.8841820305133297E-15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0-4395-8C6D-EA077A2E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61007"/>
        <c:axId val="273761487"/>
      </c:lineChar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cat>
          <c:val>
            <c:numRef>
              <c:f>Sheet1!$D$3:$D$12</c:f>
              <c:numCache>
                <c:formatCode>0.00</c:formatCode>
                <c:ptCount val="10"/>
                <c:pt idx="0">
                  <c:v>25.97402597402597</c:v>
                </c:pt>
                <c:pt idx="1">
                  <c:v>21.038961038961034</c:v>
                </c:pt>
                <c:pt idx="2">
                  <c:v>16.623376623376622</c:v>
                </c:pt>
                <c:pt idx="3">
                  <c:v>12.727272727272725</c:v>
                </c:pt>
                <c:pt idx="4">
                  <c:v>9.3506493506493502</c:v>
                </c:pt>
                <c:pt idx="5">
                  <c:v>6.4935064935064926</c:v>
                </c:pt>
                <c:pt idx="6">
                  <c:v>4.1558441558441555</c:v>
                </c:pt>
                <c:pt idx="7">
                  <c:v>2.3376623376623376</c:v>
                </c:pt>
                <c:pt idx="8">
                  <c:v>1.0389610389610389</c:v>
                </c:pt>
                <c:pt idx="9">
                  <c:v>0.25974025974025972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4395-8C6D-EA077A2E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59999"/>
        <c:axId val="671579199"/>
      </c:lineChart>
      <c:catAx>
        <c:axId val="2737610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1487"/>
        <c:crosses val="autoZero"/>
        <c:auto val="1"/>
        <c:lblAlgn val="ctr"/>
        <c:lblOffset val="100"/>
        <c:noMultiLvlLbl val="0"/>
      </c:catAx>
      <c:valAx>
        <c:axId val="2737614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1007"/>
        <c:crosses val="autoZero"/>
        <c:crossBetween val="between"/>
      </c:valAx>
      <c:valAx>
        <c:axId val="671579199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9999"/>
        <c:crosses val="autoZero"/>
        <c:crossBetween val="between"/>
      </c:valAx>
      <c:catAx>
        <c:axId val="671559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579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SAM PSD</a:t>
            </a:r>
            <a:r>
              <a:rPr lang="en-AU" baseline="0"/>
              <a:t> vs Predicted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calculated</c:v>
          </c:tx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cat>
          <c:val>
            <c:numRef>
              <c:f>Sheet1!$E$3:$E$12</c:f>
              <c:numCache>
                <c:formatCode>0.00</c:formatCode>
                <c:ptCount val="10"/>
                <c:pt idx="0">
                  <c:v>74.025974025974023</c:v>
                </c:pt>
                <c:pt idx="1">
                  <c:v>52.987012987012989</c:v>
                </c:pt>
                <c:pt idx="2">
                  <c:v>36.363636363636367</c:v>
                </c:pt>
                <c:pt idx="3">
                  <c:v>23.63636363636364</c:v>
                </c:pt>
                <c:pt idx="4">
                  <c:v>14.28571428571429</c:v>
                </c:pt>
                <c:pt idx="5">
                  <c:v>7.7922077922077975</c:v>
                </c:pt>
                <c:pt idx="6">
                  <c:v>3.636363636363642</c:v>
                </c:pt>
                <c:pt idx="7">
                  <c:v>1.2987012987013045</c:v>
                </c:pt>
                <c:pt idx="8">
                  <c:v>0.2597402597402656</c:v>
                </c:pt>
                <c:pt idx="9">
                  <c:v>5.8841820305133297E-15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6-4121-BE3A-C2CE35786A69}"/>
            </c:ext>
          </c:extLst>
        </c:ser>
        <c:ser>
          <c:idx val="1"/>
          <c:order val="1"/>
          <c:tx>
            <c:v>sam PSD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cat>
          <c:val>
            <c:numRef>
              <c:f>Sheet1!$L$22:$L$31</c:f>
              <c:numCache>
                <c:formatCode>0.00</c:formatCode>
                <c:ptCount val="10"/>
                <c:pt idx="0">
                  <c:v>74.049155622358214</c:v>
                </c:pt>
                <c:pt idx="1">
                  <c:v>53.019970548510791</c:v>
                </c:pt>
                <c:pt idx="2">
                  <c:v>36.396182175089237</c:v>
                </c:pt>
                <c:pt idx="3">
                  <c:v>23.68419308619001</c:v>
                </c:pt>
                <c:pt idx="4">
                  <c:v>14.333676624769208</c:v>
                </c:pt>
                <c:pt idx="5">
                  <c:v>7.8342021655194918</c:v>
                </c:pt>
                <c:pt idx="6">
                  <c:v>3.6689769252486233</c:v>
                </c:pt>
                <c:pt idx="7">
                  <c:v>1.3212081207643624</c:v>
                </c:pt>
                <c:pt idx="8">
                  <c:v>0.26800590090144039</c:v>
                </c:pt>
                <c:pt idx="9">
                  <c:v>2.1649348980190553E-15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6-4121-BE3A-C2CE3578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61007"/>
        <c:axId val="273761487"/>
      </c:lineChart>
      <c:catAx>
        <c:axId val="2737610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1487"/>
        <c:crosses val="autoZero"/>
        <c:auto val="1"/>
        <c:lblAlgn val="ctr"/>
        <c:lblOffset val="100"/>
        <c:noMultiLvlLbl val="0"/>
      </c:catAx>
      <c:valAx>
        <c:axId val="2737614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10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Calculated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cat>
          <c:val>
            <c:numRef>
              <c:f>Sheet1!$D$3:$D$12</c:f>
              <c:numCache>
                <c:formatCode>0.00</c:formatCode>
                <c:ptCount val="10"/>
                <c:pt idx="0">
                  <c:v>25.97402597402597</c:v>
                </c:pt>
                <c:pt idx="1">
                  <c:v>21.038961038961034</c:v>
                </c:pt>
                <c:pt idx="2">
                  <c:v>16.623376623376622</c:v>
                </c:pt>
                <c:pt idx="3">
                  <c:v>12.727272727272725</c:v>
                </c:pt>
                <c:pt idx="4">
                  <c:v>9.3506493506493502</c:v>
                </c:pt>
                <c:pt idx="5">
                  <c:v>6.4935064935064926</c:v>
                </c:pt>
                <c:pt idx="6">
                  <c:v>4.1558441558441555</c:v>
                </c:pt>
                <c:pt idx="7">
                  <c:v>2.3376623376623376</c:v>
                </c:pt>
                <c:pt idx="8">
                  <c:v>1.0389610389610389</c:v>
                </c:pt>
                <c:pt idx="9">
                  <c:v>0.25974025974025972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5-4EF0-ADBE-4F39EC93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835376"/>
        <c:axId val="1359856016"/>
      </c:barChart>
      <c:catAx>
        <c:axId val="13598353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56016"/>
        <c:crosses val="autoZero"/>
        <c:auto val="1"/>
        <c:lblAlgn val="ctr"/>
        <c:lblOffset val="100"/>
        <c:noMultiLvlLbl val="0"/>
      </c:catAx>
      <c:valAx>
        <c:axId val="1359856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459399</xdr:colOff>
      <xdr:row>0</xdr:row>
      <xdr:rowOff>124191</xdr:rowOff>
    </xdr:from>
    <xdr:to>
      <xdr:col>21</xdr:col>
      <xdr:colOff>309930</xdr:colOff>
      <xdr:row>15</xdr:row>
      <xdr:rowOff>9891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6EF42-B747-AC0B-4D5A-A80C3E53E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161192</xdr:colOff>
      <xdr:row>18</xdr:row>
      <xdr:rowOff>58615</xdr:rowOff>
    </xdr:from>
    <xdr:to>
      <xdr:col>22</xdr:col>
      <xdr:colOff>10257</xdr:colOff>
      <xdr:row>32</xdr:row>
      <xdr:rowOff>134815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F23A4-1D15-48BB-9FB4-A1FAAAA98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274760</xdr:colOff>
      <xdr:row>1</xdr:row>
      <xdr:rowOff>79130</xdr:rowOff>
    </xdr:from>
    <xdr:to>
      <xdr:col>13</xdr:col>
      <xdr:colOff>0</xdr:colOff>
      <xdr:row>15</xdr:row>
      <xdr:rowOff>155330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68792-EA39-588C-5125-65F0653F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6"/>
  <sheetViews>
    <sheetView tabSelected="1" topLeftCell="A4" zoomScaleNormal="100" workbookViewId="0">
      <selection activeCell="I18" sqref="I18"/>
    </sheetView>
  </sheetViews>
  <sheetFormatPr defaultRowHeight="15" x14ac:dyDescent="0.25"/>
  <cols>
    <col min="1" max="1" width="4" customWidth="1"/>
    <col min="2" max="2" width="10" customWidth="1"/>
    <col min="3" max="4" width="14.5703125" customWidth="1"/>
    <col min="5" max="5" width="18.42578125" bestFit="1" customWidth="1"/>
    <col min="6" max="6" width="14.5703125" customWidth="1"/>
    <col min="9" max="9" width="11.42578125" customWidth="1"/>
  </cols>
  <sheetData>
    <row r="2" spans="2:7" x14ac:dyDescent="0.25">
      <c r="B2" s="4" t="s">
        <v>1</v>
      </c>
      <c r="C2" s="4" t="s">
        <v>35</v>
      </c>
      <c r="D2" s="4" t="s">
        <v>3</v>
      </c>
      <c r="E2" s="4" t="s">
        <v>4</v>
      </c>
      <c r="F2" s="4" t="s">
        <v>0</v>
      </c>
    </row>
    <row r="3" spans="2:7" x14ac:dyDescent="0.25">
      <c r="B3" s="2">
        <v>500</v>
      </c>
      <c r="C3" s="5">
        <f>PI()*(B3/2)^2</f>
        <v>196349.54084936206</v>
      </c>
      <c r="D3" s="5">
        <f>100*C3/$C$15</f>
        <v>25.97402597402597</v>
      </c>
      <c r="E3" s="5">
        <f>100-D3</f>
        <v>74.025974025974023</v>
      </c>
      <c r="F3" s="2"/>
      <c r="G3">
        <f>B3*64</f>
        <v>32000</v>
      </c>
    </row>
    <row r="4" spans="2:7" x14ac:dyDescent="0.25">
      <c r="B4" s="2">
        <v>450</v>
      </c>
      <c r="C4" s="5">
        <f t="shared" ref="C4:C12" si="0">PI()*(B4/2)^2</f>
        <v>159043.12808798326</v>
      </c>
      <c r="D4" s="5">
        <f t="shared" ref="D4:D11" si="1">100*C4/$C$15</f>
        <v>21.038961038961034</v>
      </c>
      <c r="E4" s="5">
        <f>E3-D4</f>
        <v>52.987012987012989</v>
      </c>
      <c r="F4" s="2"/>
      <c r="G4">
        <f t="shared" ref="G4:G13" si="2">B4*64</f>
        <v>28800</v>
      </c>
    </row>
    <row r="5" spans="2:7" x14ac:dyDescent="0.25">
      <c r="B5" s="2">
        <v>400</v>
      </c>
      <c r="C5" s="5">
        <f t="shared" si="0"/>
        <v>125663.70614359173</v>
      </c>
      <c r="D5" s="5">
        <f t="shared" si="1"/>
        <v>16.623376623376622</v>
      </c>
      <c r="E5" s="5">
        <f t="shared" ref="E5:E12" si="3">E4-D5</f>
        <v>36.363636363636367</v>
      </c>
      <c r="F5" s="2"/>
      <c r="G5">
        <f t="shared" si="2"/>
        <v>25600</v>
      </c>
    </row>
    <row r="6" spans="2:7" x14ac:dyDescent="0.25">
      <c r="B6" s="2">
        <v>350</v>
      </c>
      <c r="C6" s="5">
        <f t="shared" si="0"/>
        <v>96211.275016187414</v>
      </c>
      <c r="D6" s="5">
        <f t="shared" si="1"/>
        <v>12.727272727272725</v>
      </c>
      <c r="E6" s="5">
        <f t="shared" si="3"/>
        <v>23.63636363636364</v>
      </c>
      <c r="F6" s="2"/>
      <c r="G6">
        <f t="shared" si="2"/>
        <v>22400</v>
      </c>
    </row>
    <row r="7" spans="2:7" x14ac:dyDescent="0.25">
      <c r="B7" s="2">
        <v>300</v>
      </c>
      <c r="C7" s="5">
        <f t="shared" si="0"/>
        <v>70685.83470577035</v>
      </c>
      <c r="D7" s="5">
        <f t="shared" si="1"/>
        <v>9.3506493506493502</v>
      </c>
      <c r="E7" s="5">
        <f t="shared" si="3"/>
        <v>14.28571428571429</v>
      </c>
      <c r="F7" s="2"/>
      <c r="G7">
        <f t="shared" si="2"/>
        <v>19200</v>
      </c>
    </row>
    <row r="8" spans="2:7" x14ac:dyDescent="0.25">
      <c r="B8" s="2">
        <v>250</v>
      </c>
      <c r="C8" s="5">
        <f t="shared" si="0"/>
        <v>49087.385212340516</v>
      </c>
      <c r="D8" s="5">
        <f t="shared" si="1"/>
        <v>6.4935064935064926</v>
      </c>
      <c r="E8" s="5">
        <f t="shared" si="3"/>
        <v>7.7922077922077975</v>
      </c>
      <c r="F8" s="2"/>
      <c r="G8">
        <f t="shared" si="2"/>
        <v>16000</v>
      </c>
    </row>
    <row r="9" spans="2:7" x14ac:dyDescent="0.25">
      <c r="B9" s="2">
        <v>200</v>
      </c>
      <c r="C9" s="5">
        <f t="shared" si="0"/>
        <v>31415.926535897932</v>
      </c>
      <c r="D9" s="5">
        <f t="shared" si="1"/>
        <v>4.1558441558441555</v>
      </c>
      <c r="E9" s="5">
        <f t="shared" si="3"/>
        <v>3.636363636363642</v>
      </c>
      <c r="F9" s="2"/>
      <c r="G9">
        <f t="shared" si="2"/>
        <v>12800</v>
      </c>
    </row>
    <row r="10" spans="2:7" x14ac:dyDescent="0.25">
      <c r="B10" s="2">
        <v>150</v>
      </c>
      <c r="C10" s="5">
        <f t="shared" si="0"/>
        <v>17671.458676442588</v>
      </c>
      <c r="D10" s="5">
        <f t="shared" si="1"/>
        <v>2.3376623376623376</v>
      </c>
      <c r="E10" s="5">
        <f t="shared" si="3"/>
        <v>1.2987012987013045</v>
      </c>
      <c r="F10" s="2"/>
      <c r="G10">
        <f t="shared" si="2"/>
        <v>9600</v>
      </c>
    </row>
    <row r="11" spans="2:7" x14ac:dyDescent="0.25">
      <c r="B11" s="2">
        <v>100</v>
      </c>
      <c r="C11" s="5">
        <f t="shared" si="0"/>
        <v>7853.981633974483</v>
      </c>
      <c r="D11" s="5">
        <f t="shared" si="1"/>
        <v>1.0389610389610389</v>
      </c>
      <c r="E11" s="5">
        <f t="shared" si="3"/>
        <v>0.2597402597402656</v>
      </c>
      <c r="F11" s="2"/>
      <c r="G11">
        <f t="shared" si="2"/>
        <v>6400</v>
      </c>
    </row>
    <row r="12" spans="2:7" x14ac:dyDescent="0.25">
      <c r="B12" s="2">
        <v>50</v>
      </c>
      <c r="C12" s="5">
        <f t="shared" si="0"/>
        <v>1963.4954084936207</v>
      </c>
      <c r="D12" s="5">
        <f>100*C12/$C$15</f>
        <v>0.25974025974025972</v>
      </c>
      <c r="E12" s="5">
        <f t="shared" si="3"/>
        <v>5.8841820305133297E-15</v>
      </c>
      <c r="F12" s="2"/>
      <c r="G12">
        <f t="shared" si="2"/>
        <v>3200</v>
      </c>
    </row>
    <row r="13" spans="2:7" x14ac:dyDescent="0.25">
      <c r="B13" s="10" t="s">
        <v>36</v>
      </c>
      <c r="C13" s="1"/>
      <c r="D13" s="1"/>
      <c r="E13" s="1"/>
      <c r="F13" s="1"/>
      <c r="G13">
        <f t="shared" si="2"/>
        <v>-3200</v>
      </c>
    </row>
    <row r="15" spans="2:7" x14ac:dyDescent="0.25">
      <c r="B15" s="3" t="s">
        <v>2</v>
      </c>
      <c r="C15" s="3">
        <f>SUM(C3:C13)</f>
        <v>755945.73227004404</v>
      </c>
      <c r="D15" s="3"/>
      <c r="E15" s="3"/>
    </row>
    <row r="20" spans="2:12" x14ac:dyDescent="0.25">
      <c r="B20" s="3"/>
      <c r="C20" s="3"/>
      <c r="D20" s="3"/>
      <c r="E20" s="3"/>
    </row>
    <row r="21" spans="2:12" x14ac:dyDescent="0.25">
      <c r="B21" s="3" t="s">
        <v>6</v>
      </c>
      <c r="C21" s="3" t="s">
        <v>7</v>
      </c>
      <c r="D21" s="3" t="s">
        <v>1</v>
      </c>
      <c r="E21" s="3" t="s">
        <v>5</v>
      </c>
      <c r="F21" s="3" t="s">
        <v>6</v>
      </c>
      <c r="G21" s="3" t="s">
        <v>7</v>
      </c>
      <c r="H21" s="3" t="s">
        <v>1</v>
      </c>
      <c r="I21" s="3" t="s">
        <v>5</v>
      </c>
      <c r="K21" s="4" t="s">
        <v>3</v>
      </c>
      <c r="L21" s="4" t="s">
        <v>4</v>
      </c>
    </row>
    <row r="22" spans="2:12" x14ac:dyDescent="0.25">
      <c r="B22">
        <f t="shared" ref="B22:B31" si="4">_xlfn.NUMBERVALUE(F22)</f>
        <v>1653.4154390516401</v>
      </c>
      <c r="C22">
        <f t="shared" ref="C22:C31" si="5">_xlfn.NUMBERVALUE(G22)</f>
        <v>0.89998272852058103</v>
      </c>
      <c r="D22">
        <f t="shared" ref="D22:D31" si="6">_xlfn.NUMBERVALUE(H22)</f>
        <v>499.42389807652398</v>
      </c>
      <c r="E22">
        <f t="shared" ref="E22:E31" si="7">_xlfn.NUMBERVALUE(I22)</f>
        <v>195789</v>
      </c>
      <c r="F22" s="7" t="s">
        <v>27</v>
      </c>
      <c r="G22" s="7" t="s">
        <v>29</v>
      </c>
      <c r="H22" s="7" t="s">
        <v>28</v>
      </c>
      <c r="I22" s="8">
        <v>195789</v>
      </c>
      <c r="K22" s="5">
        <f>100*E22/$C$33</f>
        <v>25.950844377641786</v>
      </c>
      <c r="L22" s="5">
        <f>100-K22</f>
        <v>74.049155622358214</v>
      </c>
    </row>
    <row r="23" spans="2:12" x14ac:dyDescent="0.25">
      <c r="B23">
        <f t="shared" si="4"/>
        <v>1487.2905473706201</v>
      </c>
      <c r="C23">
        <f t="shared" si="5"/>
        <v>0.90131680100039202</v>
      </c>
      <c r="D23">
        <f t="shared" si="6"/>
        <v>449.51733422962798</v>
      </c>
      <c r="E23">
        <f t="shared" si="7"/>
        <v>158657</v>
      </c>
      <c r="F23" s="7" t="s">
        <v>23</v>
      </c>
      <c r="G23" s="8">
        <v>0.90131680100039202</v>
      </c>
      <c r="H23" s="8">
        <v>449.51733422962798</v>
      </c>
      <c r="I23" s="8">
        <v>158657</v>
      </c>
      <c r="K23" s="5">
        <f t="shared" ref="K23:K31" si="8">100*E23/$C$33</f>
        <v>21.029185073847422</v>
      </c>
      <c r="L23" s="5">
        <f>L22-K23</f>
        <v>53.019970548510791</v>
      </c>
    </row>
    <row r="24" spans="2:12" x14ac:dyDescent="0.25">
      <c r="B24">
        <f t="shared" si="4"/>
        <v>1321.60930650348</v>
      </c>
      <c r="C24">
        <f t="shared" si="5"/>
        <v>0.90234057000953205</v>
      </c>
      <c r="D24">
        <f t="shared" si="6"/>
        <v>399.74388716953001</v>
      </c>
      <c r="E24">
        <f t="shared" si="7"/>
        <v>125420</v>
      </c>
      <c r="F24" s="7" t="s">
        <v>24</v>
      </c>
      <c r="G24" s="7" t="s">
        <v>26</v>
      </c>
      <c r="H24" s="7" t="s">
        <v>25</v>
      </c>
      <c r="I24" s="8">
        <v>125420</v>
      </c>
      <c r="K24" s="5">
        <f t="shared" si="8"/>
        <v>16.623788373421554</v>
      </c>
      <c r="L24" s="5">
        <f t="shared" ref="L24:L31" si="9">L23-K24</f>
        <v>36.396182175089237</v>
      </c>
    </row>
    <row r="25" spans="2:12" x14ac:dyDescent="0.25">
      <c r="B25">
        <f t="shared" si="4"/>
        <v>1153.82756057296</v>
      </c>
      <c r="C25">
        <f t="shared" si="5"/>
        <v>0.90527046935365596</v>
      </c>
      <c r="D25">
        <f t="shared" si="6"/>
        <v>349.53012613769499</v>
      </c>
      <c r="E25">
        <f t="shared" si="7"/>
        <v>95907</v>
      </c>
      <c r="F25" s="7" t="s">
        <v>20</v>
      </c>
      <c r="G25" s="7" t="s">
        <v>22</v>
      </c>
      <c r="H25" s="7" t="s">
        <v>21</v>
      </c>
      <c r="I25" s="8">
        <v>95907</v>
      </c>
      <c r="K25" s="5">
        <f t="shared" si="8"/>
        <v>12.711989088899227</v>
      </c>
      <c r="L25" s="5">
        <f t="shared" si="9"/>
        <v>23.68419308619001</v>
      </c>
    </row>
    <row r="26" spans="2:12" x14ac:dyDescent="0.25">
      <c r="B26">
        <f t="shared" si="4"/>
        <v>990.63160108007503</v>
      </c>
      <c r="C26">
        <f t="shared" si="5"/>
        <v>0.90335385536034396</v>
      </c>
      <c r="D26">
        <f t="shared" si="6"/>
        <v>299.90491046920198</v>
      </c>
      <c r="E26">
        <f t="shared" si="7"/>
        <v>70546</v>
      </c>
      <c r="F26" s="7" t="s">
        <v>30</v>
      </c>
      <c r="G26" s="8">
        <v>0.90335385536034396</v>
      </c>
      <c r="H26" s="7" t="s">
        <v>31</v>
      </c>
      <c r="I26" s="8">
        <v>70546</v>
      </c>
      <c r="K26" s="5">
        <f t="shared" si="8"/>
        <v>9.3505164614208027</v>
      </c>
      <c r="L26" s="5">
        <f t="shared" si="9"/>
        <v>14.333676624769208</v>
      </c>
    </row>
    <row r="27" spans="2:12" x14ac:dyDescent="0.25">
      <c r="B27">
        <f t="shared" si="4"/>
        <v>826.36457377531599</v>
      </c>
      <c r="C27">
        <f t="shared" si="5"/>
        <v>0.90236349767859703</v>
      </c>
      <c r="D27">
        <f t="shared" si="6"/>
        <v>249.97961520347101</v>
      </c>
      <c r="E27">
        <f t="shared" si="7"/>
        <v>49036</v>
      </c>
      <c r="F27" s="7" t="s">
        <v>8</v>
      </c>
      <c r="G27" s="7" t="s">
        <v>10</v>
      </c>
      <c r="H27" s="7" t="s">
        <v>9</v>
      </c>
      <c r="I27" s="8">
        <v>49036</v>
      </c>
      <c r="K27" s="5">
        <f t="shared" si="8"/>
        <v>6.4994744592497158</v>
      </c>
      <c r="L27" s="5">
        <f t="shared" si="9"/>
        <v>7.8342021655194918</v>
      </c>
    </row>
    <row r="28" spans="2:12" x14ac:dyDescent="0.25">
      <c r="B28">
        <f t="shared" si="4"/>
        <v>663.16861428242305</v>
      </c>
      <c r="C28">
        <f t="shared" si="5"/>
        <v>0.89791912530297202</v>
      </c>
      <c r="D28">
        <f t="shared" si="6"/>
        <v>200.13405210340099</v>
      </c>
      <c r="E28">
        <f t="shared" si="7"/>
        <v>31425</v>
      </c>
      <c r="F28" s="7" t="s">
        <v>32</v>
      </c>
      <c r="G28" s="8">
        <v>0.89791912530297202</v>
      </c>
      <c r="H28" s="7" t="s">
        <v>33</v>
      </c>
      <c r="I28" s="8">
        <v>31425</v>
      </c>
      <c r="K28" s="5">
        <f t="shared" si="8"/>
        <v>4.1652252402708685</v>
      </c>
      <c r="L28" s="5">
        <f t="shared" si="9"/>
        <v>3.6689769252486233</v>
      </c>
    </row>
    <row r="29" spans="2:12" x14ac:dyDescent="0.25">
      <c r="B29">
        <f t="shared" si="4"/>
        <v>496.315800540037</v>
      </c>
      <c r="C29">
        <f t="shared" si="5"/>
        <v>0.90361989396157605</v>
      </c>
      <c r="D29">
        <f t="shared" si="6"/>
        <v>150.269302638299</v>
      </c>
      <c r="E29">
        <f t="shared" si="7"/>
        <v>17713</v>
      </c>
      <c r="F29" s="7" t="s">
        <v>14</v>
      </c>
      <c r="G29" s="7" t="s">
        <v>16</v>
      </c>
      <c r="H29" s="7" t="s">
        <v>15</v>
      </c>
      <c r="I29" s="8">
        <v>17713</v>
      </c>
      <c r="K29" s="5">
        <f t="shared" si="8"/>
        <v>2.3477688044842608</v>
      </c>
      <c r="L29" s="5">
        <f t="shared" si="9"/>
        <v>1.3212081207643624</v>
      </c>
    </row>
    <row r="30" spans="2:12" x14ac:dyDescent="0.25">
      <c r="B30">
        <f t="shared" si="4"/>
        <v>332.63455967290503</v>
      </c>
      <c r="C30">
        <f t="shared" si="5"/>
        <v>0.90245111665907496</v>
      </c>
      <c r="D30">
        <f t="shared" si="6"/>
        <v>100.765914003178</v>
      </c>
      <c r="E30">
        <f t="shared" si="7"/>
        <v>7946</v>
      </c>
      <c r="F30" s="7" t="s">
        <v>11</v>
      </c>
      <c r="G30" s="7" t="s">
        <v>13</v>
      </c>
      <c r="H30" s="7" t="s">
        <v>12</v>
      </c>
      <c r="I30" s="8">
        <v>7946</v>
      </c>
      <c r="K30" s="5">
        <f t="shared" si="8"/>
        <v>1.0532022198629221</v>
      </c>
      <c r="L30" s="5">
        <f t="shared" si="9"/>
        <v>0.26800590090144039</v>
      </c>
    </row>
    <row r="31" spans="2:12" x14ac:dyDescent="0.25">
      <c r="B31">
        <f t="shared" si="4"/>
        <v>164.852813742385</v>
      </c>
      <c r="C31">
        <f t="shared" si="5"/>
        <v>0.93497131510477005</v>
      </c>
      <c r="D31">
        <f t="shared" si="6"/>
        <v>50.824592783799503</v>
      </c>
      <c r="E31">
        <f t="shared" si="7"/>
        <v>2022</v>
      </c>
      <c r="F31" s="7" t="s">
        <v>17</v>
      </c>
      <c r="G31" s="7" t="s">
        <v>19</v>
      </c>
      <c r="H31" s="7" t="s">
        <v>18</v>
      </c>
      <c r="I31" s="8">
        <v>2022</v>
      </c>
      <c r="K31" s="5">
        <f t="shared" si="8"/>
        <v>0.26800590090143822</v>
      </c>
      <c r="L31" s="5">
        <f t="shared" si="9"/>
        <v>2.1649348980190553E-15</v>
      </c>
    </row>
    <row r="33" spans="2:5" x14ac:dyDescent="0.25">
      <c r="B33" t="s">
        <v>2</v>
      </c>
      <c r="C33" s="9">
        <f>SUM(I22:I31)</f>
        <v>754461</v>
      </c>
      <c r="D33" s="3"/>
      <c r="E33" s="3"/>
    </row>
    <row r="34" spans="2:5" x14ac:dyDescent="0.25">
      <c r="B34" s="3" t="s">
        <v>34</v>
      </c>
      <c r="C34" s="6">
        <f>ABS(C33-C15)/C15</f>
        <v>1.9640725605864729E-3</v>
      </c>
      <c r="D34" s="3"/>
      <c r="E34" s="3"/>
    </row>
    <row r="35" spans="2:5" x14ac:dyDescent="0.25">
      <c r="B35" s="3"/>
      <c r="C35" s="3"/>
      <c r="D35" s="3"/>
      <c r="E35" s="3"/>
    </row>
    <row r="36" spans="2:5" x14ac:dyDescent="0.25">
      <c r="B36" s="3"/>
      <c r="C36" s="3"/>
      <c r="D36" s="3"/>
      <c r="E36" s="3"/>
    </row>
  </sheetData>
  <sortState xmlns:xlrd2="http://schemas.microsoft.com/office/spreadsheetml/2017/richdata2" ref="B22:I31">
    <sortCondition descending="1" ref="D22:D31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4212-139D-482A-9CDC-821315B2CEF6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John Ha</cp:lastModifiedBy>
  <dcterms:created xsi:type="dcterms:W3CDTF">2015-06-05T18:17:20Z</dcterms:created>
  <dcterms:modified xsi:type="dcterms:W3CDTF">2024-12-01T05:06:14Z</dcterms:modified>
</cp:coreProperties>
</file>