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f8072058beb85d/Downloads/GATR Documentation/"/>
    </mc:Choice>
  </mc:AlternateContent>
  <xr:revisionPtr revIDLastSave="1" documentId="8_{19A929EC-4276-4E41-A973-D932FCE0181C}" xr6:coauthVersionLast="47" xr6:coauthVersionMax="47" xr10:uidLastSave="{4197482D-F000-41C1-9456-E66F0727BAFE}"/>
  <bookViews>
    <workbookView xWindow="38280" yWindow="-2505" windowWidth="13740" windowHeight="23520" xr2:uid="{D0C52755-A8DB-46AC-86E1-1285F9447000}"/>
  </bookViews>
  <sheets>
    <sheet name="Requirements Matrix" sheetId="3" r:id="rId1"/>
    <sheet name="Summary Dashboar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G7" i="5"/>
  <c r="H7" i="5"/>
  <c r="I7" i="5"/>
  <c r="B8" i="5"/>
  <c r="G8" i="5"/>
  <c r="H8" i="5"/>
  <c r="I8" i="5"/>
  <c r="B4" i="5"/>
  <c r="G4" i="5"/>
  <c r="H4" i="5"/>
  <c r="I4" i="5"/>
  <c r="B5" i="5"/>
  <c r="G5" i="5"/>
  <c r="H5" i="5"/>
  <c r="I5" i="5"/>
  <c r="B6" i="5"/>
  <c r="G6" i="5"/>
  <c r="H6" i="5"/>
  <c r="I6" i="5"/>
  <c r="I3" i="5"/>
  <c r="H3" i="5"/>
  <c r="G3" i="5"/>
  <c r="B3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C8" i="5" s="1"/>
  <c r="D8" i="5" s="1"/>
  <c r="F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3" i="3"/>
  <c r="H9" i="5" l="1"/>
  <c r="B9" i="5"/>
  <c r="G9" i="5"/>
  <c r="I9" i="5"/>
  <c r="I56" i="3"/>
  <c r="I40" i="3"/>
  <c r="I24" i="3"/>
  <c r="I8" i="3"/>
  <c r="C7" i="5"/>
  <c r="D7" i="5" s="1"/>
  <c r="C3" i="5"/>
  <c r="I23" i="3"/>
  <c r="I7" i="3"/>
  <c r="I54" i="3"/>
  <c r="I38" i="3"/>
  <c r="I22" i="3"/>
  <c r="I6" i="3"/>
  <c r="I39" i="3"/>
  <c r="I55" i="3"/>
  <c r="I52" i="3"/>
  <c r="I36" i="3"/>
  <c r="I20" i="3"/>
  <c r="I4" i="3"/>
  <c r="C5" i="5"/>
  <c r="D5" i="5" s="1"/>
  <c r="C6" i="5"/>
  <c r="D6" i="5" s="1"/>
  <c r="I53" i="3"/>
  <c r="E7" i="5" s="1"/>
  <c r="I37" i="3"/>
  <c r="I21" i="3"/>
  <c r="I5" i="3"/>
  <c r="I50" i="3"/>
  <c r="I34" i="3"/>
  <c r="I18" i="3"/>
  <c r="C4" i="5"/>
  <c r="D4" i="5" s="1"/>
  <c r="I49" i="3"/>
  <c r="I33" i="3"/>
  <c r="I17" i="3"/>
  <c r="I48" i="3"/>
  <c r="I16" i="3"/>
  <c r="I32" i="3"/>
  <c r="I43" i="3"/>
  <c r="I19" i="3"/>
  <c r="I14" i="3"/>
  <c r="I27" i="3"/>
  <c r="I57" i="3"/>
  <c r="E8" i="5" s="1"/>
  <c r="F8" i="5" s="1"/>
  <c r="I41" i="3"/>
  <c r="I25" i="3"/>
  <c r="I9" i="3"/>
  <c r="I3" i="3"/>
  <c r="I51" i="3"/>
  <c r="I35" i="3"/>
  <c r="I31" i="3"/>
  <c r="I15" i="3"/>
  <c r="I46" i="3"/>
  <c r="I30" i="3"/>
  <c r="I47" i="3"/>
  <c r="I45" i="3"/>
  <c r="I29" i="3"/>
  <c r="I13" i="3"/>
  <c r="I44" i="3"/>
  <c r="I28" i="3"/>
  <c r="I12" i="3"/>
  <c r="I11" i="3"/>
  <c r="I42" i="3"/>
  <c r="I26" i="3"/>
  <c r="I10" i="3"/>
  <c r="F7" i="5" l="1"/>
  <c r="D3" i="5"/>
  <c r="D9" i="5" s="1"/>
  <c r="C9" i="5"/>
  <c r="E4" i="5"/>
  <c r="F4" i="5" s="1"/>
  <c r="E5" i="5"/>
  <c r="F5" i="5" s="1"/>
  <c r="E3" i="5"/>
  <c r="E6" i="5"/>
  <c r="F6" i="5" s="1"/>
  <c r="E9" i="5" l="1"/>
  <c r="F3" i="5"/>
  <c r="F9" i="5" s="1"/>
</calcChain>
</file>

<file path=xl/sharedStrings.xml><?xml version="1.0" encoding="utf-8"?>
<sst xmlns="http://schemas.openxmlformats.org/spreadsheetml/2006/main" count="415" uniqueCount="200">
  <si>
    <t>Req ID</t>
  </si>
  <si>
    <t>Category</t>
  </si>
  <si>
    <t>Sub-Category</t>
  </si>
  <si>
    <t>Requirement Description</t>
  </si>
  <si>
    <t>Priority</t>
  </si>
  <si>
    <t>Weight</t>
  </si>
  <si>
    <t>Vendor Coverage</t>
  </si>
  <si>
    <t>Score</t>
  </si>
  <si>
    <t>Notes</t>
  </si>
  <si>
    <t>FR-GATE-001</t>
  </si>
  <si>
    <t>Functional</t>
  </si>
  <si>
    <t>Gate Execution</t>
  </si>
  <si>
    <t>Support evaluation of Security/Snyk gates (Critical, High, Medium vulnerabilities)</t>
  </si>
  <si>
    <t>Must support Snyk API integration</t>
  </si>
  <si>
    <t>FR-GATE-002</t>
  </si>
  <si>
    <t>Support evaluation of Quality/SonarQube gates (bugs, vulnerabilities, code smells, coverage)</t>
  </si>
  <si>
    <t>Must support SonarQube Cloud API</t>
  </si>
  <si>
    <t>FR-GATE-003</t>
  </si>
  <si>
    <t>Support evaluation of Business View gates</t>
  </si>
  <si>
    <t>On-premises integration required</t>
  </si>
  <si>
    <t>FR-GATE-004</t>
  </si>
  <si>
    <t>Support evaluation of GEMS (Global Event Management) gates</t>
  </si>
  <si>
    <t>FR-GATE-005</t>
  </si>
  <si>
    <t>Support evaluation of Architecture Center gates (retirement dates)</t>
  </si>
  <si>
    <t>FR-GATE-006</t>
  </si>
  <si>
    <t>Support both Hard (ENFORCING) and Soft (NON_ENFORCING) gate types</t>
  </si>
  <si>
    <t>Core functionality</t>
  </si>
  <si>
    <t>FR-GATE-007</t>
  </si>
  <si>
    <t>API response must include overall result (PASS/FAIL/WARN/PASSED_WITH_EXCEPTION) and detailed findings</t>
  </si>
  <si>
    <t>Required for pipeline integration</t>
  </si>
  <si>
    <t>FR-RULE-001</t>
  </si>
  <si>
    <t>Rule Management</t>
  </si>
  <si>
    <t>Provide UI/mechanism for authorized S&amp;S users to define, view, modify, activate/deactivate rules</t>
  </si>
  <si>
    <t>Core administrative function</t>
  </si>
  <si>
    <t>FR-RULE-002</t>
  </si>
  <si>
    <t>Implement Maker-Checker workflow for rule changes</t>
  </si>
  <si>
    <t>Compliance requirement</t>
  </si>
  <si>
    <t>FR-RULE-003</t>
  </si>
  <si>
    <t>Rules configurable by Application Identifier (CSI equivalent)</t>
  </si>
  <si>
    <t>Scoping mechanism</t>
  </si>
  <si>
    <t>FR-RULE-004</t>
  </si>
  <si>
    <t>Maintain detailed audit trail of all rule configuration changes</t>
  </si>
  <si>
    <t>FR-DEV-001</t>
  </si>
  <si>
    <t>Developer Overrides</t>
  </si>
  <si>
    <t>Support configuration file (thresholds.json) in source repository</t>
  </si>
  <si>
    <t>Developer empowerment</t>
  </si>
  <si>
    <t>FR-DEV-002</t>
  </si>
  <si>
    <t>Override mechanism for stricter thresholds only</t>
  </si>
  <si>
    <t>Security control</t>
  </si>
  <si>
    <t>FR-DEV-003</t>
  </si>
  <si>
    <t>Support overrides for SonarQube metrics initially</t>
  </si>
  <si>
    <t>MVP requirement</t>
  </si>
  <si>
    <t>FR-EXC-001</t>
  </si>
  <si>
    <t>Exception Management</t>
  </si>
  <si>
    <t>Query Banamex Jira for approved exceptions before failing hard gates</t>
  </si>
  <si>
    <t>FR-EXC-002</t>
  </si>
  <si>
    <t>Check for exception status fields: Approval Status, Decision, Expiry Date</t>
  </si>
  <si>
    <t>Jira API integration</t>
  </si>
  <si>
    <t>FR-EXC-003</t>
  </si>
  <si>
    <t>Valid exceptions result in PASSED_WITH_EXCEPTION status</t>
  </si>
  <si>
    <t>FR-REP-001</t>
  </si>
  <si>
    <t>Reporting</t>
  </si>
  <si>
    <t>Provide reporting dashboard accessible to S&amp;S users</t>
  </si>
  <si>
    <t>Business visibility</t>
  </si>
  <si>
    <t>FR-REP-002</t>
  </si>
  <si>
    <t>Support near real-time dashboard views</t>
  </si>
  <si>
    <t>User experience</t>
  </si>
  <si>
    <t>FR-REP-003</t>
  </si>
  <si>
    <t>Filter/aggregate by application ID, gate name, status, time periods</t>
  </si>
  <si>
    <t>Analytics capability</t>
  </si>
  <si>
    <t>FR-REP-004</t>
  </si>
  <si>
    <t>Report key metrics: pass/fail rates, top failing gates, exception counts</t>
  </si>
  <si>
    <t>Business metrics</t>
  </si>
  <si>
    <t>FR-AUDIT-001</t>
  </si>
  <si>
    <t>Audit Logging</t>
  </si>
  <si>
    <t>Log all gate evaluation API requests</t>
  </si>
  <si>
    <t>FR-AUDIT-002</t>
  </si>
  <si>
    <t>Log queries to external data sources</t>
  </si>
  <si>
    <t>Traceability</t>
  </si>
  <si>
    <t>FR-AUDIT-003</t>
  </si>
  <si>
    <t>Log Jira exception check queries</t>
  </si>
  <si>
    <t>Compliance tracking</t>
  </si>
  <si>
    <t>FR-AUDIT-004</t>
  </si>
  <si>
    <t>Retain audit logs for minimum 3 years</t>
  </si>
  <si>
    <t>Regulatory requirement</t>
  </si>
  <si>
    <t>UI-001</t>
  </si>
  <si>
    <t>Interface</t>
  </si>
  <si>
    <t>User Interface</t>
  </si>
  <si>
    <t>Web-based UI for Rule Management and Reporting</t>
  </si>
  <si>
    <t>Administrative interface</t>
  </si>
  <si>
    <t>UI-002</t>
  </si>
  <si>
    <t>Enforce Role-Based Access Control (RBAC)</t>
  </si>
  <si>
    <t>Security requirement</t>
  </si>
  <si>
    <t>UI-003</t>
  </si>
  <si>
    <t>Spanish language support</t>
  </si>
  <si>
    <t>Mexico localization</t>
  </si>
  <si>
    <t>API-001</t>
  </si>
  <si>
    <t>API</t>
  </si>
  <si>
    <t>RESTful/JSON API for gate evaluations</t>
  </si>
  <si>
    <t>Core integration</t>
  </si>
  <si>
    <t>API-002</t>
  </si>
  <si>
    <t>API authentication via token-based mechanism (Citi SSO)</t>
  </si>
  <si>
    <t>API-003</t>
  </si>
  <si>
    <t>Direct invocation from Harness pipeline scripts</t>
  </si>
  <si>
    <t>Pipeline integration</t>
  </si>
  <si>
    <t>DATA-001</t>
  </si>
  <si>
    <t>Data</t>
  </si>
  <si>
    <t>Integration</t>
  </si>
  <si>
    <t>Integrate with Snyk Cloud API</t>
  </si>
  <si>
    <t>Vulnerability scanning</t>
  </si>
  <si>
    <t>DATA-002</t>
  </si>
  <si>
    <t>Integrate with SonarQube Cloud API</t>
  </si>
  <si>
    <t>Code quality scanning</t>
  </si>
  <si>
    <t>DATA-003</t>
  </si>
  <si>
    <t>Integrate with GitHub Enterprise</t>
  </si>
  <si>
    <t>Override files access</t>
  </si>
  <si>
    <t>DATA-004</t>
  </si>
  <si>
    <t>Integrate with Jira Cloud</t>
  </si>
  <si>
    <t>Exception management</t>
  </si>
  <si>
    <t>DATA-005</t>
  </si>
  <si>
    <t>Integrate with Artifactory Cloud</t>
  </si>
  <si>
    <t>Artifact information</t>
  </si>
  <si>
    <t>DATA-006</t>
  </si>
  <si>
    <t>Integrate with GEMS (on-premises)</t>
  </si>
  <si>
    <t>Security vulnerabilities</t>
  </si>
  <si>
    <t>DATA-007</t>
  </si>
  <si>
    <t>Integrate with Business View (on-premises)</t>
  </si>
  <si>
    <t>Risk assessment</t>
  </si>
  <si>
    <t>DATA-008</t>
  </si>
  <si>
    <t>Integrate with Architecture Center (on-premises)</t>
  </si>
  <si>
    <t>Retirement tracking</t>
  </si>
  <si>
    <t>DATA-009</t>
  </si>
  <si>
    <t>Format</t>
  </si>
  <si>
    <t>Support VDR/CycloneDX format for vulnerability data</t>
  </si>
  <si>
    <t>Future-proofing</t>
  </si>
  <si>
    <t>NFR-PERF-001</t>
  </si>
  <si>
    <t>Non-Functional</t>
  </si>
  <si>
    <t>Performance</t>
  </si>
  <si>
    <t>P95 response time &lt; 2 seconds for gate evaluation</t>
  </si>
  <si>
    <t>NFR-PERF-002</t>
  </si>
  <si>
    <t>Handle baseline load of 70 builds/hour</t>
  </si>
  <si>
    <t>Current capacity</t>
  </si>
  <si>
    <t>NFR-AVAIL-001</t>
  </si>
  <si>
    <t>Availability</t>
  </si>
  <si>
    <t>99.9% uptime during business hours</t>
  </si>
  <si>
    <t>Business continuity</t>
  </si>
  <si>
    <t>NFR-AVAIL-002</t>
  </si>
  <si>
    <t>Disaster Recovery and backup strategy</t>
  </si>
  <si>
    <t>NFR-SEC-001</t>
  </si>
  <si>
    <t>Security</t>
  </si>
  <si>
    <t>Integration with Citi SSO for authentication</t>
  </si>
  <si>
    <t>NFR-SEC-002</t>
  </si>
  <si>
    <t>TLS encryption for all communications</t>
  </si>
  <si>
    <t>NFR-SEC-003</t>
  </si>
  <si>
    <t>Encryption at rest for sensitive configuration data</t>
  </si>
  <si>
    <t>NFR-SCALE-001</t>
  </si>
  <si>
    <t>Scalability</t>
  </si>
  <si>
    <t>Support horizontal scaling</t>
  </si>
  <si>
    <t>Future growth</t>
  </si>
  <si>
    <t>NFR-MAINT-001</t>
  </si>
  <si>
    <t>Maintainability</t>
  </si>
  <si>
    <t>Allow addition of new gate types without major code changes</t>
  </si>
  <si>
    <t>Extensibility</t>
  </si>
  <si>
    <t>NFR-MAINT-002</t>
  </si>
  <si>
    <t>Rule configuration via UI without code changes</t>
  </si>
  <si>
    <t>Operational efficiency</t>
  </si>
  <si>
    <t>REG-001</t>
  </si>
  <si>
    <t>Regulatory</t>
  </si>
  <si>
    <t>Compliance</t>
  </si>
  <si>
    <t>Comply with Mexican financial regulations if cloud-hosted</t>
  </si>
  <si>
    <t>Legal requirement</t>
  </si>
  <si>
    <t>REG-002</t>
  </si>
  <si>
    <t>Data residency within Mexico if cloud-hosted</t>
  </si>
  <si>
    <t>Regulatory preference</t>
  </si>
  <si>
    <t>REG-003</t>
  </si>
  <si>
    <t>Meet auditability requirements (3-year log retention)</t>
  </si>
  <si>
    <t>MIG-001</t>
  </si>
  <si>
    <t>Migration</t>
  </si>
  <si>
    <t>Strategy</t>
  </si>
  <si>
    <t>Support parallel running with existing GATR (minimum 1 month)</t>
  </si>
  <si>
    <t>Risk mitigation</t>
  </si>
  <si>
    <t>MIG-002</t>
  </si>
  <si>
    <t>Migrate active rule configurations from GATR</t>
  </si>
  <si>
    <t>Total Weight</t>
  </si>
  <si>
    <t>Coverage %</t>
  </si>
  <si>
    <t>Requirements Matrix</t>
  </si>
  <si>
    <t>Vendor Notes</t>
  </si>
  <si>
    <t>Gap Analysis</t>
  </si>
  <si>
    <t>None</t>
  </si>
  <si>
    <t xml:space="preserve">Category </t>
  </si>
  <si>
    <t>Total Requirements</t>
  </si>
  <si>
    <t>Max Possible Score</t>
  </si>
  <si>
    <t xml:space="preserve">Actual Score </t>
  </si>
  <si>
    <t xml:space="preserve">Coverage % </t>
  </si>
  <si>
    <t xml:space="preserve">Full Coverage Count </t>
  </si>
  <si>
    <t xml:space="preserve">Partial Coverage Count </t>
  </si>
  <si>
    <t>No Coverage Count</t>
  </si>
  <si>
    <t>Summary Dashboard</t>
  </si>
  <si>
    <t>Low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</si>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</sst>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4" fillId="0" borderId="1" xfId="2" applyFont="1" applyAlignment="1">
      <alignment horizontal="center" vertical="center"/>
    </xf>
    <xf numFmtId="0" fontId="2" fillId="0" borderId="1" xfId="2" applyAlignment="1">
      <alignment horizontal="center"/>
    </xf>
  </cellXfs>
  <cellStyles count="3">
    <cellStyle name="Heading 1" xfId="2" builtinId="16"/>
    <cellStyle name="Normal" xfId="0" builtinId="0"/>
    <cellStyle name="Percent" xfId="1" builtinId="5"/>
  </cellStyles>
  <dxfs count="2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2DE381-3CCB-4B4E-8740-F0E3297293D6}" name="Requirements" displayName="Requirements" ref="A2:L57" totalsRowShown="0" headerRowDxfId="21" dataDxfId="20">
  <autoFilter ref="A2:L57" xr:uid="{0C2DE381-3CCB-4B4E-8740-F0E3297293D6}"/>
  <tableColumns count="12">
    <tableColumn id="1" xr3:uid="{2CDD5BDB-1F9C-452D-B908-40D195C7DAB4}" name="Req ID" dataDxfId="19"/>
    <tableColumn id="2" xr3:uid="{A9EBB62E-0DA3-48DE-ADD0-2DFC54C2C798}" name="Category" dataDxfId="18"/>
    <tableColumn id="3" xr3:uid="{C37E6396-084D-4BBE-8A59-7E6086B52899}" name="Sub-Category" dataDxfId="17"/>
    <tableColumn id="4" xr3:uid="{522A7E03-DF69-4C71-9F91-EB312C2141A7}" name="Requirement Description" dataDxfId="16"/>
    <tableColumn id="5" xr3:uid="{8ACE0F94-B124-4CC9-86E8-3004C53A823D}" name="Priority" dataDxfId="15"/>
    <tableColumn id="6" xr3:uid="{E9930AFB-BB8E-4108-8EFC-E79B67000DD3}" name="Weight" dataDxfId="14">
      <calculatedColumnFormula>IF(Requirements[[#This Row],[Priority]]="Critical",5,IF(Requirements[[#This Row],[Priority]]="High",4,IF(Requirements[[#This Row],[Priority]]="Medium",3,IF(Requirements[[#This Row],[Priority]]="Low",2,""))))</calculatedColumnFormula>
    </tableColumn>
    <tableColumn id="7" xr3:uid="{4999D9A9-031A-4252-BBF9-92AA005BD134}" name="Vendor Coverage" dataDxfId="13"/>
    <tableColumn id="10" xr3:uid="{266B107F-A3E4-419D-B628-8A00CDCDF7E5}" name="Coverage %" dataDxfId="12" dataCellStyle="Percent">
      <calculatedColumnFormula>IF(Requirements[[#This Row],[Vendor Coverage]]="Full",100%,IF(Requirements[[#This Row],[Vendor Coverage]]="Partial",50%,IF(Requirements[[#This Row],[Vendor Coverage]]="None",0%,"")))</calculatedColumnFormula>
    </tableColumn>
    <tableColumn id="8" xr3:uid="{771AA13C-8D0B-414C-B4CC-26A1507870A3}" name="Score" dataDxfId="11">
      <calculatedColumnFormula>IF(Requirements[[#This Row],[Coverage %]]="","",Requirements[[#This Row],[Weight]]*Requirements[[#This Row],[Coverage %]])</calculatedColumnFormula>
    </tableColumn>
    <tableColumn id="9" xr3:uid="{0B691AA0-1B02-4535-B1C3-0F9AAADA281D}" name="Notes" dataDxfId="10"/>
    <tableColumn id="11" xr3:uid="{E1426A58-48F3-4CB9-AF1C-688D034EFD54}" name="Vendor Notes" dataDxfId="9"/>
    <tableColumn id="12" xr3:uid="{2159675F-E0E1-43F8-925D-DFFE600866A3}" name="Gap Analysis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2BA42E-22F4-4633-93CD-22943B437FC4}" name="Table3" displayName="Table3" ref="A2:I9" totalsRowCount="1">
  <autoFilter ref="A2:I8" xr:uid="{242BA42E-22F4-4633-93CD-22943B437FC4}"/>
  <tableColumns count="9">
    <tableColumn id="1" xr3:uid="{7691F8C0-F1E3-46E9-9CCF-0F6E73BAB1A6}" name="Category " totalsRowLabel="Total"/>
    <tableColumn id="2" xr3:uid="{F29F9E4D-7633-43B3-9238-73378920B046}" name="Total Requirements" totalsRowFunction="sum">
      <calculatedColumnFormula>COUNTIF(Requirements[Category],Table3[[#This Row],[Category ]])</calculatedColumnFormula>
    </tableColumn>
    <tableColumn id="3" xr3:uid="{C5D0D510-5406-4D4A-B3C7-929ABBE7CFD4}" name="Total Weight" totalsRowFunction="sum">
      <calculatedColumnFormula>SUMIF(Requirements[Category],Table3[[#This Row],[Category ]],Requirements[Weight])</calculatedColumnFormula>
    </tableColumn>
    <tableColumn id="4" xr3:uid="{AF5496C8-0DE1-4DA5-94DE-93384F8B8379}" name="Max Possible Score" totalsRowFunction="sum">
      <calculatedColumnFormula>Table3[[#This Row],[Total Weight]]</calculatedColumnFormula>
    </tableColumn>
    <tableColumn id="5" xr3:uid="{D5392BF3-4591-44CC-8CBD-1738241BB5CF}" name="Actual Score " totalsRowFunction="sum">
      <calculatedColumnFormula>SUMIF(Requirements[Category],Table3[[#This Row],[Category ]],Requirements[Score])</calculatedColumnFormula>
    </tableColumn>
    <tableColumn id="6" xr3:uid="{D71E0755-D53B-4E10-862C-49B021B1F64C}" name="Coverage % " totalsRowFunction="sum" totalsRowDxfId="7" dataCellStyle="Percent">
      <calculatedColumnFormula>IF(Table3[[#This Row],[Max Possible Score]]=0,0,Table3[[#This Row],[Actual Score ]]/Table3[[#This Row],[Max Possible Score]])</calculatedColumnFormula>
    </tableColumn>
    <tableColumn id="7" xr3:uid="{BC08BC6F-5BF1-4DE0-A03D-286E7D8637AC}" name="Full Coverage Count " totalsRowFunction="sum">
      <calculatedColumnFormula>COUNTIFS(Requirements[Category],Table3[[#This Row],[Category ]],Requirements[Vendor Coverage],"Full")</calculatedColumnFormula>
    </tableColumn>
    <tableColumn id="8" xr3:uid="{F60848A0-495A-47A7-9BC9-69C2424A10EC}" name="Partial Coverage Count " totalsRowFunction="sum">
      <calculatedColumnFormula>COUNTIFS(Requirements[Category],Table3[[#This Row],[Category ]],Requirements[Vendor Coverage],"Partial")</calculatedColumnFormula>
    </tableColumn>
    <tableColumn id="9" xr3:uid="{178C1E51-3A2D-475D-8D1B-B58BBDD57861}" name="No Coverage Count" totalsRowFunction="sum">
      <calculatedColumnFormula>COUNTIFS(Requirements[Category],Table3[[#This Row],[Category ]],Requirements[Vendor Coverage],"None")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A6FA-D066-4AB4-8251-274F5A0C5600}">
  <dimension ref="A1:L57"/>
  <sheetViews>
    <sheetView showGridLines="0" showRowColHeaders="0" tabSelected="1" zoomScale="115" zoomScaleNormal="115" workbookViewId="0">
      <pane ySplit="2" topLeftCell="A3" activePane="bottomLeft" state="frozen"/>
      <selection pane="bottomLeft" activeCell="E48" sqref="E48"/>
    </sheetView>
  </sheetViews>
  <sheetFormatPr defaultColWidth="24" defaultRowHeight="15" x14ac:dyDescent="0.25"/>
  <cols>
    <col min="1" max="3" width="24" style="5"/>
    <col min="4" max="4" width="45.42578125" style="5" customWidth="1"/>
    <col min="5" max="7" width="24" style="5"/>
    <col min="8" max="8" width="40.42578125" style="5" customWidth="1"/>
    <col min="9" max="16384" width="24" style="5"/>
  </cols>
  <sheetData>
    <row r="1" spans="1:12" ht="43.5" customHeight="1" thickBot="1" x14ac:dyDescent="0.3">
      <c r="A1" s="11" t="s">
        <v>185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40.5" customHeight="1" thickTop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184</v>
      </c>
      <c r="I2" s="2" t="s">
        <v>7</v>
      </c>
      <c r="J2" s="2" t="s">
        <v>8</v>
      </c>
      <c r="K2" s="2" t="s">
        <v>186</v>
      </c>
      <c r="L2" s="2" t="s">
        <v>187</v>
      </c>
    </row>
    <row r="3" spans="1:12" ht="60" customHeight="1" x14ac:dyDescent="0.25">
      <c r="A3" s="7" t="s">
        <v>9</v>
      </c>
      <c r="B3" s="6" t="s">
        <v>10</v>
      </c>
      <c r="C3" s="6" t="s">
        <v>11</v>
      </c>
      <c r="D3" s="10" t="s">
        <v>12</v>
      </c>
      <c r="E3" s="6" t="s">
        <v>198</v>
      </c>
      <c r="F3" s="5">
        <f>IF(Requirements[[#This Row],[Priority]]="Critical",5,IF(Requirements[[#This Row],[Priority]]="High",4,IF(Requirements[[#This Row],[Priority]]="Medium",3,IF(Requirements[[#This Row],[Priority]]="Low",2,""))))</f>
        <v>2</v>
      </c>
      <c r="G3" s="1" t="s">
        <v>188</v>
      </c>
      <c r="H3" s="8">
        <f>IF(Requirements[[#This Row],[Vendor Coverage]]="Full",100%,IF(Requirements[[#This Row],[Vendor Coverage]]="Partial",50%,IF(Requirements[[#This Row],[Vendor Coverage]]="None",0%,"")))</f>
        <v>0</v>
      </c>
      <c r="I3" s="5">
        <f>IF(Requirements[[#This Row],[Coverage %]]="","",Requirements[[#This Row],[Weight]]*Requirements[[#This Row],[Coverage %]])</f>
        <v>0</v>
      </c>
      <c r="J3" s="9" t="s">
        <v>13</v>
      </c>
      <c r="K3" s="6"/>
      <c r="L3" s="6"/>
    </row>
    <row r="4" spans="1:12" ht="60" customHeight="1" x14ac:dyDescent="0.25">
      <c r="A4" s="7" t="s">
        <v>14</v>
      </c>
      <c r="B4" s="6" t="s">
        <v>10</v>
      </c>
      <c r="C4" s="6" t="s">
        <v>11</v>
      </c>
      <c r="D4" s="10" t="s">
        <v>15</v>
      </c>
      <c r="E4" s="6" t="s">
        <v>198</v>
      </c>
      <c r="F4" s="5">
        <f>IF(Requirements[[#This Row],[Priority]]="Critical",5,IF(Requirements[[#This Row],[Priority]]="High",4,IF(Requirements[[#This Row],[Priority]]="Medium",3,IF(Requirements[[#This Row],[Priority]]="Low",2,""))))</f>
        <v>2</v>
      </c>
      <c r="G4" s="1" t="s">
        <v>188</v>
      </c>
      <c r="H4" s="8">
        <f>IF(Requirements[[#This Row],[Vendor Coverage]]="Full",100%,IF(Requirements[[#This Row],[Vendor Coverage]]="Partial",50%,IF(Requirements[[#This Row],[Vendor Coverage]]="None",0%,"")))</f>
        <v>0</v>
      </c>
      <c r="I4" s="5">
        <f>IF(Requirements[[#This Row],[Coverage %]]="","",Requirements[[#This Row],[Weight]]*Requirements[[#This Row],[Coverage %]])</f>
        <v>0</v>
      </c>
      <c r="J4" s="9" t="s">
        <v>16</v>
      </c>
      <c r="K4" s="6"/>
      <c r="L4" s="6"/>
    </row>
    <row r="5" spans="1:12" ht="60" customHeight="1" x14ac:dyDescent="0.25">
      <c r="A5" s="7" t="s">
        <v>17</v>
      </c>
      <c r="B5" s="6" t="s">
        <v>10</v>
      </c>
      <c r="C5" s="6" t="s">
        <v>11</v>
      </c>
      <c r="D5" s="10" t="s">
        <v>18</v>
      </c>
      <c r="E5" s="6" t="s">
        <v>198</v>
      </c>
      <c r="F5" s="5">
        <f>IF(Requirements[[#This Row],[Priority]]="Critical",5,IF(Requirements[[#This Row],[Priority]]="High",4,IF(Requirements[[#This Row],[Priority]]="Medium",3,IF(Requirements[[#This Row],[Priority]]="Low",2,""))))</f>
        <v>2</v>
      </c>
      <c r="G5" s="1" t="s">
        <v>188</v>
      </c>
      <c r="H5" s="8">
        <f>IF(Requirements[[#This Row],[Vendor Coverage]]="Full",100%,IF(Requirements[[#This Row],[Vendor Coverage]]="Partial",50%,IF(Requirements[[#This Row],[Vendor Coverage]]="None",0%,"")))</f>
        <v>0</v>
      </c>
      <c r="I5" s="5">
        <f>IF(Requirements[[#This Row],[Coverage %]]="","",Requirements[[#This Row],[Weight]]*Requirements[[#This Row],[Coverage %]])</f>
        <v>0</v>
      </c>
      <c r="J5" s="9" t="s">
        <v>19</v>
      </c>
      <c r="K5" s="6"/>
      <c r="L5" s="6"/>
    </row>
    <row r="6" spans="1:12" ht="60" customHeight="1" x14ac:dyDescent="0.25">
      <c r="A6" s="7" t="s">
        <v>20</v>
      </c>
      <c r="B6" s="6" t="s">
        <v>10</v>
      </c>
      <c r="C6" s="6" t="s">
        <v>11</v>
      </c>
      <c r="D6" s="10" t="s">
        <v>21</v>
      </c>
      <c r="E6" s="6" t="s">
        <v>198</v>
      </c>
      <c r="F6" s="5">
        <f>IF(Requirements[[#This Row],[Priority]]="Critical",5,IF(Requirements[[#This Row],[Priority]]="High",4,IF(Requirements[[#This Row],[Priority]]="Medium",3,IF(Requirements[[#This Row],[Priority]]="Low",2,""))))</f>
        <v>2</v>
      </c>
      <c r="G6" s="1" t="s">
        <v>188</v>
      </c>
      <c r="H6" s="8">
        <f>IF(Requirements[[#This Row],[Vendor Coverage]]="Full",100%,IF(Requirements[[#This Row],[Vendor Coverage]]="Partial",50%,IF(Requirements[[#This Row],[Vendor Coverage]]="None",0%,"")))</f>
        <v>0</v>
      </c>
      <c r="I6" s="5">
        <f>IF(Requirements[[#This Row],[Coverage %]]="","",Requirements[[#This Row],[Weight]]*Requirements[[#This Row],[Coverage %]])</f>
        <v>0</v>
      </c>
      <c r="J6" s="9" t="s">
        <v>19</v>
      </c>
      <c r="K6" s="6"/>
      <c r="L6" s="6"/>
    </row>
    <row r="7" spans="1:12" ht="60" customHeight="1" x14ac:dyDescent="0.25">
      <c r="A7" s="7" t="s">
        <v>22</v>
      </c>
      <c r="B7" s="6" t="s">
        <v>10</v>
      </c>
      <c r="C7" s="6" t="s">
        <v>11</v>
      </c>
      <c r="D7" s="10" t="s">
        <v>23</v>
      </c>
      <c r="E7" s="6" t="s">
        <v>198</v>
      </c>
      <c r="F7" s="5">
        <f>IF(Requirements[[#This Row],[Priority]]="Critical",5,IF(Requirements[[#This Row],[Priority]]="High",4,IF(Requirements[[#This Row],[Priority]]="Medium",3,IF(Requirements[[#This Row],[Priority]]="Low",2,""))))</f>
        <v>2</v>
      </c>
      <c r="G7" s="1" t="s">
        <v>188</v>
      </c>
      <c r="H7" s="8">
        <f>IF(Requirements[[#This Row],[Vendor Coverage]]="Full",100%,IF(Requirements[[#This Row],[Vendor Coverage]]="Partial",50%,IF(Requirements[[#This Row],[Vendor Coverage]]="None",0%,"")))</f>
        <v>0</v>
      </c>
      <c r="I7" s="5">
        <f>IF(Requirements[[#This Row],[Coverage %]]="","",Requirements[[#This Row],[Weight]]*Requirements[[#This Row],[Coverage %]])</f>
        <v>0</v>
      </c>
      <c r="J7" s="9" t="s">
        <v>19</v>
      </c>
      <c r="K7" s="6"/>
      <c r="L7" s="6"/>
    </row>
    <row r="8" spans="1:12" ht="60" customHeight="1" x14ac:dyDescent="0.25">
      <c r="A8" s="7" t="s">
        <v>24</v>
      </c>
      <c r="B8" s="6" t="s">
        <v>10</v>
      </c>
      <c r="C8" s="6" t="s">
        <v>11</v>
      </c>
      <c r="D8" s="10" t="s">
        <v>25</v>
      </c>
      <c r="E8" s="6" t="s">
        <v>198</v>
      </c>
      <c r="F8" s="5">
        <f>IF(Requirements[[#This Row],[Priority]]="Critical",5,IF(Requirements[[#This Row],[Priority]]="High",4,IF(Requirements[[#This Row],[Priority]]="Medium",3,IF(Requirements[[#This Row],[Priority]]="Low",2,""))))</f>
        <v>2</v>
      </c>
      <c r="G8" s="1" t="s">
        <v>188</v>
      </c>
      <c r="H8" s="8">
        <f>IF(Requirements[[#This Row],[Vendor Coverage]]="Full",100%,IF(Requirements[[#This Row],[Vendor Coverage]]="Partial",50%,IF(Requirements[[#This Row],[Vendor Coverage]]="None",0%,"")))</f>
        <v>0</v>
      </c>
      <c r="I8" s="5">
        <f>IF(Requirements[[#This Row],[Coverage %]]="","",Requirements[[#This Row],[Weight]]*Requirements[[#This Row],[Coverage %]])</f>
        <v>0</v>
      </c>
      <c r="J8" s="9" t="s">
        <v>26</v>
      </c>
      <c r="K8" s="6"/>
      <c r="L8" s="6"/>
    </row>
    <row r="9" spans="1:12" ht="60" customHeight="1" x14ac:dyDescent="0.25">
      <c r="A9" s="7" t="s">
        <v>27</v>
      </c>
      <c r="B9" s="6" t="s">
        <v>10</v>
      </c>
      <c r="C9" s="6" t="s">
        <v>11</v>
      </c>
      <c r="D9" s="10" t="s">
        <v>28</v>
      </c>
      <c r="E9" s="6" t="s">
        <v>198</v>
      </c>
      <c r="F9" s="5">
        <f>IF(Requirements[[#This Row],[Priority]]="Critical",5,IF(Requirements[[#This Row],[Priority]]="High",4,IF(Requirements[[#This Row],[Priority]]="Medium",3,IF(Requirements[[#This Row],[Priority]]="Low",2,""))))</f>
        <v>2</v>
      </c>
      <c r="G9" s="1" t="s">
        <v>188</v>
      </c>
      <c r="H9" s="8">
        <f>IF(Requirements[[#This Row],[Vendor Coverage]]="Full",100%,IF(Requirements[[#This Row],[Vendor Coverage]]="Partial",50%,IF(Requirements[[#This Row],[Vendor Coverage]]="None",0%,"")))</f>
        <v>0</v>
      </c>
      <c r="I9" s="5">
        <f>IF(Requirements[[#This Row],[Coverage %]]="","",Requirements[[#This Row],[Weight]]*Requirements[[#This Row],[Coverage %]])</f>
        <v>0</v>
      </c>
      <c r="J9" s="9" t="s">
        <v>29</v>
      </c>
      <c r="K9" s="6"/>
      <c r="L9" s="6"/>
    </row>
    <row r="10" spans="1:12" ht="60" customHeight="1" x14ac:dyDescent="0.25">
      <c r="A10" s="7" t="s">
        <v>30</v>
      </c>
      <c r="B10" s="6" t="s">
        <v>10</v>
      </c>
      <c r="C10" s="6" t="s">
        <v>31</v>
      </c>
      <c r="D10" s="10" t="s">
        <v>32</v>
      </c>
      <c r="E10" s="6" t="s">
        <v>198</v>
      </c>
      <c r="F10" s="5">
        <f>IF(Requirements[[#This Row],[Priority]]="Critical",5,IF(Requirements[[#This Row],[Priority]]="High",4,IF(Requirements[[#This Row],[Priority]]="Medium",3,IF(Requirements[[#This Row],[Priority]]="Low",2,""))))</f>
        <v>2</v>
      </c>
      <c r="G10" s="1" t="s">
        <v>188</v>
      </c>
      <c r="H10" s="8">
        <f>IF(Requirements[[#This Row],[Vendor Coverage]]="Full",100%,IF(Requirements[[#This Row],[Vendor Coverage]]="Partial",50%,IF(Requirements[[#This Row],[Vendor Coverage]]="None",0%,"")))</f>
        <v>0</v>
      </c>
      <c r="I10" s="5">
        <f>IF(Requirements[[#This Row],[Coverage %]]="","",Requirements[[#This Row],[Weight]]*Requirements[[#This Row],[Coverage %]])</f>
        <v>0</v>
      </c>
      <c r="J10" s="9" t="s">
        <v>33</v>
      </c>
      <c r="K10" s="6"/>
      <c r="L10" s="6"/>
    </row>
    <row r="11" spans="1:12" ht="60" customHeight="1" x14ac:dyDescent="0.25">
      <c r="A11" s="7" t="s">
        <v>34</v>
      </c>
      <c r="B11" s="6" t="s">
        <v>10</v>
      </c>
      <c r="C11" s="6" t="s">
        <v>31</v>
      </c>
      <c r="D11" s="10" t="s">
        <v>35</v>
      </c>
      <c r="E11" s="6" t="s">
        <v>198</v>
      </c>
      <c r="F11" s="5">
        <f>IF(Requirements[[#This Row],[Priority]]="Critical",5,IF(Requirements[[#This Row],[Priority]]="High",4,IF(Requirements[[#This Row],[Priority]]="Medium",3,IF(Requirements[[#This Row],[Priority]]="Low",2,""))))</f>
        <v>2</v>
      </c>
      <c r="G11" s="1" t="s">
        <v>188</v>
      </c>
      <c r="H11" s="8">
        <f>IF(Requirements[[#This Row],[Vendor Coverage]]="Full",100%,IF(Requirements[[#This Row],[Vendor Coverage]]="Partial",50%,IF(Requirements[[#This Row],[Vendor Coverage]]="None",0%,"")))</f>
        <v>0</v>
      </c>
      <c r="I11" s="5">
        <f>IF(Requirements[[#This Row],[Coverage %]]="","",Requirements[[#This Row],[Weight]]*Requirements[[#This Row],[Coverage %]])</f>
        <v>0</v>
      </c>
      <c r="J11" s="9" t="s">
        <v>36</v>
      </c>
      <c r="K11" s="6"/>
      <c r="L11" s="6"/>
    </row>
    <row r="12" spans="1:12" ht="60" customHeight="1" x14ac:dyDescent="0.25">
      <c r="A12" s="7" t="s">
        <v>37</v>
      </c>
      <c r="B12" s="6" t="s">
        <v>10</v>
      </c>
      <c r="C12" s="6" t="s">
        <v>31</v>
      </c>
      <c r="D12" s="10" t="s">
        <v>38</v>
      </c>
      <c r="E12" s="6" t="s">
        <v>198</v>
      </c>
      <c r="F12" s="5">
        <f>IF(Requirements[[#This Row],[Priority]]="Critical",5,IF(Requirements[[#This Row],[Priority]]="High",4,IF(Requirements[[#This Row],[Priority]]="Medium",3,IF(Requirements[[#This Row],[Priority]]="Low",2,""))))</f>
        <v>2</v>
      </c>
      <c r="G12" s="1" t="s">
        <v>188</v>
      </c>
      <c r="H12" s="8">
        <f>IF(Requirements[[#This Row],[Vendor Coverage]]="Full",100%,IF(Requirements[[#This Row],[Vendor Coverage]]="Partial",50%,IF(Requirements[[#This Row],[Vendor Coverage]]="None",0%,"")))</f>
        <v>0</v>
      </c>
      <c r="I12" s="5">
        <f>IF(Requirements[[#This Row],[Coverage %]]="","",Requirements[[#This Row],[Weight]]*Requirements[[#This Row],[Coverage %]])</f>
        <v>0</v>
      </c>
      <c r="J12" s="9" t="s">
        <v>39</v>
      </c>
      <c r="K12" s="6"/>
      <c r="L12" s="6"/>
    </row>
    <row r="13" spans="1:12" ht="60" customHeight="1" x14ac:dyDescent="0.25">
      <c r="A13" s="7" t="s">
        <v>40</v>
      </c>
      <c r="B13" s="6" t="s">
        <v>10</v>
      </c>
      <c r="C13" s="6" t="s">
        <v>31</v>
      </c>
      <c r="D13" s="10" t="s">
        <v>41</v>
      </c>
      <c r="E13" s="6" t="s">
        <v>198</v>
      </c>
      <c r="F13" s="5">
        <f>IF(Requirements[[#This Row],[Priority]]="Critical",5,IF(Requirements[[#This Row],[Priority]]="High",4,IF(Requirements[[#This Row],[Priority]]="Medium",3,IF(Requirements[[#This Row],[Priority]]="Low",2,""))))</f>
        <v>2</v>
      </c>
      <c r="G13" s="1" t="s">
        <v>188</v>
      </c>
      <c r="H13" s="8">
        <f>IF(Requirements[[#This Row],[Vendor Coverage]]="Full",100%,IF(Requirements[[#This Row],[Vendor Coverage]]="Partial",50%,IF(Requirements[[#This Row],[Vendor Coverage]]="None",0%,"")))</f>
        <v>0</v>
      </c>
      <c r="I13" s="5">
        <f>IF(Requirements[[#This Row],[Coverage %]]="","",Requirements[[#This Row],[Weight]]*Requirements[[#This Row],[Coverage %]])</f>
        <v>0</v>
      </c>
      <c r="J13" s="9" t="s">
        <v>36</v>
      </c>
      <c r="K13" s="6"/>
      <c r="L13" s="6"/>
    </row>
    <row r="14" spans="1:12" ht="60" customHeight="1" x14ac:dyDescent="0.25">
      <c r="A14" s="7" t="s">
        <v>42</v>
      </c>
      <c r="B14" s="6" t="s">
        <v>10</v>
      </c>
      <c r="C14" s="6" t="s">
        <v>43</v>
      </c>
      <c r="D14" s="10" t="s">
        <v>44</v>
      </c>
      <c r="E14" s="6" t="s">
        <v>198</v>
      </c>
      <c r="F14" s="5">
        <f>IF(Requirements[[#This Row],[Priority]]="Critical",5,IF(Requirements[[#This Row],[Priority]]="High",4,IF(Requirements[[#This Row],[Priority]]="Medium",3,IF(Requirements[[#This Row],[Priority]]="Low",2,""))))</f>
        <v>2</v>
      </c>
      <c r="G14" s="1" t="s">
        <v>188</v>
      </c>
      <c r="H14" s="8">
        <f>IF(Requirements[[#This Row],[Vendor Coverage]]="Full",100%,IF(Requirements[[#This Row],[Vendor Coverage]]="Partial",50%,IF(Requirements[[#This Row],[Vendor Coverage]]="None",0%,"")))</f>
        <v>0</v>
      </c>
      <c r="I14" s="5">
        <f>IF(Requirements[[#This Row],[Coverage %]]="","",Requirements[[#This Row],[Weight]]*Requirements[[#This Row],[Coverage %]])</f>
        <v>0</v>
      </c>
      <c r="J14" s="9" t="s">
        <v>45</v>
      </c>
      <c r="K14" s="6"/>
      <c r="L14" s="6"/>
    </row>
    <row r="15" spans="1:12" ht="60" customHeight="1" x14ac:dyDescent="0.25">
      <c r="A15" s="7" t="s">
        <v>46</v>
      </c>
      <c r="B15" s="6" t="s">
        <v>10</v>
      </c>
      <c r="C15" s="6" t="s">
        <v>43</v>
      </c>
      <c r="D15" s="10" t="s">
        <v>47</v>
      </c>
      <c r="E15" s="6" t="s">
        <v>198</v>
      </c>
      <c r="F15" s="5">
        <f>IF(Requirements[[#This Row],[Priority]]="Critical",5,IF(Requirements[[#This Row],[Priority]]="High",4,IF(Requirements[[#This Row],[Priority]]="Medium",3,IF(Requirements[[#This Row],[Priority]]="Low",2,""))))</f>
        <v>2</v>
      </c>
      <c r="G15" s="1" t="s">
        <v>188</v>
      </c>
      <c r="H15" s="8">
        <f>IF(Requirements[[#This Row],[Vendor Coverage]]="Full",100%,IF(Requirements[[#This Row],[Vendor Coverage]]="Partial",50%,IF(Requirements[[#This Row],[Vendor Coverage]]="None",0%,"")))</f>
        <v>0</v>
      </c>
      <c r="I15" s="5">
        <f>IF(Requirements[[#This Row],[Coverage %]]="","",Requirements[[#This Row],[Weight]]*Requirements[[#This Row],[Coverage %]])</f>
        <v>0</v>
      </c>
      <c r="J15" s="9" t="s">
        <v>48</v>
      </c>
      <c r="K15" s="6"/>
      <c r="L15" s="6"/>
    </row>
    <row r="16" spans="1:12" ht="60" customHeight="1" x14ac:dyDescent="0.25">
      <c r="A16" s="7" t="s">
        <v>49</v>
      </c>
      <c r="B16" s="6" t="s">
        <v>10</v>
      </c>
      <c r="C16" s="6" t="s">
        <v>43</v>
      </c>
      <c r="D16" s="10" t="s">
        <v>50</v>
      </c>
      <c r="E16" s="6" t="s">
        <v>198</v>
      </c>
      <c r="F16" s="5">
        <f>IF(Requirements[[#This Row],[Priority]]="Critical",5,IF(Requirements[[#This Row],[Priority]]="High",4,IF(Requirements[[#This Row],[Priority]]="Medium",3,IF(Requirements[[#This Row],[Priority]]="Low",2,""))))</f>
        <v>2</v>
      </c>
      <c r="G16" s="1" t="s">
        <v>188</v>
      </c>
      <c r="H16" s="8">
        <f>IF(Requirements[[#This Row],[Vendor Coverage]]="Full",100%,IF(Requirements[[#This Row],[Vendor Coverage]]="Partial",50%,IF(Requirements[[#This Row],[Vendor Coverage]]="None",0%,"")))</f>
        <v>0</v>
      </c>
      <c r="I16" s="5">
        <f>IF(Requirements[[#This Row],[Coverage %]]="","",Requirements[[#This Row],[Weight]]*Requirements[[#This Row],[Coverage %]])</f>
        <v>0</v>
      </c>
      <c r="J16" s="9" t="s">
        <v>51</v>
      </c>
      <c r="K16" s="6"/>
      <c r="L16" s="6"/>
    </row>
    <row r="17" spans="1:12" ht="60" customHeight="1" x14ac:dyDescent="0.25">
      <c r="A17" s="7" t="s">
        <v>52</v>
      </c>
      <c r="B17" s="6" t="s">
        <v>10</v>
      </c>
      <c r="C17" s="6" t="s">
        <v>53</v>
      </c>
      <c r="D17" s="10" t="s">
        <v>54</v>
      </c>
      <c r="E17" s="6" t="s">
        <v>198</v>
      </c>
      <c r="F17" s="5">
        <f>IF(Requirements[[#This Row],[Priority]]="Critical",5,IF(Requirements[[#This Row],[Priority]]="High",4,IF(Requirements[[#This Row],[Priority]]="Medium",3,IF(Requirements[[#This Row],[Priority]]="Low",2,""))))</f>
        <v>2</v>
      </c>
      <c r="G17" s="1" t="s">
        <v>188</v>
      </c>
      <c r="H17" s="8">
        <f>IF(Requirements[[#This Row],[Vendor Coverage]]="Full",100%,IF(Requirements[[#This Row],[Vendor Coverage]]="Partial",50%,IF(Requirements[[#This Row],[Vendor Coverage]]="None",0%,"")))</f>
        <v>0</v>
      </c>
      <c r="I17" s="5">
        <f>IF(Requirements[[#This Row],[Coverage %]]="","",Requirements[[#This Row],[Weight]]*Requirements[[#This Row],[Coverage %]])</f>
        <v>0</v>
      </c>
      <c r="J17" s="9" t="s">
        <v>26</v>
      </c>
      <c r="K17" s="6"/>
      <c r="L17" s="6"/>
    </row>
    <row r="18" spans="1:12" ht="60" customHeight="1" x14ac:dyDescent="0.25">
      <c r="A18" s="7" t="s">
        <v>55</v>
      </c>
      <c r="B18" s="6" t="s">
        <v>10</v>
      </c>
      <c r="C18" s="6" t="s">
        <v>53</v>
      </c>
      <c r="D18" s="10" t="s">
        <v>56</v>
      </c>
      <c r="E18" s="6" t="s">
        <v>198</v>
      </c>
      <c r="F18" s="5">
        <f>IF(Requirements[[#This Row],[Priority]]="Critical",5,IF(Requirements[[#This Row],[Priority]]="High",4,IF(Requirements[[#This Row],[Priority]]="Medium",3,IF(Requirements[[#This Row],[Priority]]="Low",2,""))))</f>
        <v>2</v>
      </c>
      <c r="G18" s="1" t="s">
        <v>188</v>
      </c>
      <c r="H18" s="8">
        <f>IF(Requirements[[#This Row],[Vendor Coverage]]="Full",100%,IF(Requirements[[#This Row],[Vendor Coverage]]="Partial",50%,IF(Requirements[[#This Row],[Vendor Coverage]]="None",0%,"")))</f>
        <v>0</v>
      </c>
      <c r="I18" s="5">
        <f>IF(Requirements[[#This Row],[Coverage %]]="","",Requirements[[#This Row],[Weight]]*Requirements[[#This Row],[Coverage %]])</f>
        <v>0</v>
      </c>
      <c r="J18" s="9" t="s">
        <v>57</v>
      </c>
      <c r="K18" s="6"/>
      <c r="L18" s="6"/>
    </row>
    <row r="19" spans="1:12" ht="60" customHeight="1" x14ac:dyDescent="0.25">
      <c r="A19" s="7" t="s">
        <v>58</v>
      </c>
      <c r="B19" s="6" t="s">
        <v>10</v>
      </c>
      <c r="C19" s="6" t="s">
        <v>53</v>
      </c>
      <c r="D19" s="10" t="s">
        <v>59</v>
      </c>
      <c r="E19" s="6" t="s">
        <v>198</v>
      </c>
      <c r="F19" s="5">
        <f>IF(Requirements[[#This Row],[Priority]]="Critical",5,IF(Requirements[[#This Row],[Priority]]="High",4,IF(Requirements[[#This Row],[Priority]]="Medium",3,IF(Requirements[[#This Row],[Priority]]="Low",2,""))))</f>
        <v>2</v>
      </c>
      <c r="G19" s="1" t="s">
        <v>188</v>
      </c>
      <c r="H19" s="8">
        <f>IF(Requirements[[#This Row],[Vendor Coverage]]="Full",100%,IF(Requirements[[#This Row],[Vendor Coverage]]="Partial",50%,IF(Requirements[[#This Row],[Vendor Coverage]]="None",0%,"")))</f>
        <v>0</v>
      </c>
      <c r="I19" s="5">
        <f>IF(Requirements[[#This Row],[Coverage %]]="","",Requirements[[#This Row],[Weight]]*Requirements[[#This Row],[Coverage %]])</f>
        <v>0</v>
      </c>
      <c r="J19" s="9" t="s">
        <v>26</v>
      </c>
      <c r="K19" s="6"/>
      <c r="L19" s="6"/>
    </row>
    <row r="20" spans="1:12" ht="60" customHeight="1" x14ac:dyDescent="0.25">
      <c r="A20" s="7" t="s">
        <v>60</v>
      </c>
      <c r="B20" s="6" t="s">
        <v>10</v>
      </c>
      <c r="C20" s="6" t="s">
        <v>61</v>
      </c>
      <c r="D20" s="10" t="s">
        <v>62</v>
      </c>
      <c r="E20" s="6" t="s">
        <v>198</v>
      </c>
      <c r="F20" s="5">
        <f>IF(Requirements[[#This Row],[Priority]]="Critical",5,IF(Requirements[[#This Row],[Priority]]="High",4,IF(Requirements[[#This Row],[Priority]]="Medium",3,IF(Requirements[[#This Row],[Priority]]="Low",2,""))))</f>
        <v>2</v>
      </c>
      <c r="G20" s="1" t="s">
        <v>188</v>
      </c>
      <c r="H20" s="8">
        <f>IF(Requirements[[#This Row],[Vendor Coverage]]="Full",100%,IF(Requirements[[#This Row],[Vendor Coverage]]="Partial",50%,IF(Requirements[[#This Row],[Vendor Coverage]]="None",0%,"")))</f>
        <v>0</v>
      </c>
      <c r="I20" s="5">
        <f>IF(Requirements[[#This Row],[Coverage %]]="","",Requirements[[#This Row],[Weight]]*Requirements[[#This Row],[Coverage %]])</f>
        <v>0</v>
      </c>
      <c r="J20" s="9" t="s">
        <v>63</v>
      </c>
      <c r="K20" s="6"/>
      <c r="L20" s="6"/>
    </row>
    <row r="21" spans="1:12" ht="60" customHeight="1" x14ac:dyDescent="0.25">
      <c r="A21" s="7" t="s">
        <v>64</v>
      </c>
      <c r="B21" s="6" t="s">
        <v>10</v>
      </c>
      <c r="C21" s="6" t="s">
        <v>61</v>
      </c>
      <c r="D21" s="10" t="s">
        <v>65</v>
      </c>
      <c r="E21" s="6" t="s">
        <v>198</v>
      </c>
      <c r="F21" s="5">
        <f>IF(Requirements[[#This Row],[Priority]]="Critical",5,IF(Requirements[[#This Row],[Priority]]="High",4,IF(Requirements[[#This Row],[Priority]]="Medium",3,IF(Requirements[[#This Row],[Priority]]="Low",2,""))))</f>
        <v>2</v>
      </c>
      <c r="G21" s="1" t="s">
        <v>188</v>
      </c>
      <c r="H21" s="8">
        <f>IF(Requirements[[#This Row],[Vendor Coverage]]="Full",100%,IF(Requirements[[#This Row],[Vendor Coverage]]="Partial",50%,IF(Requirements[[#This Row],[Vendor Coverage]]="None",0%,"")))</f>
        <v>0</v>
      </c>
      <c r="I21" s="5">
        <f>IF(Requirements[[#This Row],[Coverage %]]="","",Requirements[[#This Row],[Weight]]*Requirements[[#This Row],[Coverage %]])</f>
        <v>0</v>
      </c>
      <c r="J21" s="9" t="s">
        <v>66</v>
      </c>
      <c r="K21" s="6"/>
      <c r="L21" s="6"/>
    </row>
    <row r="22" spans="1:12" ht="60" customHeight="1" x14ac:dyDescent="0.25">
      <c r="A22" s="7" t="s">
        <v>67</v>
      </c>
      <c r="B22" s="6" t="s">
        <v>10</v>
      </c>
      <c r="C22" s="6" t="s">
        <v>61</v>
      </c>
      <c r="D22" s="10" t="s">
        <v>68</v>
      </c>
      <c r="E22" s="6" t="s">
        <v>198</v>
      </c>
      <c r="F22" s="5">
        <f>IF(Requirements[[#This Row],[Priority]]="Critical",5,IF(Requirements[[#This Row],[Priority]]="High",4,IF(Requirements[[#This Row],[Priority]]="Medium",3,IF(Requirements[[#This Row],[Priority]]="Low",2,""))))</f>
        <v>2</v>
      </c>
      <c r="G22" s="1" t="s">
        <v>188</v>
      </c>
      <c r="H22" s="8">
        <f>IF(Requirements[[#This Row],[Vendor Coverage]]="Full",100%,IF(Requirements[[#This Row],[Vendor Coverage]]="Partial",50%,IF(Requirements[[#This Row],[Vendor Coverage]]="None",0%,"")))</f>
        <v>0</v>
      </c>
      <c r="I22" s="5">
        <f>IF(Requirements[[#This Row],[Coverage %]]="","",Requirements[[#This Row],[Weight]]*Requirements[[#This Row],[Coverage %]])</f>
        <v>0</v>
      </c>
      <c r="J22" s="9" t="s">
        <v>69</v>
      </c>
      <c r="K22" s="6"/>
      <c r="L22" s="6"/>
    </row>
    <row r="23" spans="1:12" ht="60" customHeight="1" x14ac:dyDescent="0.25">
      <c r="A23" s="7" t="s">
        <v>70</v>
      </c>
      <c r="B23" s="6" t="s">
        <v>10</v>
      </c>
      <c r="C23" s="6" t="s">
        <v>61</v>
      </c>
      <c r="D23" s="10" t="s">
        <v>71</v>
      </c>
      <c r="E23" s="6" t="s">
        <v>198</v>
      </c>
      <c r="F23" s="5">
        <f>IF(Requirements[[#This Row],[Priority]]="Critical",5,IF(Requirements[[#This Row],[Priority]]="High",4,IF(Requirements[[#This Row],[Priority]]="Medium",3,IF(Requirements[[#This Row],[Priority]]="Low",2,""))))</f>
        <v>2</v>
      </c>
      <c r="G23" s="1" t="s">
        <v>188</v>
      </c>
      <c r="H23" s="8">
        <f>IF(Requirements[[#This Row],[Vendor Coverage]]="Full",100%,IF(Requirements[[#This Row],[Vendor Coverage]]="Partial",50%,IF(Requirements[[#This Row],[Vendor Coverage]]="None",0%,"")))</f>
        <v>0</v>
      </c>
      <c r="I23" s="5">
        <f>IF(Requirements[[#This Row],[Coverage %]]="","",Requirements[[#This Row],[Weight]]*Requirements[[#This Row],[Coverage %]])</f>
        <v>0</v>
      </c>
      <c r="J23" s="9" t="s">
        <v>72</v>
      </c>
      <c r="K23" s="6"/>
      <c r="L23" s="6"/>
    </row>
    <row r="24" spans="1:12" ht="60" customHeight="1" x14ac:dyDescent="0.25">
      <c r="A24" s="7" t="s">
        <v>73</v>
      </c>
      <c r="B24" s="6" t="s">
        <v>10</v>
      </c>
      <c r="C24" s="6" t="s">
        <v>74</v>
      </c>
      <c r="D24" s="10" t="s">
        <v>75</v>
      </c>
      <c r="E24" s="6" t="s">
        <v>198</v>
      </c>
      <c r="F24" s="5">
        <f>IF(Requirements[[#This Row],[Priority]]="Critical",5,IF(Requirements[[#This Row],[Priority]]="High",4,IF(Requirements[[#This Row],[Priority]]="Medium",3,IF(Requirements[[#This Row],[Priority]]="Low",2,""))))</f>
        <v>2</v>
      </c>
      <c r="G24" s="1" t="s">
        <v>188</v>
      </c>
      <c r="H24" s="8">
        <f>IF(Requirements[[#This Row],[Vendor Coverage]]="Full",100%,IF(Requirements[[#This Row],[Vendor Coverage]]="Partial",50%,IF(Requirements[[#This Row],[Vendor Coverage]]="None",0%,"")))</f>
        <v>0</v>
      </c>
      <c r="I24" s="5">
        <f>IF(Requirements[[#This Row],[Coverage %]]="","",Requirements[[#This Row],[Weight]]*Requirements[[#This Row],[Coverage %]])</f>
        <v>0</v>
      </c>
      <c r="J24" s="9" t="s">
        <v>36</v>
      </c>
      <c r="K24" s="6"/>
      <c r="L24" s="6"/>
    </row>
    <row r="25" spans="1:12" ht="60" customHeight="1" x14ac:dyDescent="0.25">
      <c r="A25" s="7" t="s">
        <v>76</v>
      </c>
      <c r="B25" s="6" t="s">
        <v>10</v>
      </c>
      <c r="C25" s="6" t="s">
        <v>74</v>
      </c>
      <c r="D25" s="10" t="s">
        <v>77</v>
      </c>
      <c r="E25" s="6" t="s">
        <v>198</v>
      </c>
      <c r="F25" s="5">
        <f>IF(Requirements[[#This Row],[Priority]]="Critical",5,IF(Requirements[[#This Row],[Priority]]="High",4,IF(Requirements[[#This Row],[Priority]]="Medium",3,IF(Requirements[[#This Row],[Priority]]="Low",2,""))))</f>
        <v>2</v>
      </c>
      <c r="G25" s="1" t="s">
        <v>188</v>
      </c>
      <c r="H25" s="8">
        <f>IF(Requirements[[#This Row],[Vendor Coverage]]="Full",100%,IF(Requirements[[#This Row],[Vendor Coverage]]="Partial",50%,IF(Requirements[[#This Row],[Vendor Coverage]]="None",0%,"")))</f>
        <v>0</v>
      </c>
      <c r="I25" s="5">
        <f>IF(Requirements[[#This Row],[Coverage %]]="","",Requirements[[#This Row],[Weight]]*Requirements[[#This Row],[Coverage %]])</f>
        <v>0</v>
      </c>
      <c r="J25" s="9" t="s">
        <v>78</v>
      </c>
      <c r="K25" s="6"/>
      <c r="L25" s="6"/>
    </row>
    <row r="26" spans="1:12" ht="60" customHeight="1" x14ac:dyDescent="0.25">
      <c r="A26" s="7" t="s">
        <v>79</v>
      </c>
      <c r="B26" s="6" t="s">
        <v>10</v>
      </c>
      <c r="C26" s="6" t="s">
        <v>74</v>
      </c>
      <c r="D26" s="10" t="s">
        <v>80</v>
      </c>
      <c r="E26" s="6" t="s">
        <v>198</v>
      </c>
      <c r="F26" s="5">
        <f>IF(Requirements[[#This Row],[Priority]]="Critical",5,IF(Requirements[[#This Row],[Priority]]="High",4,IF(Requirements[[#This Row],[Priority]]="Medium",3,IF(Requirements[[#This Row],[Priority]]="Low",2,""))))</f>
        <v>2</v>
      </c>
      <c r="G26" s="1" t="s">
        <v>188</v>
      </c>
      <c r="H26" s="8">
        <f>IF(Requirements[[#This Row],[Vendor Coverage]]="Full",100%,IF(Requirements[[#This Row],[Vendor Coverage]]="Partial",50%,IF(Requirements[[#This Row],[Vendor Coverage]]="None",0%,"")))</f>
        <v>0</v>
      </c>
      <c r="I26" s="5">
        <f>IF(Requirements[[#This Row],[Coverage %]]="","",Requirements[[#This Row],[Weight]]*Requirements[[#This Row],[Coverage %]])</f>
        <v>0</v>
      </c>
      <c r="J26" s="9" t="s">
        <v>81</v>
      </c>
      <c r="K26" s="6"/>
      <c r="L26" s="6"/>
    </row>
    <row r="27" spans="1:12" ht="60" customHeight="1" x14ac:dyDescent="0.25">
      <c r="A27" s="7" t="s">
        <v>82</v>
      </c>
      <c r="B27" s="6" t="s">
        <v>10</v>
      </c>
      <c r="C27" s="6" t="s">
        <v>74</v>
      </c>
      <c r="D27" s="10" t="s">
        <v>83</v>
      </c>
      <c r="E27" s="6" t="s">
        <v>198</v>
      </c>
      <c r="F27" s="5">
        <f>IF(Requirements[[#This Row],[Priority]]="Critical",5,IF(Requirements[[#This Row],[Priority]]="High",4,IF(Requirements[[#This Row],[Priority]]="Medium",3,IF(Requirements[[#This Row],[Priority]]="Low",2,""))))</f>
        <v>2</v>
      </c>
      <c r="G27" s="1" t="s">
        <v>188</v>
      </c>
      <c r="H27" s="8">
        <f>IF(Requirements[[#This Row],[Vendor Coverage]]="Full",100%,IF(Requirements[[#This Row],[Vendor Coverage]]="Partial",50%,IF(Requirements[[#This Row],[Vendor Coverage]]="None",0%,"")))</f>
        <v>0</v>
      </c>
      <c r="I27" s="5">
        <f>IF(Requirements[[#This Row],[Coverage %]]="","",Requirements[[#This Row],[Weight]]*Requirements[[#This Row],[Coverage %]])</f>
        <v>0</v>
      </c>
      <c r="J27" s="9" t="s">
        <v>84</v>
      </c>
      <c r="K27" s="6"/>
      <c r="L27" s="6"/>
    </row>
    <row r="28" spans="1:12" ht="60" customHeight="1" x14ac:dyDescent="0.25">
      <c r="A28" s="7" t="s">
        <v>85</v>
      </c>
      <c r="B28" s="6" t="s">
        <v>86</v>
      </c>
      <c r="C28" s="6" t="s">
        <v>87</v>
      </c>
      <c r="D28" s="10" t="s">
        <v>88</v>
      </c>
      <c r="E28" s="6" t="s">
        <v>198</v>
      </c>
      <c r="F28" s="5">
        <f>IF(Requirements[[#This Row],[Priority]]="Critical",5,IF(Requirements[[#This Row],[Priority]]="High",4,IF(Requirements[[#This Row],[Priority]]="Medium",3,IF(Requirements[[#This Row],[Priority]]="Low",2,""))))</f>
        <v>2</v>
      </c>
      <c r="G28" s="1" t="s">
        <v>188</v>
      </c>
      <c r="H28" s="8">
        <f>IF(Requirements[[#This Row],[Vendor Coverage]]="Full",100%,IF(Requirements[[#This Row],[Vendor Coverage]]="Partial",50%,IF(Requirements[[#This Row],[Vendor Coverage]]="None",0%,"")))</f>
        <v>0</v>
      </c>
      <c r="I28" s="5">
        <f>IF(Requirements[[#This Row],[Coverage %]]="","",Requirements[[#This Row],[Weight]]*Requirements[[#This Row],[Coverage %]])</f>
        <v>0</v>
      </c>
      <c r="J28" s="9" t="s">
        <v>89</v>
      </c>
      <c r="K28" s="6"/>
      <c r="L28" s="6"/>
    </row>
    <row r="29" spans="1:12" ht="60" customHeight="1" x14ac:dyDescent="0.25">
      <c r="A29" s="7" t="s">
        <v>90</v>
      </c>
      <c r="B29" s="6" t="s">
        <v>86</v>
      </c>
      <c r="C29" s="6" t="s">
        <v>87</v>
      </c>
      <c r="D29" s="10" t="s">
        <v>91</v>
      </c>
      <c r="E29" s="6" t="s">
        <v>198</v>
      </c>
      <c r="F29" s="5">
        <f>IF(Requirements[[#This Row],[Priority]]="Critical",5,IF(Requirements[[#This Row],[Priority]]="High",4,IF(Requirements[[#This Row],[Priority]]="Medium",3,IF(Requirements[[#This Row],[Priority]]="Low",2,""))))</f>
        <v>2</v>
      </c>
      <c r="G29" s="1" t="s">
        <v>188</v>
      </c>
      <c r="H29" s="8">
        <f>IF(Requirements[[#This Row],[Vendor Coverage]]="Full",100%,IF(Requirements[[#This Row],[Vendor Coverage]]="Partial",50%,IF(Requirements[[#This Row],[Vendor Coverage]]="None",0%,"")))</f>
        <v>0</v>
      </c>
      <c r="I29" s="5">
        <f>IF(Requirements[[#This Row],[Coverage %]]="","",Requirements[[#This Row],[Weight]]*Requirements[[#This Row],[Coverage %]])</f>
        <v>0</v>
      </c>
      <c r="J29" s="9" t="s">
        <v>92</v>
      </c>
      <c r="K29" s="6"/>
      <c r="L29" s="6"/>
    </row>
    <row r="30" spans="1:12" ht="60" customHeight="1" x14ac:dyDescent="0.25">
      <c r="A30" s="7" t="s">
        <v>93</v>
      </c>
      <c r="B30" s="6" t="s">
        <v>86</v>
      </c>
      <c r="C30" s="6" t="s">
        <v>87</v>
      </c>
      <c r="D30" s="10" t="s">
        <v>94</v>
      </c>
      <c r="E30" s="6" t="s">
        <v>198</v>
      </c>
      <c r="F30" s="5">
        <f>IF(Requirements[[#This Row],[Priority]]="Critical",5,IF(Requirements[[#This Row],[Priority]]="High",4,IF(Requirements[[#This Row],[Priority]]="Medium",3,IF(Requirements[[#This Row],[Priority]]="Low",2,""))))</f>
        <v>2</v>
      </c>
      <c r="G30" s="1" t="s">
        <v>188</v>
      </c>
      <c r="H30" s="8">
        <f>IF(Requirements[[#This Row],[Vendor Coverage]]="Full",100%,IF(Requirements[[#This Row],[Vendor Coverage]]="Partial",50%,IF(Requirements[[#This Row],[Vendor Coverage]]="None",0%,"")))</f>
        <v>0</v>
      </c>
      <c r="I30" s="5">
        <f>IF(Requirements[[#This Row],[Coverage %]]="","",Requirements[[#This Row],[Weight]]*Requirements[[#This Row],[Coverage %]])</f>
        <v>0</v>
      </c>
      <c r="J30" s="9" t="s">
        <v>95</v>
      </c>
      <c r="K30" s="6"/>
      <c r="L30" s="6"/>
    </row>
    <row r="31" spans="1:12" ht="60" customHeight="1" x14ac:dyDescent="0.25">
      <c r="A31" s="7" t="s">
        <v>96</v>
      </c>
      <c r="B31" s="6" t="s">
        <v>86</v>
      </c>
      <c r="C31" s="6" t="s">
        <v>97</v>
      </c>
      <c r="D31" s="10" t="s">
        <v>98</v>
      </c>
      <c r="E31" s="6" t="s">
        <v>198</v>
      </c>
      <c r="F31" s="5">
        <f>IF(Requirements[[#This Row],[Priority]]="Critical",5,IF(Requirements[[#This Row],[Priority]]="High",4,IF(Requirements[[#This Row],[Priority]]="Medium",3,IF(Requirements[[#This Row],[Priority]]="Low",2,""))))</f>
        <v>2</v>
      </c>
      <c r="G31" s="1" t="s">
        <v>188</v>
      </c>
      <c r="H31" s="8">
        <f>IF(Requirements[[#This Row],[Vendor Coverage]]="Full",100%,IF(Requirements[[#This Row],[Vendor Coverage]]="Partial",50%,IF(Requirements[[#This Row],[Vendor Coverage]]="None",0%,"")))</f>
        <v>0</v>
      </c>
      <c r="I31" s="5">
        <f>IF(Requirements[[#This Row],[Coverage %]]="","",Requirements[[#This Row],[Weight]]*Requirements[[#This Row],[Coverage %]])</f>
        <v>0</v>
      </c>
      <c r="J31" s="9" t="s">
        <v>99</v>
      </c>
      <c r="K31" s="6"/>
      <c r="L31" s="6"/>
    </row>
    <row r="32" spans="1:12" ht="60" customHeight="1" x14ac:dyDescent="0.25">
      <c r="A32" s="7" t="s">
        <v>100</v>
      </c>
      <c r="B32" s="6" t="s">
        <v>86</v>
      </c>
      <c r="C32" s="6" t="s">
        <v>97</v>
      </c>
      <c r="D32" s="10" t="s">
        <v>101</v>
      </c>
      <c r="E32" s="6" t="s">
        <v>198</v>
      </c>
      <c r="F32" s="5">
        <f>IF(Requirements[[#This Row],[Priority]]="Critical",5,IF(Requirements[[#This Row],[Priority]]="High",4,IF(Requirements[[#This Row],[Priority]]="Medium",3,IF(Requirements[[#This Row],[Priority]]="Low",2,""))))</f>
        <v>2</v>
      </c>
      <c r="G32" s="1" t="s">
        <v>188</v>
      </c>
      <c r="H32" s="8">
        <f>IF(Requirements[[#This Row],[Vendor Coverage]]="Full",100%,IF(Requirements[[#This Row],[Vendor Coverage]]="Partial",50%,IF(Requirements[[#This Row],[Vendor Coverage]]="None",0%,"")))</f>
        <v>0</v>
      </c>
      <c r="I32" s="5">
        <f>IF(Requirements[[#This Row],[Coverage %]]="","",Requirements[[#This Row],[Weight]]*Requirements[[#This Row],[Coverage %]])</f>
        <v>0</v>
      </c>
      <c r="J32" s="9" t="s">
        <v>92</v>
      </c>
      <c r="K32" s="6"/>
      <c r="L32" s="6"/>
    </row>
    <row r="33" spans="1:12" ht="60" customHeight="1" x14ac:dyDescent="0.25">
      <c r="A33" s="7" t="s">
        <v>102</v>
      </c>
      <c r="B33" s="6" t="s">
        <v>86</v>
      </c>
      <c r="C33" s="6" t="s">
        <v>97</v>
      </c>
      <c r="D33" s="10" t="s">
        <v>103</v>
      </c>
      <c r="E33" s="6" t="s">
        <v>198</v>
      </c>
      <c r="F33" s="5">
        <f>IF(Requirements[[#This Row],[Priority]]="Critical",5,IF(Requirements[[#This Row],[Priority]]="High",4,IF(Requirements[[#This Row],[Priority]]="Medium",3,IF(Requirements[[#This Row],[Priority]]="Low",2,""))))</f>
        <v>2</v>
      </c>
      <c r="G33" s="1" t="s">
        <v>188</v>
      </c>
      <c r="H33" s="8">
        <f>IF(Requirements[[#This Row],[Vendor Coverage]]="Full",100%,IF(Requirements[[#This Row],[Vendor Coverage]]="Partial",50%,IF(Requirements[[#This Row],[Vendor Coverage]]="None",0%,"")))</f>
        <v>0</v>
      </c>
      <c r="I33" s="5">
        <f>IF(Requirements[[#This Row],[Coverage %]]="","",Requirements[[#This Row],[Weight]]*Requirements[[#This Row],[Coverage %]])</f>
        <v>0</v>
      </c>
      <c r="J33" s="9" t="s">
        <v>104</v>
      </c>
      <c r="K33" s="6"/>
      <c r="L33" s="6"/>
    </row>
    <row r="34" spans="1:12" ht="60" customHeight="1" x14ac:dyDescent="0.25">
      <c r="A34" s="7" t="s">
        <v>105</v>
      </c>
      <c r="B34" s="6" t="s">
        <v>106</v>
      </c>
      <c r="C34" s="6" t="s">
        <v>107</v>
      </c>
      <c r="D34" s="10" t="s">
        <v>108</v>
      </c>
      <c r="E34" s="6" t="s">
        <v>198</v>
      </c>
      <c r="F34" s="5">
        <f>IF(Requirements[[#This Row],[Priority]]="Critical",5,IF(Requirements[[#This Row],[Priority]]="High",4,IF(Requirements[[#This Row],[Priority]]="Medium",3,IF(Requirements[[#This Row],[Priority]]="Low",2,""))))</f>
        <v>2</v>
      </c>
      <c r="G34" s="1" t="s">
        <v>188</v>
      </c>
      <c r="H34" s="8">
        <f>IF(Requirements[[#This Row],[Vendor Coverage]]="Full",100%,IF(Requirements[[#This Row],[Vendor Coverage]]="Partial",50%,IF(Requirements[[#This Row],[Vendor Coverage]]="None",0%,"")))</f>
        <v>0</v>
      </c>
      <c r="I34" s="5">
        <f>IF(Requirements[[#This Row],[Coverage %]]="","",Requirements[[#This Row],[Weight]]*Requirements[[#This Row],[Coverage %]])</f>
        <v>0</v>
      </c>
      <c r="J34" s="9" t="s">
        <v>109</v>
      </c>
      <c r="K34" s="6"/>
      <c r="L34" s="6"/>
    </row>
    <row r="35" spans="1:12" ht="60" customHeight="1" x14ac:dyDescent="0.25">
      <c r="A35" s="7" t="s">
        <v>110</v>
      </c>
      <c r="B35" s="6" t="s">
        <v>106</v>
      </c>
      <c r="C35" s="6" t="s">
        <v>107</v>
      </c>
      <c r="D35" s="10" t="s">
        <v>111</v>
      </c>
      <c r="E35" s="6" t="s">
        <v>198</v>
      </c>
      <c r="F35" s="5">
        <f>IF(Requirements[[#This Row],[Priority]]="Critical",5,IF(Requirements[[#This Row],[Priority]]="High",4,IF(Requirements[[#This Row],[Priority]]="Medium",3,IF(Requirements[[#This Row],[Priority]]="Low",2,""))))</f>
        <v>2</v>
      </c>
      <c r="G35" s="1" t="s">
        <v>188</v>
      </c>
      <c r="H35" s="8">
        <f>IF(Requirements[[#This Row],[Vendor Coverage]]="Full",100%,IF(Requirements[[#This Row],[Vendor Coverage]]="Partial",50%,IF(Requirements[[#This Row],[Vendor Coverage]]="None",0%,"")))</f>
        <v>0</v>
      </c>
      <c r="I35" s="5">
        <f>IF(Requirements[[#This Row],[Coverage %]]="","",Requirements[[#This Row],[Weight]]*Requirements[[#This Row],[Coverage %]])</f>
        <v>0</v>
      </c>
      <c r="J35" s="9" t="s">
        <v>112</v>
      </c>
      <c r="K35" s="6"/>
      <c r="L35" s="6"/>
    </row>
    <row r="36" spans="1:12" ht="60" customHeight="1" x14ac:dyDescent="0.25">
      <c r="A36" s="7" t="s">
        <v>113</v>
      </c>
      <c r="B36" s="6" t="s">
        <v>106</v>
      </c>
      <c r="C36" s="6" t="s">
        <v>107</v>
      </c>
      <c r="D36" s="10" t="s">
        <v>114</v>
      </c>
      <c r="E36" s="6" t="s">
        <v>198</v>
      </c>
      <c r="F36" s="5">
        <f>IF(Requirements[[#This Row],[Priority]]="Critical",5,IF(Requirements[[#This Row],[Priority]]="High",4,IF(Requirements[[#This Row],[Priority]]="Medium",3,IF(Requirements[[#This Row],[Priority]]="Low",2,""))))</f>
        <v>2</v>
      </c>
      <c r="G36" s="1" t="s">
        <v>188</v>
      </c>
      <c r="H36" s="8">
        <f>IF(Requirements[[#This Row],[Vendor Coverage]]="Full",100%,IF(Requirements[[#This Row],[Vendor Coverage]]="Partial",50%,IF(Requirements[[#This Row],[Vendor Coverage]]="None",0%,"")))</f>
        <v>0</v>
      </c>
      <c r="I36" s="5">
        <f>IF(Requirements[[#This Row],[Coverage %]]="","",Requirements[[#This Row],[Weight]]*Requirements[[#This Row],[Coverage %]])</f>
        <v>0</v>
      </c>
      <c r="J36" s="9" t="s">
        <v>115</v>
      </c>
      <c r="K36" s="6"/>
      <c r="L36" s="6"/>
    </row>
    <row r="37" spans="1:12" ht="60" customHeight="1" x14ac:dyDescent="0.25">
      <c r="A37" s="7" t="s">
        <v>116</v>
      </c>
      <c r="B37" s="6" t="s">
        <v>106</v>
      </c>
      <c r="C37" s="6" t="s">
        <v>107</v>
      </c>
      <c r="D37" s="10" t="s">
        <v>117</v>
      </c>
      <c r="E37" s="6" t="s">
        <v>198</v>
      </c>
      <c r="F37" s="5">
        <f>IF(Requirements[[#This Row],[Priority]]="Critical",5,IF(Requirements[[#This Row],[Priority]]="High",4,IF(Requirements[[#This Row],[Priority]]="Medium",3,IF(Requirements[[#This Row],[Priority]]="Low",2,""))))</f>
        <v>2</v>
      </c>
      <c r="G37" s="1" t="s">
        <v>188</v>
      </c>
      <c r="H37" s="8">
        <f>IF(Requirements[[#This Row],[Vendor Coverage]]="Full",100%,IF(Requirements[[#This Row],[Vendor Coverage]]="Partial",50%,IF(Requirements[[#This Row],[Vendor Coverage]]="None",0%,"")))</f>
        <v>0</v>
      </c>
      <c r="I37" s="5">
        <f>IF(Requirements[[#This Row],[Coverage %]]="","",Requirements[[#This Row],[Weight]]*Requirements[[#This Row],[Coverage %]])</f>
        <v>0</v>
      </c>
      <c r="J37" s="9" t="s">
        <v>118</v>
      </c>
      <c r="K37" s="6"/>
      <c r="L37" s="6"/>
    </row>
    <row r="38" spans="1:12" ht="60" customHeight="1" x14ac:dyDescent="0.25">
      <c r="A38" s="7" t="s">
        <v>119</v>
      </c>
      <c r="B38" s="6" t="s">
        <v>106</v>
      </c>
      <c r="C38" s="6" t="s">
        <v>107</v>
      </c>
      <c r="D38" s="10" t="s">
        <v>120</v>
      </c>
      <c r="E38" s="6" t="s">
        <v>198</v>
      </c>
      <c r="F38" s="5">
        <f>IF(Requirements[[#This Row],[Priority]]="Critical",5,IF(Requirements[[#This Row],[Priority]]="High",4,IF(Requirements[[#This Row],[Priority]]="Medium",3,IF(Requirements[[#This Row],[Priority]]="Low",2,""))))</f>
        <v>2</v>
      </c>
      <c r="G38" s="1" t="s">
        <v>188</v>
      </c>
      <c r="H38" s="8">
        <f>IF(Requirements[[#This Row],[Vendor Coverage]]="Full",100%,IF(Requirements[[#This Row],[Vendor Coverage]]="Partial",50%,IF(Requirements[[#This Row],[Vendor Coverage]]="None",0%,"")))</f>
        <v>0</v>
      </c>
      <c r="I38" s="5">
        <f>IF(Requirements[[#This Row],[Coverage %]]="","",Requirements[[#This Row],[Weight]]*Requirements[[#This Row],[Coverage %]])</f>
        <v>0</v>
      </c>
      <c r="J38" s="9" t="s">
        <v>121</v>
      </c>
      <c r="K38" s="6"/>
      <c r="L38" s="6"/>
    </row>
    <row r="39" spans="1:12" ht="60" customHeight="1" x14ac:dyDescent="0.25">
      <c r="A39" s="7" t="s">
        <v>122</v>
      </c>
      <c r="B39" s="6" t="s">
        <v>106</v>
      </c>
      <c r="C39" s="6" t="s">
        <v>107</v>
      </c>
      <c r="D39" s="10" t="s">
        <v>123</v>
      </c>
      <c r="E39" s="6" t="s">
        <v>198</v>
      </c>
      <c r="F39" s="5">
        <f>IF(Requirements[[#This Row],[Priority]]="Critical",5,IF(Requirements[[#This Row],[Priority]]="High",4,IF(Requirements[[#This Row],[Priority]]="Medium",3,IF(Requirements[[#This Row],[Priority]]="Low",2,""))))</f>
        <v>2</v>
      </c>
      <c r="G39" s="1" t="s">
        <v>188</v>
      </c>
      <c r="H39" s="8">
        <f>IF(Requirements[[#This Row],[Vendor Coverage]]="Full",100%,IF(Requirements[[#This Row],[Vendor Coverage]]="Partial",50%,IF(Requirements[[#This Row],[Vendor Coverage]]="None",0%,"")))</f>
        <v>0</v>
      </c>
      <c r="I39" s="5">
        <f>IF(Requirements[[#This Row],[Coverage %]]="","",Requirements[[#This Row],[Weight]]*Requirements[[#This Row],[Coverage %]])</f>
        <v>0</v>
      </c>
      <c r="J39" s="9" t="s">
        <v>124</v>
      </c>
      <c r="K39" s="6"/>
      <c r="L39" s="6"/>
    </row>
    <row r="40" spans="1:12" ht="60" customHeight="1" x14ac:dyDescent="0.25">
      <c r="A40" s="7" t="s">
        <v>125</v>
      </c>
      <c r="B40" s="6" t="s">
        <v>106</v>
      </c>
      <c r="C40" s="6" t="s">
        <v>107</v>
      </c>
      <c r="D40" s="10" t="s">
        <v>126</v>
      </c>
      <c r="E40" s="6" t="s">
        <v>198</v>
      </c>
      <c r="F40" s="5">
        <f>IF(Requirements[[#This Row],[Priority]]="Critical",5,IF(Requirements[[#This Row],[Priority]]="High",4,IF(Requirements[[#This Row],[Priority]]="Medium",3,IF(Requirements[[#This Row],[Priority]]="Low",2,""))))</f>
        <v>2</v>
      </c>
      <c r="G40" s="1" t="s">
        <v>188</v>
      </c>
      <c r="H40" s="8">
        <f>IF(Requirements[[#This Row],[Vendor Coverage]]="Full",100%,IF(Requirements[[#This Row],[Vendor Coverage]]="Partial",50%,IF(Requirements[[#This Row],[Vendor Coverage]]="None",0%,"")))</f>
        <v>0</v>
      </c>
      <c r="I40" s="5">
        <f>IF(Requirements[[#This Row],[Coverage %]]="","",Requirements[[#This Row],[Weight]]*Requirements[[#This Row],[Coverage %]])</f>
        <v>0</v>
      </c>
      <c r="J40" s="9" t="s">
        <v>127</v>
      </c>
      <c r="K40" s="6"/>
      <c r="L40" s="6"/>
    </row>
    <row r="41" spans="1:12" ht="60" customHeight="1" x14ac:dyDescent="0.25">
      <c r="A41" s="7" t="s">
        <v>128</v>
      </c>
      <c r="B41" s="6" t="s">
        <v>106</v>
      </c>
      <c r="C41" s="6" t="s">
        <v>107</v>
      </c>
      <c r="D41" s="10" t="s">
        <v>129</v>
      </c>
      <c r="E41" s="6" t="s">
        <v>198</v>
      </c>
      <c r="F41" s="5">
        <f>IF(Requirements[[#This Row],[Priority]]="Critical",5,IF(Requirements[[#This Row],[Priority]]="High",4,IF(Requirements[[#This Row],[Priority]]="Medium",3,IF(Requirements[[#This Row],[Priority]]="Low",2,""))))</f>
        <v>2</v>
      </c>
      <c r="G41" s="1" t="s">
        <v>188</v>
      </c>
      <c r="H41" s="8">
        <f>IF(Requirements[[#This Row],[Vendor Coverage]]="Full",100%,IF(Requirements[[#This Row],[Vendor Coverage]]="Partial",50%,IF(Requirements[[#This Row],[Vendor Coverage]]="None",0%,"")))</f>
        <v>0</v>
      </c>
      <c r="I41" s="5">
        <f>IF(Requirements[[#This Row],[Coverage %]]="","",Requirements[[#This Row],[Weight]]*Requirements[[#This Row],[Coverage %]])</f>
        <v>0</v>
      </c>
      <c r="J41" s="9" t="s">
        <v>130</v>
      </c>
      <c r="K41" s="6"/>
      <c r="L41" s="6"/>
    </row>
    <row r="42" spans="1:12" ht="60" customHeight="1" x14ac:dyDescent="0.25">
      <c r="A42" s="7" t="s">
        <v>131</v>
      </c>
      <c r="B42" s="6" t="s">
        <v>106</v>
      </c>
      <c r="C42" s="6" t="s">
        <v>132</v>
      </c>
      <c r="D42" s="10" t="s">
        <v>133</v>
      </c>
      <c r="E42" s="6" t="s">
        <v>198</v>
      </c>
      <c r="F42" s="5">
        <f>IF(Requirements[[#This Row],[Priority]]="Critical",5,IF(Requirements[[#This Row],[Priority]]="High",4,IF(Requirements[[#This Row],[Priority]]="Medium",3,IF(Requirements[[#This Row],[Priority]]="Low",2,""))))</f>
        <v>2</v>
      </c>
      <c r="G42" s="1" t="s">
        <v>188</v>
      </c>
      <c r="H42" s="8">
        <f>IF(Requirements[[#This Row],[Vendor Coverage]]="Full",100%,IF(Requirements[[#This Row],[Vendor Coverage]]="Partial",50%,IF(Requirements[[#This Row],[Vendor Coverage]]="None",0%,"")))</f>
        <v>0</v>
      </c>
      <c r="I42" s="5">
        <f>IF(Requirements[[#This Row],[Coverage %]]="","",Requirements[[#This Row],[Weight]]*Requirements[[#This Row],[Coverage %]])</f>
        <v>0</v>
      </c>
      <c r="J42" s="9" t="s">
        <v>134</v>
      </c>
      <c r="K42" s="6"/>
      <c r="L42" s="6"/>
    </row>
    <row r="43" spans="1:12" ht="60" customHeight="1" x14ac:dyDescent="0.25">
      <c r="A43" s="7" t="s">
        <v>135</v>
      </c>
      <c r="B43" s="6" t="s">
        <v>136</v>
      </c>
      <c r="C43" s="6" t="s">
        <v>137</v>
      </c>
      <c r="D43" s="10" t="s">
        <v>138</v>
      </c>
      <c r="E43" s="6" t="s">
        <v>198</v>
      </c>
      <c r="F43" s="5">
        <f>IF(Requirements[[#This Row],[Priority]]="Critical",5,IF(Requirements[[#This Row],[Priority]]="High",4,IF(Requirements[[#This Row],[Priority]]="Medium",3,IF(Requirements[[#This Row],[Priority]]="Low",2,""))))</f>
        <v>2</v>
      </c>
      <c r="G43" s="1" t="s">
        <v>188</v>
      </c>
      <c r="H43" s="8">
        <f>IF(Requirements[[#This Row],[Vendor Coverage]]="Full",100%,IF(Requirements[[#This Row],[Vendor Coverage]]="Partial",50%,IF(Requirements[[#This Row],[Vendor Coverage]]="None",0%,"")))</f>
        <v>0</v>
      </c>
      <c r="I43" s="5">
        <f>IF(Requirements[[#This Row],[Coverage %]]="","",Requirements[[#This Row],[Weight]]*Requirements[[#This Row],[Coverage %]])</f>
        <v>0</v>
      </c>
      <c r="J43" s="9" t="s">
        <v>66</v>
      </c>
      <c r="K43" s="6"/>
      <c r="L43" s="6"/>
    </row>
    <row r="44" spans="1:12" ht="60" customHeight="1" x14ac:dyDescent="0.25">
      <c r="A44" s="7" t="s">
        <v>139</v>
      </c>
      <c r="B44" s="6" t="s">
        <v>136</v>
      </c>
      <c r="C44" s="6" t="s">
        <v>137</v>
      </c>
      <c r="D44" s="10" t="s">
        <v>140</v>
      </c>
      <c r="E44" s="6" t="s">
        <v>198</v>
      </c>
      <c r="F44" s="5">
        <f>IF(Requirements[[#This Row],[Priority]]="Critical",5,IF(Requirements[[#This Row],[Priority]]="High",4,IF(Requirements[[#This Row],[Priority]]="Medium",3,IF(Requirements[[#This Row],[Priority]]="Low",2,""))))</f>
        <v>2</v>
      </c>
      <c r="G44" s="1" t="s">
        <v>188</v>
      </c>
      <c r="H44" s="8">
        <f>IF(Requirements[[#This Row],[Vendor Coverage]]="Full",100%,IF(Requirements[[#This Row],[Vendor Coverage]]="Partial",50%,IF(Requirements[[#This Row],[Vendor Coverage]]="None",0%,"")))</f>
        <v>0</v>
      </c>
      <c r="I44" s="5">
        <f>IF(Requirements[[#This Row],[Coverage %]]="","",Requirements[[#This Row],[Weight]]*Requirements[[#This Row],[Coverage %]])</f>
        <v>0</v>
      </c>
      <c r="J44" s="9" t="s">
        <v>141</v>
      </c>
      <c r="K44" s="6"/>
      <c r="L44" s="6"/>
    </row>
    <row r="45" spans="1:12" ht="60" customHeight="1" x14ac:dyDescent="0.25">
      <c r="A45" s="7" t="s">
        <v>142</v>
      </c>
      <c r="B45" s="6" t="s">
        <v>136</v>
      </c>
      <c r="C45" s="6" t="s">
        <v>143</v>
      </c>
      <c r="D45" s="10" t="s">
        <v>144</v>
      </c>
      <c r="E45" s="6" t="s">
        <v>198</v>
      </c>
      <c r="F45" s="5">
        <f>IF(Requirements[[#This Row],[Priority]]="Critical",5,IF(Requirements[[#This Row],[Priority]]="High",4,IF(Requirements[[#This Row],[Priority]]="Medium",3,IF(Requirements[[#This Row],[Priority]]="Low",2,""))))</f>
        <v>2</v>
      </c>
      <c r="G45" s="1" t="s">
        <v>188</v>
      </c>
      <c r="H45" s="8">
        <f>IF(Requirements[[#This Row],[Vendor Coverage]]="Full",100%,IF(Requirements[[#This Row],[Vendor Coverage]]="Partial",50%,IF(Requirements[[#This Row],[Vendor Coverage]]="None",0%,"")))</f>
        <v>0</v>
      </c>
      <c r="I45" s="5">
        <f>IF(Requirements[[#This Row],[Coverage %]]="","",Requirements[[#This Row],[Weight]]*Requirements[[#This Row],[Coverage %]])</f>
        <v>0</v>
      </c>
      <c r="J45" s="9" t="s">
        <v>145</v>
      </c>
      <c r="K45" s="6"/>
      <c r="L45" s="6"/>
    </row>
    <row r="46" spans="1:12" ht="60" customHeight="1" x14ac:dyDescent="0.25">
      <c r="A46" s="7" t="s">
        <v>146</v>
      </c>
      <c r="B46" s="6" t="s">
        <v>136</v>
      </c>
      <c r="C46" s="6" t="s">
        <v>143</v>
      </c>
      <c r="D46" s="10" t="s">
        <v>147</v>
      </c>
      <c r="E46" s="6" t="s">
        <v>198</v>
      </c>
      <c r="F46" s="5">
        <f>IF(Requirements[[#This Row],[Priority]]="Critical",5,IF(Requirements[[#This Row],[Priority]]="High",4,IF(Requirements[[#This Row],[Priority]]="Medium",3,IF(Requirements[[#This Row],[Priority]]="Low",2,""))))</f>
        <v>2</v>
      </c>
      <c r="G46" s="1" t="s">
        <v>188</v>
      </c>
      <c r="H46" s="8">
        <f>IF(Requirements[[#This Row],[Vendor Coverage]]="Full",100%,IF(Requirements[[#This Row],[Vendor Coverage]]="Partial",50%,IF(Requirements[[#This Row],[Vendor Coverage]]="None",0%,"")))</f>
        <v>0</v>
      </c>
      <c r="I46" s="5">
        <f>IF(Requirements[[#This Row],[Coverage %]]="","",Requirements[[#This Row],[Weight]]*Requirements[[#This Row],[Coverage %]])</f>
        <v>0</v>
      </c>
      <c r="J46" s="9" t="s">
        <v>145</v>
      </c>
      <c r="K46" s="6"/>
      <c r="L46" s="6"/>
    </row>
    <row r="47" spans="1:12" ht="60" customHeight="1" x14ac:dyDescent="0.25">
      <c r="A47" s="7" t="s">
        <v>148</v>
      </c>
      <c r="B47" s="6" t="s">
        <v>136</v>
      </c>
      <c r="C47" s="6" t="s">
        <v>149</v>
      </c>
      <c r="D47" s="10" t="s">
        <v>150</v>
      </c>
      <c r="E47" s="6" t="s">
        <v>198</v>
      </c>
      <c r="F47" s="5">
        <f>IF(Requirements[[#This Row],[Priority]]="Critical",5,IF(Requirements[[#This Row],[Priority]]="High",4,IF(Requirements[[#This Row],[Priority]]="Medium",3,IF(Requirements[[#This Row],[Priority]]="Low",2,""))))</f>
        <v>2</v>
      </c>
      <c r="G47" s="1" t="s">
        <v>188</v>
      </c>
      <c r="H47" s="8">
        <f>IF(Requirements[[#This Row],[Vendor Coverage]]="Full",100%,IF(Requirements[[#This Row],[Vendor Coverage]]="Partial",50%,IF(Requirements[[#This Row],[Vendor Coverage]]="None",0%,"")))</f>
        <v>0</v>
      </c>
      <c r="I47" s="5">
        <f>IF(Requirements[[#This Row],[Coverage %]]="","",Requirements[[#This Row],[Weight]]*Requirements[[#This Row],[Coverage %]])</f>
        <v>0</v>
      </c>
      <c r="J47" s="9" t="s">
        <v>92</v>
      </c>
      <c r="K47" s="6"/>
      <c r="L47" s="6"/>
    </row>
    <row r="48" spans="1:12" ht="60" customHeight="1" x14ac:dyDescent="0.25">
      <c r="A48" s="7" t="s">
        <v>151</v>
      </c>
      <c r="B48" s="6" t="s">
        <v>136</v>
      </c>
      <c r="C48" s="6" t="s">
        <v>149</v>
      </c>
      <c r="D48" s="10" t="s">
        <v>152</v>
      </c>
      <c r="E48" s="6" t="s">
        <v>198</v>
      </c>
      <c r="F48" s="5">
        <f>IF(Requirements[[#This Row],[Priority]]="Critical",5,IF(Requirements[[#This Row],[Priority]]="High",4,IF(Requirements[[#This Row],[Priority]]="Medium",3,IF(Requirements[[#This Row],[Priority]]="Low",2,""))))</f>
        <v>2</v>
      </c>
      <c r="G48" s="1" t="s">
        <v>188</v>
      </c>
      <c r="H48" s="8">
        <f>IF(Requirements[[#This Row],[Vendor Coverage]]="Full",100%,IF(Requirements[[#This Row],[Vendor Coverage]]="Partial",50%,IF(Requirements[[#This Row],[Vendor Coverage]]="None",0%,"")))</f>
        <v>0</v>
      </c>
      <c r="I48" s="5">
        <f>IF(Requirements[[#This Row],[Coverage %]]="","",Requirements[[#This Row],[Weight]]*Requirements[[#This Row],[Coverage %]])</f>
        <v>0</v>
      </c>
      <c r="J48" s="9" t="s">
        <v>92</v>
      </c>
      <c r="K48" s="6"/>
      <c r="L48" s="6"/>
    </row>
    <row r="49" spans="1:12" ht="60" customHeight="1" x14ac:dyDescent="0.25">
      <c r="A49" s="7" t="s">
        <v>153</v>
      </c>
      <c r="B49" s="6" t="s">
        <v>136</v>
      </c>
      <c r="C49" s="6" t="s">
        <v>149</v>
      </c>
      <c r="D49" s="10" t="s">
        <v>154</v>
      </c>
      <c r="E49" s="6" t="s">
        <v>198</v>
      </c>
      <c r="F49" s="5">
        <f>IF(Requirements[[#This Row],[Priority]]="Critical",5,IF(Requirements[[#This Row],[Priority]]="High",4,IF(Requirements[[#This Row],[Priority]]="Medium",3,IF(Requirements[[#This Row],[Priority]]="Low",2,""))))</f>
        <v>2</v>
      </c>
      <c r="G49" s="1" t="s">
        <v>188</v>
      </c>
      <c r="H49" s="8">
        <f>IF(Requirements[[#This Row],[Vendor Coverage]]="Full",100%,IF(Requirements[[#This Row],[Vendor Coverage]]="Partial",50%,IF(Requirements[[#This Row],[Vendor Coverage]]="None",0%,"")))</f>
        <v>0</v>
      </c>
      <c r="I49" s="5">
        <f>IF(Requirements[[#This Row],[Coverage %]]="","",Requirements[[#This Row],[Weight]]*Requirements[[#This Row],[Coverage %]])</f>
        <v>0</v>
      </c>
      <c r="J49" s="9" t="s">
        <v>92</v>
      </c>
      <c r="K49" s="6"/>
      <c r="L49" s="6"/>
    </row>
    <row r="50" spans="1:12" ht="60" customHeight="1" x14ac:dyDescent="0.25">
      <c r="A50" s="7" t="s">
        <v>155</v>
      </c>
      <c r="B50" s="6" t="s">
        <v>136</v>
      </c>
      <c r="C50" s="6" t="s">
        <v>156</v>
      </c>
      <c r="D50" s="10" t="s">
        <v>157</v>
      </c>
      <c r="E50" s="6" t="s">
        <v>198</v>
      </c>
      <c r="F50" s="5">
        <f>IF(Requirements[[#This Row],[Priority]]="Critical",5,IF(Requirements[[#This Row],[Priority]]="High",4,IF(Requirements[[#This Row],[Priority]]="Medium",3,IF(Requirements[[#This Row],[Priority]]="Low",2,""))))</f>
        <v>2</v>
      </c>
      <c r="G50" s="1" t="s">
        <v>188</v>
      </c>
      <c r="H50" s="8">
        <f>IF(Requirements[[#This Row],[Vendor Coverage]]="Full",100%,IF(Requirements[[#This Row],[Vendor Coverage]]="Partial",50%,IF(Requirements[[#This Row],[Vendor Coverage]]="None",0%,"")))</f>
        <v>0</v>
      </c>
      <c r="I50" s="5">
        <f>IF(Requirements[[#This Row],[Coverage %]]="","",Requirements[[#This Row],[Weight]]*Requirements[[#This Row],[Coverage %]])</f>
        <v>0</v>
      </c>
      <c r="J50" s="9" t="s">
        <v>158</v>
      </c>
      <c r="K50" s="6"/>
      <c r="L50" s="6"/>
    </row>
    <row r="51" spans="1:12" ht="60" customHeight="1" x14ac:dyDescent="0.25">
      <c r="A51" s="7" t="s">
        <v>159</v>
      </c>
      <c r="B51" s="6" t="s">
        <v>136</v>
      </c>
      <c r="C51" s="6" t="s">
        <v>160</v>
      </c>
      <c r="D51" s="10" t="s">
        <v>161</v>
      </c>
      <c r="E51" s="6" t="s">
        <v>198</v>
      </c>
      <c r="F51" s="5">
        <f>IF(Requirements[[#This Row],[Priority]]="Critical",5,IF(Requirements[[#This Row],[Priority]]="High",4,IF(Requirements[[#This Row],[Priority]]="Medium",3,IF(Requirements[[#This Row],[Priority]]="Low",2,""))))</f>
        <v>2</v>
      </c>
      <c r="G51" s="1" t="s">
        <v>188</v>
      </c>
      <c r="H51" s="8">
        <f>IF(Requirements[[#This Row],[Vendor Coverage]]="Full",100%,IF(Requirements[[#This Row],[Vendor Coverage]]="Partial",50%,IF(Requirements[[#This Row],[Vendor Coverage]]="None",0%,"")))</f>
        <v>0</v>
      </c>
      <c r="I51" s="5">
        <f>IF(Requirements[[#This Row],[Coverage %]]="","",Requirements[[#This Row],[Weight]]*Requirements[[#This Row],[Coverage %]])</f>
        <v>0</v>
      </c>
      <c r="J51" s="9" t="s">
        <v>162</v>
      </c>
      <c r="K51" s="6"/>
      <c r="L51" s="6"/>
    </row>
    <row r="52" spans="1:12" ht="60" customHeight="1" x14ac:dyDescent="0.25">
      <c r="A52" s="7" t="s">
        <v>163</v>
      </c>
      <c r="B52" s="6" t="s">
        <v>136</v>
      </c>
      <c r="C52" s="6" t="s">
        <v>160</v>
      </c>
      <c r="D52" s="10" t="s">
        <v>164</v>
      </c>
      <c r="E52" s="6" t="s">
        <v>198</v>
      </c>
      <c r="F52" s="5">
        <f>IF(Requirements[[#This Row],[Priority]]="Critical",5,IF(Requirements[[#This Row],[Priority]]="High",4,IF(Requirements[[#This Row],[Priority]]="Medium",3,IF(Requirements[[#This Row],[Priority]]="Low",2,""))))</f>
        <v>2</v>
      </c>
      <c r="G52" s="1" t="s">
        <v>188</v>
      </c>
      <c r="H52" s="8">
        <f>IF(Requirements[[#This Row],[Vendor Coverage]]="Full",100%,IF(Requirements[[#This Row],[Vendor Coverage]]="Partial",50%,IF(Requirements[[#This Row],[Vendor Coverage]]="None",0%,"")))</f>
        <v>0</v>
      </c>
      <c r="I52" s="5">
        <f>IF(Requirements[[#This Row],[Coverage %]]="","",Requirements[[#This Row],[Weight]]*Requirements[[#This Row],[Coverage %]])</f>
        <v>0</v>
      </c>
      <c r="J52" s="9" t="s">
        <v>165</v>
      </c>
      <c r="K52" s="6"/>
      <c r="L52" s="6"/>
    </row>
    <row r="53" spans="1:12" ht="60" customHeight="1" x14ac:dyDescent="0.25">
      <c r="A53" s="7" t="s">
        <v>166</v>
      </c>
      <c r="B53" s="6" t="s">
        <v>167</v>
      </c>
      <c r="C53" s="6" t="s">
        <v>168</v>
      </c>
      <c r="D53" s="10" t="s">
        <v>169</v>
      </c>
      <c r="E53" s="6" t="s">
        <v>198</v>
      </c>
      <c r="F53" s="5">
        <f>IF(Requirements[[#This Row],[Priority]]="Critical",5,IF(Requirements[[#This Row],[Priority]]="High",4,IF(Requirements[[#This Row],[Priority]]="Medium",3,IF(Requirements[[#This Row],[Priority]]="Low",2,""))))</f>
        <v>2</v>
      </c>
      <c r="G53" s="1" t="s">
        <v>188</v>
      </c>
      <c r="H53" s="8">
        <f>IF(Requirements[[#This Row],[Vendor Coverage]]="Full",100%,IF(Requirements[[#This Row],[Vendor Coverage]]="Partial",50%,IF(Requirements[[#This Row],[Vendor Coverage]]="None",0%,"")))</f>
        <v>0</v>
      </c>
      <c r="I53" s="5">
        <f>IF(Requirements[[#This Row],[Coverage %]]="","",Requirements[[#This Row],[Weight]]*Requirements[[#This Row],[Coverage %]])</f>
        <v>0</v>
      </c>
      <c r="J53" s="9" t="s">
        <v>170</v>
      </c>
      <c r="K53" s="6"/>
      <c r="L53" s="6"/>
    </row>
    <row r="54" spans="1:12" ht="60" customHeight="1" x14ac:dyDescent="0.25">
      <c r="A54" s="7" t="s">
        <v>171</v>
      </c>
      <c r="B54" s="6" t="s">
        <v>167</v>
      </c>
      <c r="C54" s="6" t="s">
        <v>168</v>
      </c>
      <c r="D54" s="10" t="s">
        <v>172</v>
      </c>
      <c r="E54" s="6" t="s">
        <v>198</v>
      </c>
      <c r="F54" s="5">
        <f>IF(Requirements[[#This Row],[Priority]]="Critical",5,IF(Requirements[[#This Row],[Priority]]="High",4,IF(Requirements[[#This Row],[Priority]]="Medium",3,IF(Requirements[[#This Row],[Priority]]="Low",2,""))))</f>
        <v>2</v>
      </c>
      <c r="G54" s="1" t="s">
        <v>188</v>
      </c>
      <c r="H54" s="8">
        <f>IF(Requirements[[#This Row],[Vendor Coverage]]="Full",100%,IF(Requirements[[#This Row],[Vendor Coverage]]="Partial",50%,IF(Requirements[[#This Row],[Vendor Coverage]]="None",0%,"")))</f>
        <v>0</v>
      </c>
      <c r="I54" s="5">
        <f>IF(Requirements[[#This Row],[Coverage %]]="","",Requirements[[#This Row],[Weight]]*Requirements[[#This Row],[Coverage %]])</f>
        <v>0</v>
      </c>
      <c r="J54" s="9" t="s">
        <v>173</v>
      </c>
      <c r="K54" s="6"/>
      <c r="L54" s="6"/>
    </row>
    <row r="55" spans="1:12" ht="60" customHeight="1" x14ac:dyDescent="0.25">
      <c r="A55" s="7" t="s">
        <v>174</v>
      </c>
      <c r="B55" s="6" t="s">
        <v>167</v>
      </c>
      <c r="C55" s="6" t="s">
        <v>168</v>
      </c>
      <c r="D55" s="10" t="s">
        <v>175</v>
      </c>
      <c r="E55" s="6" t="s">
        <v>198</v>
      </c>
      <c r="F55" s="5">
        <f>IF(Requirements[[#This Row],[Priority]]="Critical",5,IF(Requirements[[#This Row],[Priority]]="High",4,IF(Requirements[[#This Row],[Priority]]="Medium",3,IF(Requirements[[#This Row],[Priority]]="Low",2,""))))</f>
        <v>2</v>
      </c>
      <c r="G55" s="1" t="s">
        <v>188</v>
      </c>
      <c r="H55" s="8">
        <f>IF(Requirements[[#This Row],[Vendor Coverage]]="Full",100%,IF(Requirements[[#This Row],[Vendor Coverage]]="Partial",50%,IF(Requirements[[#This Row],[Vendor Coverage]]="None",0%,"")))</f>
        <v>0</v>
      </c>
      <c r="I55" s="5">
        <f>IF(Requirements[[#This Row],[Coverage %]]="","",Requirements[[#This Row],[Weight]]*Requirements[[#This Row],[Coverage %]])</f>
        <v>0</v>
      </c>
      <c r="J55" s="9" t="s">
        <v>84</v>
      </c>
      <c r="K55" s="6"/>
      <c r="L55" s="6"/>
    </row>
    <row r="56" spans="1:12" ht="60" customHeight="1" x14ac:dyDescent="0.25">
      <c r="A56" s="7" t="s">
        <v>176</v>
      </c>
      <c r="B56" s="6" t="s">
        <v>177</v>
      </c>
      <c r="C56" s="6" t="s">
        <v>178</v>
      </c>
      <c r="D56" s="10" t="s">
        <v>179</v>
      </c>
      <c r="E56" s="6" t="s">
        <v>198</v>
      </c>
      <c r="F56" s="5">
        <f>IF(Requirements[[#This Row],[Priority]]="Critical",5,IF(Requirements[[#This Row],[Priority]]="High",4,IF(Requirements[[#This Row],[Priority]]="Medium",3,IF(Requirements[[#This Row],[Priority]]="Low",2,""))))</f>
        <v>2</v>
      </c>
      <c r="G56" s="1" t="s">
        <v>188</v>
      </c>
      <c r="H56" s="8">
        <f>IF(Requirements[[#This Row],[Vendor Coverage]]="Full",100%,IF(Requirements[[#This Row],[Vendor Coverage]]="Partial",50%,IF(Requirements[[#This Row],[Vendor Coverage]]="None",0%,"")))</f>
        <v>0</v>
      </c>
      <c r="I56" s="5">
        <f>IF(Requirements[[#This Row],[Coverage %]]="","",Requirements[[#This Row],[Weight]]*Requirements[[#This Row],[Coverage %]])</f>
        <v>0</v>
      </c>
      <c r="J56" s="9" t="s">
        <v>180</v>
      </c>
      <c r="K56" s="6"/>
      <c r="L56" s="6"/>
    </row>
    <row r="57" spans="1:12" ht="60" customHeight="1" x14ac:dyDescent="0.25">
      <c r="A57" s="7" t="s">
        <v>181</v>
      </c>
      <c r="B57" s="6" t="s">
        <v>177</v>
      </c>
      <c r="C57" s="6" t="s">
        <v>106</v>
      </c>
      <c r="D57" s="10" t="s">
        <v>182</v>
      </c>
      <c r="E57" s="6" t="s">
        <v>198</v>
      </c>
      <c r="F57" s="5">
        <f>IF(Requirements[[#This Row],[Priority]]="Critical",5,IF(Requirements[[#This Row],[Priority]]="High",4,IF(Requirements[[#This Row],[Priority]]="Medium",3,IF(Requirements[[#This Row],[Priority]]="Low",2,""))))</f>
        <v>2</v>
      </c>
      <c r="G57" s="1" t="s">
        <v>188</v>
      </c>
      <c r="H57" s="8">
        <f>IF(Requirements[[#This Row],[Vendor Coverage]]="Full",100%,IF(Requirements[[#This Row],[Vendor Coverage]]="Partial",50%,IF(Requirements[[#This Row],[Vendor Coverage]]="None",0%,"")))</f>
        <v>0</v>
      </c>
      <c r="I57" s="5">
        <f>IF(Requirements[[#This Row],[Coverage %]]="","",Requirements[[#This Row],[Weight]]*Requirements[[#This Row],[Coverage %]])</f>
        <v>0</v>
      </c>
      <c r="J57" s="9" t="s">
        <v>145</v>
      </c>
      <c r="K57" s="6"/>
      <c r="L57" s="6"/>
    </row>
  </sheetData>
  <mergeCells count="1">
    <mergeCell ref="A1:L1"/>
  </mergeCells>
  <conditionalFormatting sqref="E3:E57">
    <cfRule type="cellIs" dxfId="6" priority="2" operator="equal">
      <formula>"Low"</formula>
    </cfRule>
    <cfRule type="containsText" dxfId="5" priority="4" operator="containsText" text="Medium">
      <formula>NOT(ISERROR(SEARCH("Medium",E3)))</formula>
    </cfRule>
    <cfRule type="containsText" dxfId="4" priority="5" operator="containsText" text="High">
      <formula>NOT(ISERROR(SEARCH("High",E3)))</formula>
    </cfRule>
    <cfRule type="containsText" dxfId="3" priority="6" operator="containsText" text="Critical">
      <formula>NOT(ISERROR(SEARCH("Critical",E3)))</formula>
    </cfRule>
  </conditionalFormatting>
  <conditionalFormatting sqref="G3:G57">
    <cfRule type="containsText" dxfId="2" priority="8" operator="containsText" text="None">
      <formula>NOT(ISERROR(SEARCH("None",G3)))</formula>
    </cfRule>
    <cfRule type="containsText" dxfId="1" priority="9" operator="containsText" text="Partial">
      <formula>NOT(ISERROR(SEARCH("Partial",G3)))</formula>
    </cfRule>
    <cfRule type="containsText" dxfId="0" priority="10" operator="containsText" text="Full">
      <formula>NOT(ISERROR(SEARCH("Full",G3)))</formula>
    </cfRule>
  </conditionalFormatting>
  <conditionalFormatting sqref="H3:H5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{2C69732D-1928-4814-A106-5BC2630EE815}</x14:id>
        </ext>
      </extLst>
    </cfRule>
  </conditionalFormatting>
  <dataValidations count="2">
    <dataValidation type="list" allowBlank="1" showInputMessage="1" showErrorMessage="1" promptTitle="Coverage Level" prompt="Select the vendor's coverage level for this requirement" sqref="G3:G57" xr:uid="{C9C7FEA9-7C5A-4D11-8AE9-1EFBE66B8332}">
      <formula1>"Full,Partial,None"</formula1>
    </dataValidation>
    <dataValidation type="list" allowBlank="1" showInputMessage="1" showErrorMessage="1" promptTitle="Priority" prompt="Select the priority level for this requirement" sqref="E3:E57" xr:uid="{A0034A50-5897-4975-B01B-B8E48B7C0222}">
      <formula1>"Critical,High,Medium,Low"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69732D-1928-4814-A106-5BC2630E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H3:H57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DFA4-0BAD-4924-8399-2C17395355D5}">
  <dimension ref="A1:I9"/>
  <sheetViews>
    <sheetView showGridLines="0" showRowColHeaders="0" zoomScale="145" zoomScaleNormal="145" workbookViewId="0">
      <selection activeCell="E25" sqref="E25"/>
    </sheetView>
  </sheetViews>
  <sheetFormatPr defaultRowHeight="15" x14ac:dyDescent="0.25"/>
  <cols>
    <col min="1" max="1" width="21.7109375" bestFit="1" customWidth="1"/>
    <col min="2" max="2" width="23.7109375" customWidth="1"/>
    <col min="3" max="3" width="17.5703125" customWidth="1"/>
    <col min="4" max="4" width="23.7109375" customWidth="1"/>
    <col min="5" max="5" width="17.85546875" customWidth="1"/>
    <col min="6" max="6" width="16.85546875" customWidth="1"/>
    <col min="7" max="7" width="24.5703125" customWidth="1"/>
    <col min="8" max="8" width="27" customWidth="1"/>
    <col min="9" max="9" width="22.7109375" customWidth="1"/>
  </cols>
  <sheetData>
    <row r="1" spans="1:9" ht="20.25" thickBot="1" x14ac:dyDescent="0.35">
      <c r="A1" s="12" t="s">
        <v>197</v>
      </c>
      <c r="B1" s="12"/>
      <c r="C1" s="12"/>
      <c r="D1" s="12"/>
      <c r="E1" s="12"/>
      <c r="F1" s="12"/>
      <c r="G1" s="12"/>
      <c r="H1" s="12"/>
      <c r="I1" s="12"/>
    </row>
    <row r="2" spans="1:9" ht="15.75" thickTop="1" x14ac:dyDescent="0.25">
      <c r="A2" t="s">
        <v>189</v>
      </c>
      <c r="B2" t="s">
        <v>190</v>
      </c>
      <c r="C2" t="s">
        <v>183</v>
      </c>
      <c r="D2" t="s">
        <v>191</v>
      </c>
      <c r="E2" t="s">
        <v>192</v>
      </c>
      <c r="F2" t="s">
        <v>193</v>
      </c>
      <c r="G2" t="s">
        <v>194</v>
      </c>
      <c r="H2" t="s">
        <v>195</v>
      </c>
      <c r="I2" t="s">
        <v>196</v>
      </c>
    </row>
    <row r="3" spans="1:9" x14ac:dyDescent="0.25">
      <c r="A3" t="s">
        <v>10</v>
      </c>
      <c r="B3">
        <f>COUNTIF(Requirements[Category],Table3[[#This Row],[Category ]])</f>
        <v>25</v>
      </c>
      <c r="C3">
        <f>SUMIF(Requirements[Category],Table3[[#This Row],[Category ]],Requirements[Weight])</f>
        <v>50</v>
      </c>
      <c r="D3">
        <f>Table3[[#This Row],[Total Weight]]</f>
        <v>50</v>
      </c>
      <c r="E3">
        <f>SUMIF(Requirements[Category],Table3[[#This Row],[Category ]],Requirements[Score])</f>
        <v>0</v>
      </c>
      <c r="F3" s="4">
        <f>IF(Table3[[#This Row],[Max Possible Score]]=0,0,Table3[[#This Row],[Actual Score ]]/Table3[[#This Row],[Max Possible Score]])</f>
        <v>0</v>
      </c>
      <c r="G3">
        <f>COUNTIFS(Requirements[Category],Table3[[#This Row],[Category ]],Requirements[Vendor Coverage],"Full")</f>
        <v>0</v>
      </c>
      <c r="H3">
        <f>COUNTIFS(Requirements[Category],Table3[[#This Row],[Category ]],Requirements[Vendor Coverage],"Partial")</f>
        <v>0</v>
      </c>
      <c r="I3">
        <f>COUNTIFS(Requirements[Category],Table3[[#This Row],[Category ]],Requirements[Vendor Coverage],"None")</f>
        <v>25</v>
      </c>
    </row>
    <row r="4" spans="1:9" x14ac:dyDescent="0.25">
      <c r="A4" t="s">
        <v>86</v>
      </c>
      <c r="B4">
        <f>COUNTIF(Requirements[Category],Table3[[#This Row],[Category ]])</f>
        <v>6</v>
      </c>
      <c r="C4">
        <f>SUMIF(Requirements[Category],Table3[[#This Row],[Category ]],Requirements[Weight])</f>
        <v>12</v>
      </c>
      <c r="D4">
        <f>Table3[[#This Row],[Total Weight]]</f>
        <v>12</v>
      </c>
      <c r="E4">
        <f>SUMIF(Requirements[Category],Table3[[#This Row],[Category ]],Requirements[Score])</f>
        <v>0</v>
      </c>
      <c r="F4" s="4">
        <f>IF(Table3[[#This Row],[Max Possible Score]]=0,0,Table3[[#This Row],[Actual Score ]]/Table3[[#This Row],[Max Possible Score]])</f>
        <v>0</v>
      </c>
      <c r="G4">
        <f>COUNTIFS(Requirements[Category],Table3[[#This Row],[Category ]],Requirements[Vendor Coverage],"Full")</f>
        <v>0</v>
      </c>
      <c r="H4">
        <f>COUNTIFS(Requirements[Category],Table3[[#This Row],[Category ]],Requirements[Vendor Coverage],"Partial")</f>
        <v>0</v>
      </c>
      <c r="I4">
        <f>COUNTIFS(Requirements[Category],Table3[[#This Row],[Category ]],Requirements[Vendor Coverage],"None")</f>
        <v>6</v>
      </c>
    </row>
    <row r="5" spans="1:9" x14ac:dyDescent="0.25">
      <c r="A5" t="s">
        <v>106</v>
      </c>
      <c r="B5">
        <f>COUNTIF(Requirements[Category],Table3[[#This Row],[Category ]])</f>
        <v>9</v>
      </c>
      <c r="C5">
        <f>SUMIF(Requirements[Category],Table3[[#This Row],[Category ]],Requirements[Weight])</f>
        <v>18</v>
      </c>
      <c r="D5">
        <f>Table3[[#This Row],[Total Weight]]</f>
        <v>18</v>
      </c>
      <c r="E5">
        <f>SUMIF(Requirements[Category],Table3[[#This Row],[Category ]],Requirements[Score])</f>
        <v>0</v>
      </c>
      <c r="F5" s="4">
        <f>IF(Table3[[#This Row],[Max Possible Score]]=0,0,Table3[[#This Row],[Actual Score ]]/Table3[[#This Row],[Max Possible Score]])</f>
        <v>0</v>
      </c>
      <c r="G5">
        <f>COUNTIFS(Requirements[Category],Table3[[#This Row],[Category ]],Requirements[Vendor Coverage],"Full")</f>
        <v>0</v>
      </c>
      <c r="H5">
        <f>COUNTIFS(Requirements[Category],Table3[[#This Row],[Category ]],Requirements[Vendor Coverage],"Partial")</f>
        <v>0</v>
      </c>
      <c r="I5">
        <f>COUNTIFS(Requirements[Category],Table3[[#This Row],[Category ]],Requirements[Vendor Coverage],"None")</f>
        <v>9</v>
      </c>
    </row>
    <row r="6" spans="1:9" x14ac:dyDescent="0.25">
      <c r="A6" t="s">
        <v>136</v>
      </c>
      <c r="B6">
        <f>COUNTIF(Requirements[Category],Table3[[#This Row],[Category ]])</f>
        <v>10</v>
      </c>
      <c r="C6">
        <f>SUMIF(Requirements[Category],Table3[[#This Row],[Category ]],Requirements[Weight])</f>
        <v>20</v>
      </c>
      <c r="D6">
        <f>Table3[[#This Row],[Total Weight]]</f>
        <v>20</v>
      </c>
      <c r="E6">
        <f>SUMIF(Requirements[Category],Table3[[#This Row],[Category ]],Requirements[Score])</f>
        <v>0</v>
      </c>
      <c r="F6" s="4">
        <f>IF(Table3[[#This Row],[Max Possible Score]]=0,0,Table3[[#This Row],[Actual Score ]]/Table3[[#This Row],[Max Possible Score]])</f>
        <v>0</v>
      </c>
      <c r="G6">
        <f>COUNTIFS(Requirements[Category],Table3[[#This Row],[Category ]],Requirements[Vendor Coverage],"Full")</f>
        <v>0</v>
      </c>
      <c r="H6">
        <f>COUNTIFS(Requirements[Category],Table3[[#This Row],[Category ]],Requirements[Vendor Coverage],"Partial")</f>
        <v>0</v>
      </c>
      <c r="I6">
        <f>COUNTIFS(Requirements[Category],Table3[[#This Row],[Category ]],Requirements[Vendor Coverage],"None")</f>
        <v>10</v>
      </c>
    </row>
    <row r="7" spans="1:9" x14ac:dyDescent="0.25">
      <c r="A7" t="s">
        <v>167</v>
      </c>
      <c r="B7">
        <f>COUNTIF(Requirements[Category],Table3[[#This Row],[Category ]])</f>
        <v>3</v>
      </c>
      <c r="C7">
        <f>SUMIF(Requirements[Category],Table3[[#This Row],[Category ]],Requirements[Weight])</f>
        <v>6</v>
      </c>
      <c r="D7">
        <f>Table3[[#This Row],[Total Weight]]</f>
        <v>6</v>
      </c>
      <c r="E7">
        <f>SUMIF(Requirements[Category],Table3[[#This Row],[Category ]],Requirements[Score])</f>
        <v>0</v>
      </c>
      <c r="F7" s="4">
        <f>IF(Table3[[#This Row],[Max Possible Score]]=0,0,Table3[[#This Row],[Actual Score ]]/Table3[[#This Row],[Max Possible Score]])</f>
        <v>0</v>
      </c>
      <c r="G7">
        <f>COUNTIFS(Requirements[Category],Table3[[#This Row],[Category ]],Requirements[Vendor Coverage],"Full")</f>
        <v>0</v>
      </c>
      <c r="H7">
        <f>COUNTIFS(Requirements[Category],Table3[[#This Row],[Category ]],Requirements[Vendor Coverage],"Partial")</f>
        <v>0</v>
      </c>
      <c r="I7">
        <f>COUNTIFS(Requirements[Category],Table3[[#This Row],[Category ]],Requirements[Vendor Coverage],"None")</f>
        <v>3</v>
      </c>
    </row>
    <row r="8" spans="1:9" x14ac:dyDescent="0.25">
      <c r="A8" t="s">
        <v>177</v>
      </c>
      <c r="B8">
        <f>COUNTIF(Requirements[Category],Table3[[#This Row],[Category ]])</f>
        <v>2</v>
      </c>
      <c r="C8">
        <f>SUMIF(Requirements[Category],Table3[[#This Row],[Category ]],Requirements[Weight])</f>
        <v>4</v>
      </c>
      <c r="D8">
        <f>Table3[[#This Row],[Total Weight]]</f>
        <v>4</v>
      </c>
      <c r="E8">
        <f>SUMIF(Requirements[Category],Table3[[#This Row],[Category ]],Requirements[Score])</f>
        <v>0</v>
      </c>
      <c r="F8" s="4">
        <f>IF(Table3[[#This Row],[Max Possible Score]]=0,0,Table3[[#This Row],[Actual Score ]]/Table3[[#This Row],[Max Possible Score]])</f>
        <v>0</v>
      </c>
      <c r="G8">
        <f>COUNTIFS(Requirements[Category],Table3[[#This Row],[Category ]],Requirements[Vendor Coverage],"Full")</f>
        <v>0</v>
      </c>
      <c r="H8">
        <f>COUNTIFS(Requirements[Category],Table3[[#This Row],[Category ]],Requirements[Vendor Coverage],"Partial")</f>
        <v>0</v>
      </c>
      <c r="I8">
        <f>COUNTIFS(Requirements[Category],Table3[[#This Row],[Category ]],Requirements[Vendor Coverage],"None")</f>
        <v>2</v>
      </c>
    </row>
    <row r="9" spans="1:9" x14ac:dyDescent="0.25">
      <c r="A9" t="s">
        <v>199</v>
      </c>
      <c r="B9">
        <f>SUBTOTAL(109,Table3[Total Requirements])</f>
        <v>55</v>
      </c>
      <c r="C9">
        <f>SUBTOTAL(109,Table3[Total Weight])</f>
        <v>110</v>
      </c>
      <c r="D9">
        <f>SUBTOTAL(109,Table3[Max Possible Score])</f>
        <v>110</v>
      </c>
      <c r="E9">
        <f>SUBTOTAL(109,Table3[[Actual Score ]])</f>
        <v>0</v>
      </c>
      <c r="F9" s="3">
        <f>SUBTOTAL(109,Table3[Coverage % ])</f>
        <v>0</v>
      </c>
      <c r="G9">
        <f>SUBTOTAL(109,Table3[[Full Coverage Count ]])</f>
        <v>0</v>
      </c>
      <c r="H9">
        <f>SUBTOTAL(109,Table3[[Partial Coverage Count ]])</f>
        <v>0</v>
      </c>
      <c r="I9">
        <f>SUBTOTAL(109,Table3[No Coverage Count])</f>
        <v>55</v>
      </c>
    </row>
  </sheetData>
  <mergeCells count="1">
    <mergeCell ref="A1:I1"/>
  </mergeCells>
  <conditionalFormatting sqref="F3:F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{4A056812-F430-408F-82FB-0643D4C5A9FC}</x14:id>
        </ext>
      </extLst>
    </cfRule>
  </conditionalFormatting>
  <conditionalFormatting sqref="F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{D5E7D6EF-E766-4E5D-8CAC-A35B6C14B196}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056812-F430-408F-82FB-0643D4C5A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D5E7D6EF-E766-4E5D-8CAC-A35B6C14B1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 Matrix</vt:lpstr>
      <vt:lpstr>Summary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Santander</dc:creator>
  <cp:lastModifiedBy>David Santander</cp:lastModifiedBy>
  <dcterms:created xsi:type="dcterms:W3CDTF">2025-06-17T00:12:01Z</dcterms:created>
  <dcterms:modified xsi:type="dcterms:W3CDTF">2025-06-18T23:20:06Z</dcterms:modified>
</cp:coreProperties>
</file>