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a\Cursos o programas\Bootcamp D.A Marketing\CURSOS\SEMANA 6\"/>
    </mc:Choice>
  </mc:AlternateContent>
  <xr:revisionPtr revIDLastSave="0" documentId="13_ncr:1_{92F31542-4B4B-4591-9AA4-6C61E688F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_has_products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<sst xmlns="http://schemas.openxmlformats.org/spreadsheetml/2006/main" count="14" uniqueCount="14">
  <si>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</si>
  <si>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</si>
  <si>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</si>
  <si>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</si>
  <si>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</si>
  <si>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</si>
  <si>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</si>
  <si>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</si>
  <si>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</si>
  <si>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</si>
  <si>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</si>
  <si>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</si>
  <si>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</si>
  <si>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option_name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</si>
</sst>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order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option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1000</v>
          </cell>
          <cell r="B2">
            <v>4</v>
          </cell>
          <cell r="C2">
            <v>7</v>
          </cell>
          <cell r="D2">
            <v>9.2499999999999999E-2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>
            <v>0.06</v>
          </cell>
          <cell r="E3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 xml:space="preserve"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>
            <v>8.6999999999999994E-2</v>
          </cell>
          <cell r="E4">
            <v>40.33</v>
          </cell>
          <cell r="F4">
            <v>43387</v>
          </cell>
          <cell r="G4">
            <v>43390</v>
          </cell>
          <cell r="H4" t="str">
            <v xml:space="preserve">Julia Jones </v>
          </cell>
          <cell r="I4" t="str">
            <v xml:space="preserve">1622 Seaside St, Seattle, WA 32569 </v>
          </cell>
          <cell r="J4" t="str">
            <v xml:space="preserve"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>
            <v>6.25E-2</v>
          </cell>
          <cell r="E5">
            <v>70.98</v>
          </cell>
          <cell r="F5">
            <v>43385</v>
          </cell>
          <cell r="G5">
            <v>43388</v>
          </cell>
          <cell r="H5" t="str">
            <v xml:space="preserve">Irene Everly </v>
          </cell>
          <cell r="I5" t="str">
            <v>1756 East Dr, Houston, TX 28562</v>
          </cell>
          <cell r="J5" t="str">
            <v xml:space="preserve"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>
            <v>6.25E-2</v>
          </cell>
          <cell r="E6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 xml:space="preserve">1465 River Dr, Boston, MA 43625 </v>
          </cell>
          <cell r="J6" t="str">
            <v xml:space="preserve"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>
            <v>6.25E-2</v>
          </cell>
          <cell r="E7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 xml:space="preserve"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>
            <v>0.10249999999999999</v>
          </cell>
          <cell r="E8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 xml:space="preserve">XH66001 </v>
          </cell>
          <cell r="K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>
        <row r="1">
          <cell r="A1" t="str">
            <v xml:space="preserve">option_id </v>
          </cell>
          <cell r="B1" t="str">
            <v>option_name</v>
          </cell>
        </row>
        <row r="2">
          <cell r="A2">
            <v>1201</v>
          </cell>
          <cell r="B2" t="str">
            <v>Macbook Pro 13.3-inch</v>
          </cell>
        </row>
        <row r="3">
          <cell r="A3">
            <v>1202</v>
          </cell>
          <cell r="B3" t="str">
            <v>Macbook Pro 15.4-inch</v>
          </cell>
        </row>
        <row r="4">
          <cell r="A4">
            <v>1301</v>
          </cell>
          <cell r="B4" t="str">
            <v>Macbook Air 11.6-inch</v>
          </cell>
        </row>
        <row r="5">
          <cell r="A5">
            <v>1302</v>
          </cell>
          <cell r="B5" t="str">
            <v>Macbook Air 13-inch</v>
          </cell>
        </row>
        <row r="6">
          <cell r="A6">
            <v>1401</v>
          </cell>
          <cell r="B6" t="str">
            <v>Iphone X 128GB</v>
          </cell>
        </row>
        <row r="7">
          <cell r="A7">
            <v>1402</v>
          </cell>
          <cell r="B7" t="str">
            <v>Iphone X 256GB</v>
          </cell>
        </row>
        <row r="8">
          <cell r="A8">
            <v>1501</v>
          </cell>
          <cell r="B8" t="str">
            <v>Iphone 7 64GB</v>
          </cell>
        </row>
        <row r="9">
          <cell r="A9">
            <v>1502</v>
          </cell>
          <cell r="B9" t="str">
            <v>Iphone 7 32GB</v>
          </cell>
        </row>
        <row r="10">
          <cell r="A10">
            <v>1601</v>
          </cell>
          <cell r="B10" t="str">
            <v>Iphone 8 64GB</v>
          </cell>
        </row>
        <row r="11">
          <cell r="A11">
            <v>1602</v>
          </cell>
          <cell r="B11" t="str">
            <v>Iphone 8 128GB</v>
          </cell>
        </row>
        <row r="12">
          <cell r="A12">
            <v>1701</v>
          </cell>
          <cell r="B12" t="str">
            <v>Ipad Air 9.7-inch</v>
          </cell>
        </row>
        <row r="13">
          <cell r="A13">
            <v>1702</v>
          </cell>
          <cell r="B13" t="str">
            <v>Ipad Air 12-inch</v>
          </cell>
        </row>
        <row r="14">
          <cell r="A14">
            <v>1801</v>
          </cell>
          <cell r="B14" t="str">
            <v>Ipad Mini 7.9-inch</v>
          </cell>
        </row>
        <row r="15">
          <cell r="A15">
            <v>1802</v>
          </cell>
          <cell r="B15" t="str">
            <v>Ipad Mini 10-inch</v>
          </cell>
        </row>
        <row r="16">
          <cell r="A16">
            <v>1901</v>
          </cell>
          <cell r="B16" t="str">
            <v>ESC8000 G3 - 8 G Intel Xeon E5-1603 V4(2.80GHz,140W,L3:10M)</v>
          </cell>
        </row>
        <row r="17">
          <cell r="A17">
            <v>1902</v>
          </cell>
          <cell r="B17" t="str">
            <v>ESC8000 G3 - 8 G Intel Xeon E5-1620 v3 (3.5G,140W,L3:10M,4C,HT)</v>
          </cell>
        </row>
        <row r="18">
          <cell r="A18">
            <v>2001</v>
          </cell>
          <cell r="B18" t="str">
            <v>ESC8000 G4 - 8 G Intel Xeon E5-1603 v3 (3.5G,140W,L3:10M,4C,HT)</v>
          </cell>
        </row>
        <row r="19">
          <cell r="A19">
            <v>2002</v>
          </cell>
          <cell r="B19" t="str">
            <v>ESC8000 G4 - 8 G Intel Xeon E5-1620 v3 (3.5G,140W,L3:10M,4C,HT)</v>
          </cell>
        </row>
        <row r="20">
          <cell r="A20">
            <v>2101</v>
          </cell>
          <cell r="B20" t="str">
            <v>XPS 13 - 5080 8GB LPDDR3 1866MHz</v>
          </cell>
        </row>
        <row r="21">
          <cell r="A21">
            <v>2102</v>
          </cell>
          <cell r="B21" t="str">
            <v>XPS 13 - 5080 16GB LPDDR3 1866MHz</v>
          </cell>
        </row>
        <row r="22">
          <cell r="A22">
            <v>2201</v>
          </cell>
          <cell r="B22" t="str">
            <v>XPS 15- 5070 256GB PCIe Solid State Drive</v>
          </cell>
        </row>
        <row r="23">
          <cell r="A23">
            <v>2202</v>
          </cell>
          <cell r="B23" t="str">
            <v>XPS 15- 5070 500GB PCIe Solid State Drive</v>
          </cell>
        </row>
        <row r="24">
          <cell r="A24">
            <v>2301</v>
          </cell>
          <cell r="B24" t="str">
            <v>Monoprice Ultra Slim Series High Speed HDMI Cable - 4K - Length - 1ft</v>
          </cell>
        </row>
        <row r="25">
          <cell r="A25">
            <v>2302</v>
          </cell>
          <cell r="B25" t="str">
            <v>Monoprice Ultra Slim Series High Speed HDMI Cable - 4K - Length - 1.5ft</v>
          </cell>
        </row>
        <row r="26">
          <cell r="A26">
            <v>2401</v>
          </cell>
          <cell r="B26" t="str">
            <v>Monoprice Ultra Slim Series High Speed HDMI Cable - 4K - Length - 3ft</v>
          </cell>
        </row>
        <row r="27">
          <cell r="A27">
            <v>2402</v>
          </cell>
          <cell r="B27" t="str">
            <v>Monoprice Ultra Slim Series High Speed HDMI Cable - 4K - Length - 5ft</v>
          </cell>
        </row>
        <row r="28">
          <cell r="A28">
            <v>2501</v>
          </cell>
          <cell r="B28" t="str">
            <v>COWIN E7 PRO - Black</v>
          </cell>
        </row>
        <row r="29">
          <cell r="A29">
            <v>2502</v>
          </cell>
          <cell r="B29" t="str">
            <v>COWIN E7 PRO - Red</v>
          </cell>
        </row>
        <row r="30">
          <cell r="A30">
            <v>2601</v>
          </cell>
          <cell r="B30" t="str">
            <v>COWIN E7 PRO - Pink</v>
          </cell>
        </row>
        <row r="31">
          <cell r="A31">
            <v>2602</v>
          </cell>
          <cell r="B31" t="str">
            <v>COWIN E7 PRO - White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I16" sqref="I16"/>
    </sheetView>
  </sheetViews>
  <sheetFormatPr baseColWidth="10" defaultRowHeight="15" x14ac:dyDescent="0.25"/>
  <cols>
    <col min="4" max="4" width="20" customWidth="1"/>
    <col min="11" max="11" width="14.42578125" customWidth="1"/>
    <col min="12" max="12" width="35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1000</v>
      </c>
      <c r="B2">
        <v>1200</v>
      </c>
      <c r="C2">
        <v>1201</v>
      </c>
      <c r="D2" t="str">
        <f>VLOOKUP(C2,[2]option!$A$1:$B$31,2,0)</f>
        <v>Macbook Pro 13.3-inch</v>
      </c>
      <c r="E2">
        <v>2</v>
      </c>
      <c r="F2">
        <f>VLOOKUP(A2,[1]order!$A$1:$K$8,3,0)</f>
        <v>7</v>
      </c>
      <c r="G2">
        <f>VLOOKUP(A2,[1]order!$A$1:$K$8,4,0)</f>
        <v>9.2499999999999999E-2</v>
      </c>
      <c r="H2">
        <f>VLOOKUP(A2,[1]order!$A$1:$K$8,5,0)</f>
        <v>50.02</v>
      </c>
      <c r="I2" s="1">
        <f>VLOOKUP(A2,[1]order!$A$1:$K$8,6,0)</f>
        <v>43390</v>
      </c>
      <c r="J2" s="1">
        <f>VLOOKUP(A2,[1]order!$A$1:$K$8,7,0)</f>
        <v>43393</v>
      </c>
      <c r="K2" s="1" t="str">
        <f>VLOOKUP(A2,[1]order!$A$1:$K$8,8,0)</f>
        <v>Anna Addison</v>
      </c>
      <c r="L2" s="1" t="str">
        <f>VLOOKUP(A2,[1]order!$A$1:$K$8,9,0)</f>
        <v>1325 Candy Rd, San Francisco, CA 96123</v>
      </c>
      <c r="M2" s="1" t="str">
        <f>VLOOKUP(A2,[1]order!$A$1:$K$8,10,0)</f>
        <v xml:space="preserve">ZW60001 </v>
      </c>
      <c r="N2" s="2">
        <f>VLOOKUP(A2,[1]order!$A$1:$K$8,11,0)</f>
        <v>1</v>
      </c>
    </row>
    <row r="3" spans="1:14" x14ac:dyDescent="0.25">
      <c r="A3">
        <v>1000</v>
      </c>
      <c r="B3">
        <v>1200</v>
      </c>
      <c r="C3">
        <v>1202</v>
      </c>
      <c r="D3" t="str">
        <f>VLOOKUP(C3,[2]option!$A$1:$B$31,2,0)</f>
        <v>Macbook Pro 15.4-inch</v>
      </c>
      <c r="E3">
        <v>1</v>
      </c>
      <c r="F3">
        <f>VLOOKUP(A3,[1]order!$A$1:$K$8,3,0)</f>
        <v>7</v>
      </c>
      <c r="G3">
        <f>VLOOKUP(A3,[1]order!$A$1:$K$8,4,0)</f>
        <v>9.2499999999999999E-2</v>
      </c>
      <c r="H3">
        <f>VLOOKUP(A3,[1]order!$A$1:$K$8,5,0)</f>
        <v>50.02</v>
      </c>
      <c r="I3" s="1">
        <f>VLOOKUP(A3,[1]order!$A$1:$K$8,6,0)</f>
        <v>43390</v>
      </c>
      <c r="J3" s="1">
        <f>VLOOKUP(A3,[1]order!$A$1:$K$8,7,0)</f>
        <v>43393</v>
      </c>
      <c r="K3" s="1" t="str">
        <f>VLOOKUP(A3,[1]order!$A$1:$K$8,8,0)</f>
        <v>Anna Addison</v>
      </c>
      <c r="L3" s="1" t="str">
        <f>VLOOKUP(A3,[1]order!$A$1:$K$8,9,0)</f>
        <v>1325 Candy Rd, San Francisco, CA 96123</v>
      </c>
      <c r="M3" s="1" t="str">
        <f>VLOOKUP(A3,[1]order!$A$1:$K$8,10,0)</f>
        <v xml:space="preserve">ZW60001 </v>
      </c>
      <c r="N3" s="2">
        <f>VLOOKUP(A3,[1]order!$A$1:$K$8,11,0)</f>
        <v>1</v>
      </c>
    </row>
    <row r="4" spans="1:14" x14ac:dyDescent="0.25">
      <c r="A4">
        <v>1000</v>
      </c>
      <c r="B4">
        <v>1300</v>
      </c>
      <c r="C4">
        <v>1301</v>
      </c>
      <c r="D4" t="str">
        <f>VLOOKUP(C4,[2]option!$A$1:$B$31,2,0)</f>
        <v>Macbook Air 11.6-inch</v>
      </c>
      <c r="E4">
        <v>3</v>
      </c>
      <c r="F4">
        <f>VLOOKUP(A4,[1]order!$A$1:$K$8,3,0)</f>
        <v>7</v>
      </c>
      <c r="G4">
        <f>VLOOKUP(A4,[1]order!$A$1:$K$8,4,0)</f>
        <v>9.2499999999999999E-2</v>
      </c>
      <c r="H4">
        <f>VLOOKUP(A4,[1]order!$A$1:$K$8,5,0)</f>
        <v>50.02</v>
      </c>
      <c r="I4" s="1">
        <f>VLOOKUP(A4,[1]order!$A$1:$K$8,6,0)</f>
        <v>43390</v>
      </c>
      <c r="J4" s="1">
        <f>VLOOKUP(A4,[1]order!$A$1:$K$8,7,0)</f>
        <v>43393</v>
      </c>
      <c r="K4" s="1" t="str">
        <f>VLOOKUP(A4,[1]order!$A$1:$K$8,8,0)</f>
        <v>Anna Addison</v>
      </c>
      <c r="L4" s="1" t="str">
        <f>VLOOKUP(A4,[1]order!$A$1:$K$8,9,0)</f>
        <v>1325 Candy Rd, San Francisco, CA 96123</v>
      </c>
      <c r="M4" s="1" t="str">
        <f>VLOOKUP(A4,[1]order!$A$1:$K$8,10,0)</f>
        <v xml:space="preserve">ZW60001 </v>
      </c>
      <c r="N4" s="2">
        <f>VLOOKUP(A4,[1]order!$A$1:$K$8,11,0)</f>
        <v>1</v>
      </c>
    </row>
    <row r="5" spans="1:14" x14ac:dyDescent="0.25">
      <c r="A5">
        <v>1000</v>
      </c>
      <c r="B5">
        <v>1300</v>
      </c>
      <c r="C5">
        <v>1302</v>
      </c>
      <c r="D5" t="str">
        <f>VLOOKUP(C5,[2]option!$A$1:$B$31,2,0)</f>
        <v>Macbook Air 13-inch</v>
      </c>
      <c r="E5">
        <v>2</v>
      </c>
      <c r="F5">
        <f>VLOOKUP(A5,[1]order!$A$1:$K$8,3,0)</f>
        <v>7</v>
      </c>
      <c r="G5">
        <f>VLOOKUP(A5,[1]order!$A$1:$K$8,4,0)</f>
        <v>9.2499999999999999E-2</v>
      </c>
      <c r="H5">
        <f>VLOOKUP(A5,[1]order!$A$1:$K$8,5,0)</f>
        <v>50.02</v>
      </c>
      <c r="I5" s="1">
        <f>VLOOKUP(A5,[1]order!$A$1:$K$8,6,0)</f>
        <v>43390</v>
      </c>
      <c r="J5" s="1">
        <f>VLOOKUP(A5,[1]order!$A$1:$K$8,7,0)</f>
        <v>43393</v>
      </c>
      <c r="K5" s="1" t="str">
        <f>VLOOKUP(A5,[1]order!$A$1:$K$8,8,0)</f>
        <v>Anna Addison</v>
      </c>
      <c r="L5" s="1" t="str">
        <f>VLOOKUP(A5,[1]order!$A$1:$K$8,9,0)</f>
        <v>1325 Candy Rd, San Francisco, CA 96123</v>
      </c>
      <c r="M5" s="1" t="str">
        <f>VLOOKUP(A5,[1]order!$A$1:$K$8,10,0)</f>
        <v xml:space="preserve">ZW60001 </v>
      </c>
      <c r="N5" s="2">
        <f>VLOOKUP(A5,[1]order!$A$1:$K$8,11,0)</f>
        <v>1</v>
      </c>
    </row>
    <row r="6" spans="1:14" x14ac:dyDescent="0.25">
      <c r="A6">
        <v>1001</v>
      </c>
      <c r="B6">
        <v>1400</v>
      </c>
      <c r="C6">
        <v>1401</v>
      </c>
      <c r="D6" t="str">
        <f>VLOOKUP(C6,[2]option!$A$1:$B$31,2,0)</f>
        <v>Iphone X 128GB</v>
      </c>
      <c r="E6">
        <v>1</v>
      </c>
      <c r="F6">
        <f>VLOOKUP(A6,[1]order!$A$1:$K$8,3,0)</f>
        <v>8</v>
      </c>
      <c r="G6">
        <f>VLOOKUP(A6,[1]order!$A$1:$K$8,4,0)</f>
        <v>0.06</v>
      </c>
      <c r="H6">
        <f>VLOOKUP(A6,[1]order!$A$1:$K$8,5,0)</f>
        <v>62.45</v>
      </c>
      <c r="I6" s="1">
        <f>VLOOKUP(A6,[1]order!$A$1:$K$8,6,0)</f>
        <v>43388</v>
      </c>
      <c r="J6" s="1">
        <f>VLOOKUP(A6,[1]order!$A$1:$K$8,7,0)</f>
        <v>43391</v>
      </c>
      <c r="K6" s="1" t="str">
        <f>VLOOKUP(A6,[1]order!$A$1:$K$8,8,0)</f>
        <v>Carol Campbell</v>
      </c>
      <c r="L6" s="1" t="str">
        <f>VLOOKUP(A6,[1]order!$A$1:$K$8,9,0)</f>
        <v>1931 Brown St, Gainesville, FL 85321</v>
      </c>
      <c r="M6" s="1" t="str">
        <f>VLOOKUP(A6,[1]order!$A$1:$K$8,10,0)</f>
        <v xml:space="preserve">AB61001 </v>
      </c>
      <c r="N6" s="2">
        <f>VLOOKUP(A6,[1]order!$A$1:$K$8,11,0)</f>
        <v>0</v>
      </c>
    </row>
    <row r="7" spans="1:14" x14ac:dyDescent="0.25">
      <c r="A7">
        <v>1001</v>
      </c>
      <c r="B7">
        <v>1400</v>
      </c>
      <c r="C7">
        <v>1402</v>
      </c>
      <c r="D7" t="str">
        <f>VLOOKUP(C7,[2]option!$A$1:$B$31,2,0)</f>
        <v>Iphone X 256GB</v>
      </c>
      <c r="E7">
        <v>1</v>
      </c>
      <c r="F7">
        <f>VLOOKUP(A7,[1]order!$A$1:$K$8,3,0)</f>
        <v>8</v>
      </c>
      <c r="G7">
        <f>VLOOKUP(A7,[1]order!$A$1:$K$8,4,0)</f>
        <v>0.06</v>
      </c>
      <c r="H7">
        <f>VLOOKUP(A7,[1]order!$A$1:$K$8,5,0)</f>
        <v>62.45</v>
      </c>
      <c r="I7" s="1">
        <f>VLOOKUP(A7,[1]order!$A$1:$K$8,6,0)</f>
        <v>43388</v>
      </c>
      <c r="J7" s="1">
        <f>VLOOKUP(A7,[1]order!$A$1:$K$8,7,0)</f>
        <v>43391</v>
      </c>
      <c r="K7" s="1" t="str">
        <f>VLOOKUP(A7,[1]order!$A$1:$K$8,8,0)</f>
        <v>Carol Campbell</v>
      </c>
      <c r="L7" s="1" t="str">
        <f>VLOOKUP(A7,[1]order!$A$1:$K$8,9,0)</f>
        <v>1931 Brown St, Gainesville, FL 85321</v>
      </c>
      <c r="M7" s="1" t="str">
        <f>VLOOKUP(A7,[1]order!$A$1:$K$8,10,0)</f>
        <v xml:space="preserve">AB61001 </v>
      </c>
      <c r="N7" s="2">
        <f>VLOOKUP(A7,[1]order!$A$1:$K$8,11,0)</f>
        <v>0</v>
      </c>
    </row>
    <row r="8" spans="1:14" x14ac:dyDescent="0.25">
      <c r="A8">
        <v>1001</v>
      </c>
      <c r="B8">
        <v>1500</v>
      </c>
      <c r="C8">
        <v>1501</v>
      </c>
      <c r="D8" t="str">
        <f>VLOOKUP(C8,[2]option!$A$1:$B$31,2,0)</f>
        <v>Iphone 7 64GB</v>
      </c>
      <c r="E8">
        <v>2</v>
      </c>
      <c r="F8">
        <f>VLOOKUP(A8,[1]order!$A$1:$K$8,3,0)</f>
        <v>8</v>
      </c>
      <c r="G8">
        <f>VLOOKUP(A8,[1]order!$A$1:$K$8,4,0)</f>
        <v>0.06</v>
      </c>
      <c r="H8">
        <f>VLOOKUP(A8,[1]order!$A$1:$K$8,5,0)</f>
        <v>62.45</v>
      </c>
      <c r="I8" s="1">
        <f>VLOOKUP(A8,[1]order!$A$1:$K$8,6,0)</f>
        <v>43388</v>
      </c>
      <c r="J8" s="1">
        <f>VLOOKUP(A8,[1]order!$A$1:$K$8,7,0)</f>
        <v>43391</v>
      </c>
      <c r="K8" s="1" t="str">
        <f>VLOOKUP(A8,[1]order!$A$1:$K$8,8,0)</f>
        <v>Carol Campbell</v>
      </c>
      <c r="L8" s="1" t="str">
        <f>VLOOKUP(A8,[1]order!$A$1:$K$8,9,0)</f>
        <v>1931 Brown St, Gainesville, FL 85321</v>
      </c>
      <c r="M8" s="1" t="str">
        <f>VLOOKUP(A8,[1]order!$A$1:$K$8,10,0)</f>
        <v xml:space="preserve">AB61001 </v>
      </c>
      <c r="N8" s="2">
        <f>VLOOKUP(A8,[1]order!$A$1:$K$8,11,0)</f>
        <v>0</v>
      </c>
    </row>
    <row r="9" spans="1:14" x14ac:dyDescent="0.25">
      <c r="A9">
        <v>1001</v>
      </c>
      <c r="B9">
        <v>1500</v>
      </c>
      <c r="C9">
        <v>1502</v>
      </c>
      <c r="D9" t="str">
        <f>VLOOKUP(C9,[2]option!$A$1:$B$31,2,0)</f>
        <v>Iphone 7 32GB</v>
      </c>
      <c r="E9">
        <v>3</v>
      </c>
      <c r="F9">
        <f>VLOOKUP(A9,[1]order!$A$1:$K$8,3,0)</f>
        <v>8</v>
      </c>
      <c r="G9">
        <f>VLOOKUP(A9,[1]order!$A$1:$K$8,4,0)</f>
        <v>0.06</v>
      </c>
      <c r="H9">
        <f>VLOOKUP(A9,[1]order!$A$1:$K$8,5,0)</f>
        <v>62.45</v>
      </c>
      <c r="I9" s="1">
        <f>VLOOKUP(A9,[1]order!$A$1:$K$8,6,0)</f>
        <v>43388</v>
      </c>
      <c r="J9" s="1">
        <f>VLOOKUP(A9,[1]order!$A$1:$K$8,7,0)</f>
        <v>43391</v>
      </c>
      <c r="K9" s="1" t="str">
        <f>VLOOKUP(A9,[1]order!$A$1:$K$8,8,0)</f>
        <v>Carol Campbell</v>
      </c>
      <c r="L9" s="1" t="str">
        <f>VLOOKUP(A9,[1]order!$A$1:$K$8,9,0)</f>
        <v>1931 Brown St, Gainesville, FL 85321</v>
      </c>
      <c r="M9" s="1" t="str">
        <f>VLOOKUP(A9,[1]order!$A$1:$K$8,10,0)</f>
        <v xml:space="preserve">AB61001 </v>
      </c>
      <c r="N9" s="2">
        <f>VLOOKUP(A9,[1]order!$A$1:$K$8,11,0)</f>
        <v>0</v>
      </c>
    </row>
    <row r="10" spans="1:14" x14ac:dyDescent="0.25">
      <c r="A10">
        <v>1002</v>
      </c>
      <c r="B10">
        <v>1600</v>
      </c>
      <c r="C10">
        <v>1601</v>
      </c>
      <c r="D10" t="str">
        <f>VLOOKUP(C10,[2]option!$A$1:$B$31,2,0)</f>
        <v>Iphone 8 64GB</v>
      </c>
      <c r="E10">
        <v>2</v>
      </c>
      <c r="F10">
        <f>VLOOKUP(A10,[1]order!$A$1:$K$8,3,0)</f>
        <v>10</v>
      </c>
      <c r="G10">
        <f>VLOOKUP(A10,[1]order!$A$1:$K$8,4,0)</f>
        <v>8.6999999999999994E-2</v>
      </c>
      <c r="H10">
        <f>VLOOKUP(A10,[1]order!$A$1:$K$8,5,0)</f>
        <v>40.33</v>
      </c>
      <c r="I10" s="1">
        <f>VLOOKUP(A10,[1]order!$A$1:$K$8,6,0)</f>
        <v>43387</v>
      </c>
      <c r="J10" s="1">
        <f>VLOOKUP(A10,[1]order!$A$1:$K$8,7,0)</f>
        <v>43390</v>
      </c>
      <c r="K10" s="1" t="str">
        <f>VLOOKUP(A10,[1]order!$A$1:$K$8,8,0)</f>
        <v xml:space="preserve">Julia Jones </v>
      </c>
      <c r="L10" s="1" t="str">
        <f>VLOOKUP(A10,[1]order!$A$1:$K$8,9,0)</f>
        <v xml:space="preserve">1622 Seaside St, Seattle, WA 32569 </v>
      </c>
      <c r="M10" s="1" t="str">
        <f>VLOOKUP(A10,[1]order!$A$1:$K$8,10,0)</f>
        <v xml:space="preserve">CD62001 </v>
      </c>
      <c r="N10" s="2">
        <f>VLOOKUP(A10,[1]order!$A$1:$K$8,11,0)</f>
        <v>1</v>
      </c>
    </row>
    <row r="11" spans="1:14" x14ac:dyDescent="0.25">
      <c r="A11">
        <v>1002</v>
      </c>
      <c r="B11">
        <v>1600</v>
      </c>
      <c r="C11">
        <v>1602</v>
      </c>
      <c r="D11" t="str">
        <f>VLOOKUP(C11,[2]option!$A$1:$B$31,2,0)</f>
        <v>Iphone 8 128GB</v>
      </c>
      <c r="E11">
        <v>1</v>
      </c>
      <c r="F11">
        <f>VLOOKUP(A11,[1]order!$A$1:$K$8,3,0)</f>
        <v>10</v>
      </c>
      <c r="G11">
        <f>VLOOKUP(A11,[1]order!$A$1:$K$8,4,0)</f>
        <v>8.6999999999999994E-2</v>
      </c>
      <c r="H11">
        <f>VLOOKUP(A11,[1]order!$A$1:$K$8,5,0)</f>
        <v>40.33</v>
      </c>
      <c r="I11" s="1">
        <f>VLOOKUP(A11,[1]order!$A$1:$K$8,6,0)</f>
        <v>43387</v>
      </c>
      <c r="J11" s="1">
        <f>VLOOKUP(A11,[1]order!$A$1:$K$8,7,0)</f>
        <v>43390</v>
      </c>
      <c r="K11" s="1" t="str">
        <f>VLOOKUP(A11,[1]order!$A$1:$K$8,8,0)</f>
        <v xml:space="preserve">Julia Jones </v>
      </c>
      <c r="L11" s="1" t="str">
        <f>VLOOKUP(A11,[1]order!$A$1:$K$8,9,0)</f>
        <v xml:space="preserve">1622 Seaside St, Seattle, WA 32569 </v>
      </c>
      <c r="M11" s="1" t="str">
        <f>VLOOKUP(A11,[1]order!$A$1:$K$8,10,0)</f>
        <v xml:space="preserve">CD62001 </v>
      </c>
      <c r="N11" s="2">
        <f>VLOOKUP(A11,[1]order!$A$1:$K$8,11,0)</f>
        <v>1</v>
      </c>
    </row>
    <row r="12" spans="1:14" x14ac:dyDescent="0.25">
      <c r="A12">
        <v>1002</v>
      </c>
      <c r="B12">
        <v>1700</v>
      </c>
      <c r="C12">
        <v>1701</v>
      </c>
      <c r="D12" t="str">
        <f>VLOOKUP(C12,[2]option!$A$1:$B$31,2,0)</f>
        <v>Ipad Air 9.7-inch</v>
      </c>
      <c r="E12">
        <v>1</v>
      </c>
      <c r="F12">
        <f>VLOOKUP(A12,[1]order!$A$1:$K$8,3,0)</f>
        <v>10</v>
      </c>
      <c r="G12">
        <f>VLOOKUP(A12,[1]order!$A$1:$K$8,4,0)</f>
        <v>8.6999999999999994E-2</v>
      </c>
      <c r="H12">
        <f>VLOOKUP(A12,[1]order!$A$1:$K$8,5,0)</f>
        <v>40.33</v>
      </c>
      <c r="I12" s="1">
        <f>VLOOKUP(A12,[1]order!$A$1:$K$8,6,0)</f>
        <v>43387</v>
      </c>
      <c r="J12" s="1">
        <f>VLOOKUP(A12,[1]order!$A$1:$K$8,7,0)</f>
        <v>43390</v>
      </c>
      <c r="K12" s="1" t="str">
        <f>VLOOKUP(A12,[1]order!$A$1:$K$8,8,0)</f>
        <v xml:space="preserve">Julia Jones </v>
      </c>
      <c r="L12" s="1" t="str">
        <f>VLOOKUP(A12,[1]order!$A$1:$K$8,9,0)</f>
        <v xml:space="preserve">1622 Seaside St, Seattle, WA 32569 </v>
      </c>
      <c r="M12" s="1" t="str">
        <f>VLOOKUP(A12,[1]order!$A$1:$K$8,10,0)</f>
        <v xml:space="preserve">CD62001 </v>
      </c>
      <c r="N12" s="2">
        <f>VLOOKUP(A12,[1]order!$A$1:$K$8,11,0)</f>
        <v>1</v>
      </c>
    </row>
    <row r="13" spans="1:14" x14ac:dyDescent="0.25">
      <c r="A13">
        <v>1002</v>
      </c>
      <c r="B13">
        <v>1700</v>
      </c>
      <c r="C13">
        <v>1702</v>
      </c>
      <c r="D13" t="str">
        <f>VLOOKUP(C13,[2]option!$A$1:$B$31,2,0)</f>
        <v>Ipad Air 12-inch</v>
      </c>
      <c r="E13">
        <v>3</v>
      </c>
      <c r="F13">
        <f>VLOOKUP(A13,[1]order!$A$1:$K$8,3,0)</f>
        <v>10</v>
      </c>
      <c r="G13">
        <f>VLOOKUP(A13,[1]order!$A$1:$K$8,4,0)</f>
        <v>8.6999999999999994E-2</v>
      </c>
      <c r="H13">
        <f>VLOOKUP(A13,[1]order!$A$1:$K$8,5,0)</f>
        <v>40.33</v>
      </c>
      <c r="I13" s="1">
        <f>VLOOKUP(A13,[1]order!$A$1:$K$8,6,0)</f>
        <v>43387</v>
      </c>
      <c r="J13" s="1">
        <f>VLOOKUP(A13,[1]order!$A$1:$K$8,7,0)</f>
        <v>43390</v>
      </c>
      <c r="K13" s="1" t="str">
        <f>VLOOKUP(A13,[1]order!$A$1:$K$8,8,0)</f>
        <v xml:space="preserve">Julia Jones </v>
      </c>
      <c r="L13" s="1" t="str">
        <f>VLOOKUP(A13,[1]order!$A$1:$K$8,9,0)</f>
        <v xml:space="preserve">1622 Seaside St, Seattle, WA 32569 </v>
      </c>
      <c r="M13" s="1" t="str">
        <f>VLOOKUP(A13,[1]order!$A$1:$K$8,10,0)</f>
        <v xml:space="preserve">CD62001 </v>
      </c>
      <c r="N13" s="2">
        <f>VLOOKUP(A13,[1]order!$A$1:$K$8,11,0)</f>
        <v>1</v>
      </c>
    </row>
    <row r="14" spans="1:14" x14ac:dyDescent="0.25">
      <c r="A14">
        <v>1003</v>
      </c>
      <c r="B14">
        <v>1800</v>
      </c>
      <c r="C14">
        <v>1801</v>
      </c>
      <c r="D14" t="str">
        <f>VLOOKUP(C14,[2]option!$A$1:$B$31,2,0)</f>
        <v>Ipad Mini 7.9-inch</v>
      </c>
      <c r="E14">
        <v>1</v>
      </c>
      <c r="F14">
        <f>VLOOKUP(A14,[1]order!$A$1:$K$8,3,0)</f>
        <v>20</v>
      </c>
      <c r="G14">
        <f>VLOOKUP(A14,[1]order!$A$1:$K$8,4,0)</f>
        <v>6.25E-2</v>
      </c>
      <c r="H14">
        <f>VLOOKUP(A14,[1]order!$A$1:$K$8,5,0)</f>
        <v>70.98</v>
      </c>
      <c r="I14" s="1">
        <f>VLOOKUP(A14,[1]order!$A$1:$K$8,6,0)</f>
        <v>43385</v>
      </c>
      <c r="J14" s="1">
        <f>VLOOKUP(A14,[1]order!$A$1:$K$8,7,0)</f>
        <v>43388</v>
      </c>
      <c r="K14" s="1" t="str">
        <f>VLOOKUP(A14,[1]order!$A$1:$K$8,8,0)</f>
        <v xml:space="preserve">Irene Everly </v>
      </c>
      <c r="L14" s="1" t="str">
        <f>VLOOKUP(A14,[1]order!$A$1:$K$8,9,0)</f>
        <v>1756 East Dr, Houston, TX 28562</v>
      </c>
      <c r="M14" s="1" t="str">
        <f>VLOOKUP(A14,[1]order!$A$1:$K$8,10,0)</f>
        <v xml:space="preserve">KB63001 </v>
      </c>
      <c r="N14" s="2">
        <f>VLOOKUP(A14,[1]order!$A$1:$K$8,11,0)</f>
        <v>0</v>
      </c>
    </row>
    <row r="15" spans="1:14" x14ac:dyDescent="0.25">
      <c r="A15">
        <v>1003</v>
      </c>
      <c r="B15">
        <v>1800</v>
      </c>
      <c r="C15">
        <v>1802</v>
      </c>
      <c r="D15" t="str">
        <f>VLOOKUP(C15,[2]option!$A$1:$B$31,2,0)</f>
        <v>Ipad Mini 10-inch</v>
      </c>
      <c r="E15">
        <v>2</v>
      </c>
      <c r="F15">
        <f>VLOOKUP(A15,[1]order!$A$1:$K$8,3,0)</f>
        <v>20</v>
      </c>
      <c r="G15">
        <f>VLOOKUP(A15,[1]order!$A$1:$K$8,4,0)</f>
        <v>6.25E-2</v>
      </c>
      <c r="H15">
        <f>VLOOKUP(A15,[1]order!$A$1:$K$8,5,0)</f>
        <v>70.98</v>
      </c>
      <c r="I15" s="1">
        <f>VLOOKUP(A15,[1]order!$A$1:$K$8,6,0)</f>
        <v>43385</v>
      </c>
      <c r="J15" s="1">
        <f>VLOOKUP(A15,[1]order!$A$1:$K$8,7,0)</f>
        <v>43388</v>
      </c>
      <c r="K15" s="1" t="str">
        <f>VLOOKUP(A15,[1]order!$A$1:$K$8,8,0)</f>
        <v xml:space="preserve">Irene Everly </v>
      </c>
      <c r="L15" s="1" t="str">
        <f>VLOOKUP(A15,[1]order!$A$1:$K$8,9,0)</f>
        <v>1756 East Dr, Houston, TX 28562</v>
      </c>
      <c r="M15" s="1" t="str">
        <f>VLOOKUP(A15,[1]order!$A$1:$K$8,10,0)</f>
        <v xml:space="preserve">KB63001 </v>
      </c>
      <c r="N15" s="2">
        <f>VLOOKUP(A15,[1]order!$A$1:$K$8,11,0)</f>
        <v>0</v>
      </c>
    </row>
    <row r="16" spans="1:14" x14ac:dyDescent="0.25">
      <c r="A16">
        <v>1003</v>
      </c>
      <c r="B16">
        <v>1900</v>
      </c>
      <c r="C16">
        <v>1901</v>
      </c>
      <c r="D16" t="str">
        <f>VLOOKUP(C16,[2]option!$A$1:$B$31,2,0)</f>
        <v>ESC8000 G3 - 8 G Intel Xeon E5-1603 V4(2.80GHz,140W,L3:10M)</v>
      </c>
      <c r="E16">
        <v>1</v>
      </c>
      <c r="F16">
        <f>VLOOKUP(A16,[1]order!$A$1:$K$8,3,0)</f>
        <v>20</v>
      </c>
      <c r="G16">
        <f>VLOOKUP(A16,[1]order!$A$1:$K$8,4,0)</f>
        <v>6.25E-2</v>
      </c>
      <c r="H16">
        <f>VLOOKUP(A16,[1]order!$A$1:$K$8,5,0)</f>
        <v>70.98</v>
      </c>
      <c r="I16" s="1">
        <f>VLOOKUP(A16,[1]order!$A$1:$K$8,6,0)</f>
        <v>43385</v>
      </c>
      <c r="J16" s="1">
        <f>VLOOKUP(A16,[1]order!$A$1:$K$8,7,0)</f>
        <v>43388</v>
      </c>
      <c r="K16" s="1" t="str">
        <f>VLOOKUP(A16,[1]order!$A$1:$K$8,8,0)</f>
        <v xml:space="preserve">Irene Everly </v>
      </c>
      <c r="L16" s="1" t="str">
        <f>VLOOKUP(A16,[1]order!$A$1:$K$8,9,0)</f>
        <v>1756 East Dr, Houston, TX 28562</v>
      </c>
      <c r="M16" s="1" t="str">
        <f>VLOOKUP(A16,[1]order!$A$1:$K$8,10,0)</f>
        <v xml:space="preserve">KB63001 </v>
      </c>
      <c r="N16" s="2">
        <f>VLOOKUP(A16,[1]order!$A$1:$K$8,11,0)</f>
        <v>0</v>
      </c>
    </row>
    <row r="17" spans="1:14" x14ac:dyDescent="0.25">
      <c r="A17">
        <v>1003</v>
      </c>
      <c r="B17">
        <v>1900</v>
      </c>
      <c r="C17">
        <v>1902</v>
      </c>
      <c r="D17" t="str">
        <f>VLOOKUP(C17,[2]option!$A$1:$B$31,2,0)</f>
        <v>ESC8000 G3 - 8 G Intel Xeon E5-1620 v3 (3.5G,140W,L3:10M,4C,HT)</v>
      </c>
      <c r="E17">
        <v>2</v>
      </c>
      <c r="F17">
        <f>VLOOKUP(A17,[1]order!$A$1:$K$8,3,0)</f>
        <v>20</v>
      </c>
      <c r="G17">
        <f>VLOOKUP(A17,[1]order!$A$1:$K$8,4,0)</f>
        <v>6.25E-2</v>
      </c>
      <c r="H17">
        <f>VLOOKUP(A17,[1]order!$A$1:$K$8,5,0)</f>
        <v>70.98</v>
      </c>
      <c r="I17" s="1">
        <f>VLOOKUP(A17,[1]order!$A$1:$K$8,6,0)</f>
        <v>43385</v>
      </c>
      <c r="J17" s="1">
        <f>VLOOKUP(A17,[1]order!$A$1:$K$8,7,0)</f>
        <v>43388</v>
      </c>
      <c r="K17" s="1" t="str">
        <f>VLOOKUP(A17,[1]order!$A$1:$K$8,8,0)</f>
        <v xml:space="preserve">Irene Everly </v>
      </c>
      <c r="L17" s="1" t="str">
        <f>VLOOKUP(A17,[1]order!$A$1:$K$8,9,0)</f>
        <v>1756 East Dr, Houston, TX 28562</v>
      </c>
      <c r="M17" s="1" t="str">
        <f>VLOOKUP(A17,[1]order!$A$1:$K$8,10,0)</f>
        <v xml:space="preserve">KB63001 </v>
      </c>
      <c r="N17" s="2">
        <f>VLOOKUP(A17,[1]order!$A$1:$K$8,11,0)</f>
        <v>0</v>
      </c>
    </row>
    <row r="18" spans="1:14" x14ac:dyDescent="0.25">
      <c r="A18">
        <v>1004</v>
      </c>
      <c r="B18">
        <v>2000</v>
      </c>
      <c r="C18">
        <v>2001</v>
      </c>
      <c r="D18" t="str">
        <f>VLOOKUP(C18,[2]option!$A$1:$B$31,2,0)</f>
        <v>ESC8000 G4 - 8 G Intel Xeon E5-1603 v3 (3.5G,140W,L3:10M,4C,HT)</v>
      </c>
      <c r="E18">
        <v>2</v>
      </c>
      <c r="F18">
        <f>VLOOKUP(A18,[1]order!$A$1:$K$8,3,0)</f>
        <v>7</v>
      </c>
      <c r="G18">
        <f>VLOOKUP(A18,[1]order!$A$1:$K$8,4,0)</f>
        <v>6.25E-2</v>
      </c>
      <c r="H18">
        <f>VLOOKUP(A18,[1]order!$A$1:$K$8,5,0)</f>
        <v>30.45</v>
      </c>
      <c r="I18" s="1">
        <f>VLOOKUP(A18,[1]order!$A$1:$K$8,6,0)</f>
        <v>43389</v>
      </c>
      <c r="J18" s="1">
        <f>VLOOKUP(A18,[1]order!$A$1:$K$8,7,0)</f>
        <v>43392</v>
      </c>
      <c r="K18" s="1" t="str">
        <f>VLOOKUP(A18,[1]order!$A$1:$K$8,8,0)</f>
        <v>Rachel Rose</v>
      </c>
      <c r="L18" s="1" t="str">
        <f>VLOOKUP(A18,[1]order!$A$1:$K$8,9,0)</f>
        <v xml:space="preserve">1465 River Dr, Boston, MA 43625 </v>
      </c>
      <c r="M18" s="1" t="str">
        <f>VLOOKUP(A18,[1]order!$A$1:$K$8,10,0)</f>
        <v xml:space="preserve">IK64001 </v>
      </c>
      <c r="N18" s="2">
        <f>VLOOKUP(A18,[1]order!$A$1:$K$8,11,0)</f>
        <v>1</v>
      </c>
    </row>
    <row r="19" spans="1:14" x14ac:dyDescent="0.25">
      <c r="A19">
        <v>1004</v>
      </c>
      <c r="B19">
        <v>2000</v>
      </c>
      <c r="C19">
        <v>2002</v>
      </c>
      <c r="D19" t="str">
        <f>VLOOKUP(C19,[2]option!$A$1:$B$31,2,0)</f>
        <v>ESC8000 G4 - 8 G Intel Xeon E5-1620 v3 (3.5G,140W,L3:10M,4C,HT)</v>
      </c>
      <c r="E19">
        <v>3</v>
      </c>
      <c r="F19">
        <f>VLOOKUP(A19,[1]order!$A$1:$K$8,3,0)</f>
        <v>7</v>
      </c>
      <c r="G19">
        <f>VLOOKUP(A19,[1]order!$A$1:$K$8,4,0)</f>
        <v>6.25E-2</v>
      </c>
      <c r="H19">
        <f>VLOOKUP(A19,[1]order!$A$1:$K$8,5,0)</f>
        <v>30.45</v>
      </c>
      <c r="I19" s="1">
        <f>VLOOKUP(A19,[1]order!$A$1:$K$8,6,0)</f>
        <v>43389</v>
      </c>
      <c r="J19" s="1">
        <f>VLOOKUP(A19,[1]order!$A$1:$K$8,7,0)</f>
        <v>43392</v>
      </c>
      <c r="K19" s="1" t="str">
        <f>VLOOKUP(A19,[1]order!$A$1:$K$8,8,0)</f>
        <v>Rachel Rose</v>
      </c>
      <c r="L19" s="1" t="str">
        <f>VLOOKUP(A19,[1]order!$A$1:$K$8,9,0)</f>
        <v xml:space="preserve">1465 River Dr, Boston, MA 43625 </v>
      </c>
      <c r="M19" s="1" t="str">
        <f>VLOOKUP(A19,[1]order!$A$1:$K$8,10,0)</f>
        <v xml:space="preserve">IK64001 </v>
      </c>
      <c r="N19" s="2">
        <f>VLOOKUP(A19,[1]order!$A$1:$K$8,11,0)</f>
        <v>1</v>
      </c>
    </row>
    <row r="20" spans="1:14" x14ac:dyDescent="0.25">
      <c r="A20">
        <v>1004</v>
      </c>
      <c r="B20">
        <v>2100</v>
      </c>
      <c r="C20">
        <v>2101</v>
      </c>
      <c r="D20" t="str">
        <f>VLOOKUP(C20,[2]option!$A$1:$B$31,2,0)</f>
        <v>XPS 13 - 5080 8GB LPDDR3 1866MHz</v>
      </c>
      <c r="E20">
        <v>1</v>
      </c>
      <c r="F20">
        <f>VLOOKUP(A20,[1]order!$A$1:$K$8,3,0)</f>
        <v>7</v>
      </c>
      <c r="G20">
        <f>VLOOKUP(A20,[1]order!$A$1:$K$8,4,0)</f>
        <v>6.25E-2</v>
      </c>
      <c r="H20">
        <f>VLOOKUP(A20,[1]order!$A$1:$K$8,5,0)</f>
        <v>30.45</v>
      </c>
      <c r="I20" s="1">
        <f>VLOOKUP(A20,[1]order!$A$1:$K$8,6,0)</f>
        <v>43389</v>
      </c>
      <c r="J20" s="1">
        <f>VLOOKUP(A20,[1]order!$A$1:$K$8,7,0)</f>
        <v>43392</v>
      </c>
      <c r="K20" s="1" t="str">
        <f>VLOOKUP(A20,[1]order!$A$1:$K$8,8,0)</f>
        <v>Rachel Rose</v>
      </c>
      <c r="L20" s="1" t="str">
        <f>VLOOKUP(A20,[1]order!$A$1:$K$8,9,0)</f>
        <v xml:space="preserve">1465 River Dr, Boston, MA 43625 </v>
      </c>
      <c r="M20" s="1" t="str">
        <f>VLOOKUP(A20,[1]order!$A$1:$K$8,10,0)</f>
        <v xml:space="preserve">IK64001 </v>
      </c>
      <c r="N20" s="2">
        <f>VLOOKUP(A20,[1]order!$A$1:$K$8,11,0)</f>
        <v>1</v>
      </c>
    </row>
    <row r="21" spans="1:14" x14ac:dyDescent="0.25">
      <c r="A21">
        <v>1004</v>
      </c>
      <c r="B21">
        <v>2100</v>
      </c>
      <c r="C21">
        <v>2102</v>
      </c>
      <c r="D21" t="str">
        <f>VLOOKUP(C21,[2]option!$A$1:$B$31,2,0)</f>
        <v>XPS 13 - 5080 16GB LPDDR3 1866MHz</v>
      </c>
      <c r="E21">
        <v>3</v>
      </c>
      <c r="F21">
        <f>VLOOKUP(A21,[1]order!$A$1:$K$8,3,0)</f>
        <v>7</v>
      </c>
      <c r="G21">
        <f>VLOOKUP(A21,[1]order!$A$1:$K$8,4,0)</f>
        <v>6.25E-2</v>
      </c>
      <c r="H21">
        <f>VLOOKUP(A21,[1]order!$A$1:$K$8,5,0)</f>
        <v>30.45</v>
      </c>
      <c r="I21" s="1">
        <f>VLOOKUP(A21,[1]order!$A$1:$K$8,6,0)</f>
        <v>43389</v>
      </c>
      <c r="J21" s="1">
        <f>VLOOKUP(A21,[1]order!$A$1:$K$8,7,0)</f>
        <v>43392</v>
      </c>
      <c r="K21" s="1" t="str">
        <f>VLOOKUP(A21,[1]order!$A$1:$K$8,8,0)</f>
        <v>Rachel Rose</v>
      </c>
      <c r="L21" s="1" t="str">
        <f>VLOOKUP(A21,[1]order!$A$1:$K$8,9,0)</f>
        <v xml:space="preserve">1465 River Dr, Boston, MA 43625 </v>
      </c>
      <c r="M21" s="1" t="str">
        <f>VLOOKUP(A21,[1]order!$A$1:$K$8,10,0)</f>
        <v xml:space="preserve">IK64001 </v>
      </c>
      <c r="N21" s="2">
        <f>VLOOKUP(A21,[1]order!$A$1:$K$8,11,0)</f>
        <v>1</v>
      </c>
    </row>
    <row r="22" spans="1:14" x14ac:dyDescent="0.25">
      <c r="A22">
        <v>1004</v>
      </c>
      <c r="B22">
        <v>2200</v>
      </c>
      <c r="C22">
        <v>2201</v>
      </c>
      <c r="D22" t="str">
        <f>VLOOKUP(C22,[2]option!$A$1:$B$31,2,0)</f>
        <v>XPS 15- 5070 256GB PCIe Solid State Drive</v>
      </c>
      <c r="E22">
        <v>2</v>
      </c>
      <c r="F22">
        <f>VLOOKUP(A22,[1]order!$A$1:$K$8,3,0)</f>
        <v>7</v>
      </c>
      <c r="G22">
        <f>VLOOKUP(A22,[1]order!$A$1:$K$8,4,0)</f>
        <v>6.25E-2</v>
      </c>
      <c r="H22">
        <f>VLOOKUP(A22,[1]order!$A$1:$K$8,5,0)</f>
        <v>30.45</v>
      </c>
      <c r="I22" s="1">
        <f>VLOOKUP(A22,[1]order!$A$1:$K$8,6,0)</f>
        <v>43389</v>
      </c>
      <c r="J22" s="1">
        <f>VLOOKUP(A22,[1]order!$A$1:$K$8,7,0)</f>
        <v>43392</v>
      </c>
      <c r="K22" s="1" t="str">
        <f>VLOOKUP(A22,[1]order!$A$1:$K$8,8,0)</f>
        <v>Rachel Rose</v>
      </c>
      <c r="L22" s="1" t="str">
        <f>VLOOKUP(A22,[1]order!$A$1:$K$8,9,0)</f>
        <v xml:space="preserve">1465 River Dr, Boston, MA 43625 </v>
      </c>
      <c r="M22" s="1" t="str">
        <f>VLOOKUP(A22,[1]order!$A$1:$K$8,10,0)</f>
        <v xml:space="preserve">IK64001 </v>
      </c>
      <c r="N22" s="2">
        <f>VLOOKUP(A22,[1]order!$A$1:$K$8,11,0)</f>
        <v>1</v>
      </c>
    </row>
    <row r="23" spans="1:14" x14ac:dyDescent="0.25">
      <c r="A23">
        <v>1004</v>
      </c>
      <c r="B23">
        <v>2200</v>
      </c>
      <c r="C23">
        <v>2202</v>
      </c>
      <c r="D23" t="str">
        <f>VLOOKUP(C23,[2]option!$A$1:$B$31,2,0)</f>
        <v>XPS 15- 5070 500GB PCIe Solid State Drive</v>
      </c>
      <c r="E23">
        <v>3</v>
      </c>
      <c r="F23">
        <f>VLOOKUP(A23,[1]order!$A$1:$K$8,3,0)</f>
        <v>7</v>
      </c>
      <c r="G23">
        <f>VLOOKUP(A23,[1]order!$A$1:$K$8,4,0)</f>
        <v>6.25E-2</v>
      </c>
      <c r="H23">
        <f>VLOOKUP(A23,[1]order!$A$1:$K$8,5,0)</f>
        <v>30.45</v>
      </c>
      <c r="I23" s="1">
        <f>VLOOKUP(A23,[1]order!$A$1:$K$8,6,0)</f>
        <v>43389</v>
      </c>
      <c r="J23" s="1">
        <f>VLOOKUP(A23,[1]order!$A$1:$K$8,7,0)</f>
        <v>43392</v>
      </c>
      <c r="K23" s="1" t="str">
        <f>VLOOKUP(A23,[1]order!$A$1:$K$8,8,0)</f>
        <v>Rachel Rose</v>
      </c>
      <c r="L23" s="1" t="str">
        <f>VLOOKUP(A23,[1]order!$A$1:$K$8,9,0)</f>
        <v xml:space="preserve">1465 River Dr, Boston, MA 43625 </v>
      </c>
      <c r="M23" s="1" t="str">
        <f>VLOOKUP(A23,[1]order!$A$1:$K$8,10,0)</f>
        <v xml:space="preserve">IK64001 </v>
      </c>
      <c r="N23" s="2">
        <f>VLOOKUP(A23,[1]order!$A$1:$K$8,11,0)</f>
        <v>1</v>
      </c>
    </row>
    <row r="24" spans="1:14" x14ac:dyDescent="0.25">
      <c r="A24">
        <v>1005</v>
      </c>
      <c r="B24">
        <v>2300</v>
      </c>
      <c r="C24">
        <v>2301</v>
      </c>
      <c r="D24" t="str">
        <f>VLOOKUP(C24,[2]option!$A$1:$B$31,2,0)</f>
        <v>Monoprice Ultra Slim Series High Speed HDMI Cable - 4K - Length - 1ft</v>
      </c>
      <c r="E24">
        <v>1</v>
      </c>
      <c r="F24">
        <f>VLOOKUP(A24,[1]order!$A$1:$K$8,3,0)</f>
        <v>8</v>
      </c>
      <c r="G24">
        <f>VLOOKUP(A24,[1]order!$A$1:$K$8,4,0)</f>
        <v>6.25E-2</v>
      </c>
      <c r="H24">
        <f>VLOOKUP(A24,[1]order!$A$1:$K$8,5,0)</f>
        <v>100.2</v>
      </c>
      <c r="I24" s="1">
        <f>VLOOKUP(A24,[1]order!$A$1:$K$8,6,0)</f>
        <v>43386</v>
      </c>
      <c r="J24" s="1">
        <f>VLOOKUP(A24,[1]order!$A$1:$K$8,7,0)</f>
        <v>43389</v>
      </c>
      <c r="K24" s="1" t="str">
        <f>VLOOKUP(A24,[1]order!$A$1:$K$8,8,0)</f>
        <v>Sophie Sutton</v>
      </c>
      <c r="L24" s="1" t="str">
        <f>VLOOKUP(A24,[1]order!$A$1:$K$8,9,0)</f>
        <v>1896 West Dr, Portland, OR 65842</v>
      </c>
      <c r="M24" s="1" t="str">
        <f>VLOOKUP(A24,[1]order!$A$1:$K$8,10,0)</f>
        <v xml:space="preserve">OP65001 </v>
      </c>
      <c r="N24" s="2">
        <f>VLOOKUP(A24,[1]order!$A$1:$K$8,11,0)</f>
        <v>0</v>
      </c>
    </row>
    <row r="25" spans="1:14" x14ac:dyDescent="0.25">
      <c r="A25">
        <v>1005</v>
      </c>
      <c r="B25">
        <v>2300</v>
      </c>
      <c r="C25">
        <v>2302</v>
      </c>
      <c r="D25" t="str">
        <f>VLOOKUP(C25,[2]option!$A$1:$B$31,2,0)</f>
        <v>Monoprice Ultra Slim Series High Speed HDMI Cable - 4K - Length - 1.5ft</v>
      </c>
      <c r="E25">
        <v>1</v>
      </c>
      <c r="F25">
        <f>VLOOKUP(A25,[1]order!$A$1:$K$8,3,0)</f>
        <v>8</v>
      </c>
      <c r="G25">
        <f>VLOOKUP(A25,[1]order!$A$1:$K$8,4,0)</f>
        <v>6.25E-2</v>
      </c>
      <c r="H25">
        <f>VLOOKUP(A25,[1]order!$A$1:$K$8,5,0)</f>
        <v>100.2</v>
      </c>
      <c r="I25" s="1">
        <f>VLOOKUP(A25,[1]order!$A$1:$K$8,6,0)</f>
        <v>43386</v>
      </c>
      <c r="J25" s="1">
        <f>VLOOKUP(A25,[1]order!$A$1:$K$8,7,0)</f>
        <v>43389</v>
      </c>
      <c r="K25" s="1" t="str">
        <f>VLOOKUP(A25,[1]order!$A$1:$K$8,8,0)</f>
        <v>Sophie Sutton</v>
      </c>
      <c r="L25" s="1" t="str">
        <f>VLOOKUP(A25,[1]order!$A$1:$K$8,9,0)</f>
        <v>1896 West Dr, Portland, OR 65842</v>
      </c>
      <c r="M25" s="1" t="str">
        <f>VLOOKUP(A25,[1]order!$A$1:$K$8,10,0)</f>
        <v xml:space="preserve">OP65001 </v>
      </c>
      <c r="N25" s="2">
        <f>VLOOKUP(A25,[1]order!$A$1:$K$8,11,0)</f>
        <v>0</v>
      </c>
    </row>
    <row r="26" spans="1:14" x14ac:dyDescent="0.25">
      <c r="A26">
        <v>1005</v>
      </c>
      <c r="B26">
        <v>2400</v>
      </c>
      <c r="C26">
        <v>2401</v>
      </c>
      <c r="D26" t="str">
        <f>VLOOKUP(C26,[2]option!$A$1:$B$31,2,0)</f>
        <v>Monoprice Ultra Slim Series High Speed HDMI Cable - 4K - Length - 3ft</v>
      </c>
      <c r="E26">
        <v>3</v>
      </c>
      <c r="F26">
        <f>VLOOKUP(A26,[1]order!$A$1:$K$8,3,0)</f>
        <v>8</v>
      </c>
      <c r="G26">
        <f>VLOOKUP(A26,[1]order!$A$1:$K$8,4,0)</f>
        <v>6.25E-2</v>
      </c>
      <c r="H26">
        <f>VLOOKUP(A26,[1]order!$A$1:$K$8,5,0)</f>
        <v>100.2</v>
      </c>
      <c r="I26" s="1">
        <f>VLOOKUP(A26,[1]order!$A$1:$K$8,6,0)</f>
        <v>43386</v>
      </c>
      <c r="J26" s="1">
        <f>VLOOKUP(A26,[1]order!$A$1:$K$8,7,0)</f>
        <v>43389</v>
      </c>
      <c r="K26" s="1" t="str">
        <f>VLOOKUP(A26,[1]order!$A$1:$K$8,8,0)</f>
        <v>Sophie Sutton</v>
      </c>
      <c r="L26" s="1" t="str">
        <f>VLOOKUP(A26,[1]order!$A$1:$K$8,9,0)</f>
        <v>1896 West Dr, Portland, OR 65842</v>
      </c>
      <c r="M26" s="1" t="str">
        <f>VLOOKUP(A26,[1]order!$A$1:$K$8,10,0)</f>
        <v xml:space="preserve">OP65001 </v>
      </c>
      <c r="N26" s="2">
        <f>VLOOKUP(A26,[1]order!$A$1:$K$8,11,0)</f>
        <v>0</v>
      </c>
    </row>
    <row r="27" spans="1:14" x14ac:dyDescent="0.25">
      <c r="A27">
        <v>1006</v>
      </c>
      <c r="B27">
        <v>2400</v>
      </c>
      <c r="C27">
        <v>2402</v>
      </c>
      <c r="D27" t="str">
        <f>VLOOKUP(C27,[2]option!$A$1:$B$31,2,0)</f>
        <v>Monoprice Ultra Slim Series High Speed HDMI Cable - 4K - Length - 5ft</v>
      </c>
      <c r="E27">
        <v>2</v>
      </c>
      <c r="F27">
        <f>VLOOKUP(A27,[1]order!$A$1:$K$8,3,0)</f>
        <v>5</v>
      </c>
      <c r="G27">
        <f>VLOOKUP(A27,[1]order!$A$1:$K$8,4,0)</f>
        <v>0.10249999999999999</v>
      </c>
      <c r="H27">
        <f>VLOOKUP(A27,[1]order!$A$1:$K$8,5,0)</f>
        <v>58.52</v>
      </c>
      <c r="I27" s="1">
        <f>VLOOKUP(A27,[1]order!$A$1:$K$8,6,0)</f>
        <v>43394</v>
      </c>
      <c r="J27" s="1">
        <f>VLOOKUP(A27,[1]order!$A$1:$K$8,7,0)</f>
        <v>43397</v>
      </c>
      <c r="K27" s="1" t="str">
        <f>VLOOKUP(A27,[1]order!$A$1:$K$8,8,0)</f>
        <v>Wendy West</v>
      </c>
      <c r="L27" s="1" t="str">
        <f>VLOOKUP(A27,[1]order!$A$1:$K$8,9,0)</f>
        <v>1252 Vine St, Chicago, IL 73215</v>
      </c>
      <c r="M27" s="1" t="str">
        <f>VLOOKUP(A27,[1]order!$A$1:$K$8,10,0)</f>
        <v xml:space="preserve">XH66001 </v>
      </c>
      <c r="N27" s="2">
        <f>VLOOKUP(A27,[1]order!$A$1:$K$8,11,0)</f>
        <v>1</v>
      </c>
    </row>
    <row r="28" spans="1:14" x14ac:dyDescent="0.25">
      <c r="A28">
        <v>1006</v>
      </c>
      <c r="B28">
        <v>2500</v>
      </c>
      <c r="C28">
        <v>2501</v>
      </c>
      <c r="D28" t="str">
        <f>VLOOKUP(C28,[2]option!$A$1:$B$31,2,0)</f>
        <v>COWIN E7 PRO - Black</v>
      </c>
      <c r="E28">
        <v>3</v>
      </c>
      <c r="F28">
        <f>VLOOKUP(A28,[1]order!$A$1:$K$8,3,0)</f>
        <v>5</v>
      </c>
      <c r="G28">
        <f>VLOOKUP(A28,[1]order!$A$1:$K$8,4,0)</f>
        <v>0.10249999999999999</v>
      </c>
      <c r="H28">
        <f>VLOOKUP(A28,[1]order!$A$1:$K$8,5,0)</f>
        <v>58.52</v>
      </c>
      <c r="I28" s="1">
        <f>VLOOKUP(A28,[1]order!$A$1:$K$8,6,0)</f>
        <v>43394</v>
      </c>
      <c r="J28" s="1">
        <f>VLOOKUP(A28,[1]order!$A$1:$K$8,7,0)</f>
        <v>43397</v>
      </c>
      <c r="K28" s="1" t="str">
        <f>VLOOKUP(A28,[1]order!$A$1:$K$8,8,0)</f>
        <v>Wendy West</v>
      </c>
      <c r="L28" s="1" t="str">
        <f>VLOOKUP(A28,[1]order!$A$1:$K$8,9,0)</f>
        <v>1252 Vine St, Chicago, IL 73215</v>
      </c>
      <c r="M28" s="1" t="str">
        <f>VLOOKUP(A28,[1]order!$A$1:$K$8,10,0)</f>
        <v xml:space="preserve">XH66001 </v>
      </c>
      <c r="N28" s="2">
        <f>VLOOKUP(A28,[1]order!$A$1:$K$8,11,0)</f>
        <v>1</v>
      </c>
    </row>
    <row r="29" spans="1:14" x14ac:dyDescent="0.25">
      <c r="A29">
        <v>1006</v>
      </c>
      <c r="B29">
        <v>2500</v>
      </c>
      <c r="C29">
        <v>2502</v>
      </c>
      <c r="D29" t="str">
        <f>VLOOKUP(C29,[2]option!$A$1:$B$31,2,0)</f>
        <v>COWIN E7 PRO - Red</v>
      </c>
      <c r="E29">
        <v>1</v>
      </c>
      <c r="F29">
        <f>VLOOKUP(A29,[1]order!$A$1:$K$8,3,0)</f>
        <v>5</v>
      </c>
      <c r="G29">
        <f>VLOOKUP(A29,[1]order!$A$1:$K$8,4,0)</f>
        <v>0.10249999999999999</v>
      </c>
      <c r="H29">
        <f>VLOOKUP(A29,[1]order!$A$1:$K$8,5,0)</f>
        <v>58.52</v>
      </c>
      <c r="I29" s="1">
        <f>VLOOKUP(A29,[1]order!$A$1:$K$8,6,0)</f>
        <v>43394</v>
      </c>
      <c r="J29" s="1">
        <f>VLOOKUP(A29,[1]order!$A$1:$K$8,7,0)</f>
        <v>43397</v>
      </c>
      <c r="K29" s="1" t="str">
        <f>VLOOKUP(A29,[1]order!$A$1:$K$8,8,0)</f>
        <v>Wendy West</v>
      </c>
      <c r="L29" s="1" t="str">
        <f>VLOOKUP(A29,[1]order!$A$1:$K$8,9,0)</f>
        <v>1252 Vine St, Chicago, IL 73215</v>
      </c>
      <c r="M29" s="1" t="str">
        <f>VLOOKUP(A29,[1]order!$A$1:$K$8,10,0)</f>
        <v xml:space="preserve">XH66001 </v>
      </c>
      <c r="N29" s="2">
        <f>VLOOKUP(A29,[1]order!$A$1:$K$8,11,0)</f>
        <v>1</v>
      </c>
    </row>
    <row r="30" spans="1:14" x14ac:dyDescent="0.25">
      <c r="A30">
        <v>1006</v>
      </c>
      <c r="B30">
        <v>2600</v>
      </c>
      <c r="C30">
        <v>2601</v>
      </c>
      <c r="D30" t="str">
        <f>VLOOKUP(C30,[2]option!$A$1:$B$31,2,0)</f>
        <v>COWIN E7 PRO - Pink</v>
      </c>
      <c r="E30">
        <v>2</v>
      </c>
      <c r="F30">
        <f>VLOOKUP(A30,[1]order!$A$1:$K$8,3,0)</f>
        <v>5</v>
      </c>
      <c r="G30">
        <f>VLOOKUP(A30,[1]order!$A$1:$K$8,4,0)</f>
        <v>0.10249999999999999</v>
      </c>
      <c r="H30">
        <f>VLOOKUP(A30,[1]order!$A$1:$K$8,5,0)</f>
        <v>58.52</v>
      </c>
      <c r="I30" s="1">
        <f>VLOOKUP(A30,[1]order!$A$1:$K$8,6,0)</f>
        <v>43394</v>
      </c>
      <c r="J30" s="1">
        <f>VLOOKUP(A30,[1]order!$A$1:$K$8,7,0)</f>
        <v>43397</v>
      </c>
      <c r="K30" s="1" t="str">
        <f>VLOOKUP(A30,[1]order!$A$1:$K$8,8,0)</f>
        <v>Wendy West</v>
      </c>
      <c r="L30" s="1" t="str">
        <f>VLOOKUP(A30,[1]order!$A$1:$K$8,9,0)</f>
        <v>1252 Vine St, Chicago, IL 73215</v>
      </c>
      <c r="M30" s="1" t="str">
        <f>VLOOKUP(A30,[1]order!$A$1:$K$8,10,0)</f>
        <v xml:space="preserve">XH66001 </v>
      </c>
      <c r="N30" s="2">
        <f>VLOOKUP(A30,[1]order!$A$1:$K$8,11,0)</f>
        <v>1</v>
      </c>
    </row>
    <row r="31" spans="1:14" x14ac:dyDescent="0.25">
      <c r="A31">
        <v>1006</v>
      </c>
      <c r="B31">
        <v>2600</v>
      </c>
      <c r="C31">
        <v>2602</v>
      </c>
      <c r="D31" t="str">
        <f>VLOOKUP(C31,[2]option!$A$1:$B$31,2,0)</f>
        <v>COWIN E7 PRO - White</v>
      </c>
      <c r="E31">
        <v>1</v>
      </c>
      <c r="F31">
        <f>VLOOKUP(A31,[1]order!$A$1:$K$8,3,0)</f>
        <v>5</v>
      </c>
      <c r="G31">
        <f>VLOOKUP(A31,[1]order!$A$1:$K$8,4,0)</f>
        <v>0.10249999999999999</v>
      </c>
      <c r="H31">
        <f>VLOOKUP(A31,[1]order!$A$1:$K$8,5,0)</f>
        <v>58.52</v>
      </c>
      <c r="I31" s="1">
        <f>VLOOKUP(A31,[1]order!$A$1:$K$8,6,0)</f>
        <v>43394</v>
      </c>
      <c r="J31" s="1">
        <f>VLOOKUP(A31,[1]order!$A$1:$K$8,7,0)</f>
        <v>43397</v>
      </c>
      <c r="K31" s="1" t="str">
        <f>VLOOKUP(A31,[1]order!$A$1:$K$8,8,0)</f>
        <v>Wendy West</v>
      </c>
      <c r="L31" s="1" t="str">
        <f>VLOOKUP(A31,[1]order!$A$1:$K$8,9,0)</f>
        <v>1252 Vine St, Chicago, IL 73215</v>
      </c>
      <c r="M31" s="1" t="str">
        <f>VLOOKUP(A31,[1]order!$A$1:$K$8,10,0)</f>
        <v xml:space="preserve">XH66001 </v>
      </c>
      <c r="N31" s="2">
        <f>VLOOKUP(A31,[1]order!$A$1:$K$8,11,0)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</dc:creator>
  <cp:lastModifiedBy>vidal</cp:lastModifiedBy>
  <dcterms:created xsi:type="dcterms:W3CDTF">2022-03-15T14:41:18Z</dcterms:created>
  <dcterms:modified xsi:type="dcterms:W3CDTF">2022-03-15T16:51:51Z</dcterms:modified>
</cp:coreProperties>
</file>