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3892701-F087-43B7-AFBE-1CC15CF7BDDB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Preferences" sheetId="2" r:id="rId1"/>
    <sheet name="Production" sheetId="1" r:id="rId2"/>
    <sheet name="Taxes" sheetId="4" r:id="rId3"/>
    <sheet name="Government Expenditure" sheetId="5" r:id="rId4"/>
    <sheet name="Labour Skills" sheetId="6" r:id="rId5"/>
    <sheet name="Macro Aggregate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3" l="1"/>
  <c r="D26" i="3"/>
  <c r="J18" i="2" l="1"/>
  <c r="J19" i="2"/>
  <c r="J20" i="2"/>
  <c r="J21" i="2"/>
  <c r="J22" i="2"/>
  <c r="J23" i="2"/>
  <c r="J24" i="2"/>
  <c r="J17" i="2"/>
  <c r="C29" i="3" l="1"/>
  <c r="E24" i="3" s="1"/>
  <c r="F8" i="4" l="1"/>
  <c r="G8" i="4"/>
  <c r="H8" i="4"/>
  <c r="I8" i="4"/>
  <c r="J8" i="4"/>
  <c r="K8" i="4"/>
  <c r="L8" i="4"/>
  <c r="E8" i="4"/>
  <c r="D10" i="4" s="1"/>
  <c r="F7" i="4"/>
  <c r="G7" i="4"/>
  <c r="H7" i="4"/>
  <c r="I7" i="4"/>
  <c r="J7" i="4"/>
  <c r="K7" i="4"/>
  <c r="L7" i="4"/>
  <c r="E7" i="4"/>
  <c r="D9" i="4" s="1"/>
  <c r="D11" i="4" s="1"/>
  <c r="E23" i="3"/>
  <c r="E22" i="3"/>
  <c r="C21" i="3"/>
  <c r="B21" i="3"/>
  <c r="E18" i="2"/>
  <c r="E19" i="2"/>
  <c r="E20" i="2"/>
  <c r="E21" i="2"/>
  <c r="E22" i="2"/>
  <c r="E23" i="2"/>
  <c r="E24" i="2"/>
  <c r="E17" i="2"/>
  <c r="F17" i="2" s="1"/>
  <c r="H3" i="2"/>
  <c r="I3" i="2" s="1"/>
  <c r="H4" i="2"/>
  <c r="I4" i="2" s="1"/>
  <c r="I5" i="2"/>
  <c r="I6" i="2"/>
  <c r="I7" i="2"/>
  <c r="J7" i="2" s="1"/>
  <c r="F6" i="2"/>
  <c r="J6" i="2" s="1"/>
  <c r="F5" i="2"/>
  <c r="J5" i="2" s="1"/>
  <c r="F4" i="2"/>
  <c r="F3" i="2"/>
  <c r="D13" i="1"/>
  <c r="C3" i="1"/>
  <c r="C4" i="1"/>
  <c r="C5" i="1"/>
  <c r="C6" i="1"/>
  <c r="C7" i="1"/>
  <c r="C8" i="1"/>
  <c r="C9" i="1"/>
  <c r="C10" i="1"/>
  <c r="C11" i="1"/>
  <c r="C12" i="1"/>
  <c r="C2" i="1"/>
  <c r="B13" i="1"/>
  <c r="A3" i="1"/>
  <c r="A4" i="1" s="1"/>
  <c r="A5" i="1" s="1"/>
  <c r="A6" i="1" s="1"/>
  <c r="A7" i="1" s="1"/>
  <c r="A8" i="1" s="1"/>
  <c r="A9" i="1" s="1"/>
  <c r="A10" i="1" s="1"/>
  <c r="A11" i="1" s="1"/>
  <c r="A12" i="1" s="1"/>
  <c r="C13" i="1" l="1"/>
  <c r="J3" i="2"/>
  <c r="J8" i="2" s="1"/>
  <c r="F8" i="2"/>
  <c r="I8" i="2"/>
  <c r="J4" i="2"/>
  <c r="F21" i="2"/>
  <c r="H21" i="2" s="1"/>
  <c r="F23" i="2"/>
  <c r="H23" i="2" s="1"/>
  <c r="F19" i="2"/>
  <c r="H19" i="2" s="1"/>
  <c r="E21" i="3"/>
  <c r="L3" i="2"/>
  <c r="E25" i="2" l="1"/>
  <c r="K3" i="2"/>
  <c r="H17" i="2"/>
  <c r="E26" i="2" s="1"/>
  <c r="A28" i="2" s="1"/>
  <c r="B28" i="2" s="1"/>
  <c r="L6" i="2" l="1"/>
  <c r="K7" i="2"/>
  <c r="K5" i="2"/>
  <c r="L4" i="2"/>
  <c r="K4" i="2"/>
  <c r="L5" i="2" l="1"/>
  <c r="L8" i="2" s="1"/>
  <c r="L7" i="2"/>
  <c r="K6" i="2"/>
  <c r="K8" i="2" s="1"/>
</calcChain>
</file>

<file path=xl/sharedStrings.xml><?xml version="1.0" encoding="utf-8"?>
<sst xmlns="http://schemas.openxmlformats.org/spreadsheetml/2006/main" count="128" uniqueCount="81">
  <si>
    <t>Year</t>
  </si>
  <si>
    <t>Share of labour at current GDP</t>
  </si>
  <si>
    <t>Share of capital at current GDP</t>
  </si>
  <si>
    <t>Average</t>
  </si>
  <si>
    <t>Penn World Tables 91</t>
  </si>
  <si>
    <t>Capital Depreciation</t>
  </si>
  <si>
    <r>
      <t xml:space="preserve">Relative risk aversion: </t>
    </r>
    <r>
      <rPr>
        <sz val="11"/>
        <color theme="1"/>
        <rFont val="Calibri"/>
        <family val="2"/>
      </rPr>
      <t>σ=1/ψ</t>
    </r>
  </si>
  <si>
    <t>Study</t>
  </si>
  <si>
    <t>ψ</t>
  </si>
  <si>
    <t>σ</t>
  </si>
  <si>
    <t>Yogo (2004)</t>
  </si>
  <si>
    <t>Pholile et al (2014)*</t>
  </si>
  <si>
    <t>*calibrated on consumption deflator</t>
  </si>
  <si>
    <t>Eisenhower and Ventura (2003)</t>
  </si>
  <si>
    <t>**specific question in SHIW 1995</t>
  </si>
  <si>
    <t>Weighted average</t>
  </si>
  <si>
    <t>Weight</t>
  </si>
  <si>
    <t>length</t>
  </si>
  <si>
    <t>last year</t>
  </si>
  <si>
    <t>weighted values</t>
  </si>
  <si>
    <t>50-last year</t>
  </si>
  <si>
    <t>Labour supply elasticities</t>
  </si>
  <si>
    <t>Bargain (2011)</t>
  </si>
  <si>
    <t>Data Type</t>
  </si>
  <si>
    <t>Single question, SHIW 1995</t>
  </si>
  <si>
    <t>Men</t>
  </si>
  <si>
    <t>Women</t>
  </si>
  <si>
    <t>ξ</t>
  </si>
  <si>
    <t>SHIW, 1998</t>
  </si>
  <si>
    <t>1/ξ</t>
  </si>
  <si>
    <t>Evers et al. (2008)</t>
  </si>
  <si>
    <t>SHIW, 1993</t>
  </si>
  <si>
    <t>Aaberge et al. (2002)</t>
  </si>
  <si>
    <t>For 1 hour worked</t>
  </si>
  <si>
    <t>Real GDP at 2011 Italian prices</t>
  </si>
  <si>
    <t>Capital Stock at 2011 Italian Prices</t>
  </si>
  <si>
    <t>TFP at 2011 prices</t>
  </si>
  <si>
    <t>Internal Rate of Return</t>
  </si>
  <si>
    <t>Real GDP at 2011 US prices</t>
  </si>
  <si>
    <t>Average 2010-2017</t>
  </si>
  <si>
    <t>K/Y</t>
  </si>
  <si>
    <t xml:space="preserve">TFP </t>
  </si>
  <si>
    <t>Gross Capital Formation (WB)</t>
  </si>
  <si>
    <t>I/Y</t>
  </si>
  <si>
    <t>2010</t>
  </si>
  <si>
    <t>2011</t>
  </si>
  <si>
    <t>2012</t>
  </si>
  <si>
    <t>2013</t>
  </si>
  <si>
    <t>2014</t>
  </si>
  <si>
    <t>2015</t>
  </si>
  <si>
    <t>2016</t>
  </si>
  <si>
    <t>2017</t>
  </si>
  <si>
    <t>Income Tax</t>
  </si>
  <si>
    <t>(millions euros)</t>
  </si>
  <si>
    <t>Property Tax</t>
  </si>
  <si>
    <t>GDP</t>
  </si>
  <si>
    <t>(2010 USD)</t>
  </si>
  <si>
    <t>Ratio Income Tax to GDP</t>
  </si>
  <si>
    <t>Ratio Property Tax to GDP</t>
  </si>
  <si>
    <t>Ty/Y</t>
  </si>
  <si>
    <t>Tp/Y</t>
  </si>
  <si>
    <t xml:space="preserve">Interest rates </t>
  </si>
  <si>
    <t>Pension Spending to GDP</t>
  </si>
  <si>
    <t>G/Y</t>
  </si>
  <si>
    <t>Equity markets on an aggregate 
level, 1971-1998</t>
  </si>
  <si>
    <t>Liu and Sercu (2009)</t>
  </si>
  <si>
    <t>Household consumption 
data, 1998-2007</t>
  </si>
  <si>
    <t>Calibration on household 
consumption data, 1980-2010</t>
  </si>
  <si>
    <t>Szpiro (1986)</t>
  </si>
  <si>
    <t>Property/liability insurance 
data, 1950-1980</t>
  </si>
  <si>
    <t>Turin Survey of 
Couples, 1979</t>
  </si>
  <si>
    <t>Survey of empirical
literature</t>
  </si>
  <si>
    <t>ξ weighted for 
gender gap</t>
  </si>
  <si>
    <t>Colombino and 
Del Boca (1990)</t>
  </si>
  <si>
    <t xml:space="preserve">Aggregate Macroeconomic Variables </t>
  </si>
  <si>
    <t>45.71%</t>
  </si>
  <si>
    <t>18.16%</t>
  </si>
  <si>
    <t>2.78%</t>
  </si>
  <si>
    <t>Hours</t>
  </si>
  <si>
    <t>Variable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</si>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</sst>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C0C0C0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rgb="FFC0C0C0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0" fillId="0" borderId="0" xfId="0" applyFill="1" applyBorder="1"/>
    <xf numFmtId="0" fontId="0" fillId="0" borderId="10" xfId="0" applyBorder="1"/>
    <xf numFmtId="0" fontId="0" fillId="0" borderId="10" xfId="0" applyFill="1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14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NumberFormat="1" applyBorder="1"/>
    <xf numFmtId="0" fontId="0" fillId="0" borderId="2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164" fontId="4" fillId="0" borderId="0" xfId="2" applyNumberFormat="1"/>
    <xf numFmtId="46" fontId="0" fillId="0" borderId="0" xfId="0" applyNumberFormat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2" fillId="0" borderId="2" xfId="1" applyBorder="1"/>
    <xf numFmtId="0" fontId="2" fillId="0" borderId="23" xfId="1" applyBorder="1"/>
    <xf numFmtId="164" fontId="0" fillId="0" borderId="0" xfId="0" quotePrefix="1" applyNumberFormat="1"/>
    <xf numFmtId="0" fontId="1" fillId="0" borderId="0" xfId="0" applyFont="1" applyFill="1" applyBorder="1"/>
    <xf numFmtId="0" fontId="0" fillId="0" borderId="1" xfId="0" applyFill="1" applyBorder="1"/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wrapText="1"/>
    </xf>
    <xf numFmtId="0" fontId="5" fillId="0" borderId="2" xfId="0" applyFont="1" applyBorder="1"/>
    <xf numFmtId="0" fontId="5" fillId="0" borderId="2" xfId="0" applyFont="1" applyFill="1" applyBorder="1" applyAlignment="1">
      <alignment wrapText="1"/>
    </xf>
    <xf numFmtId="10" fontId="0" fillId="0" borderId="0" xfId="0" applyNumberFormat="1" applyBorder="1"/>
    <xf numFmtId="9" fontId="0" fillId="0" borderId="0" xfId="0" applyNumberFormat="1" applyBorder="1"/>
    <xf numFmtId="0" fontId="0" fillId="0" borderId="0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9" fontId="0" fillId="0" borderId="2" xfId="0" applyNumberFormat="1" applyFont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8" zoomScale="90" zoomScaleNormal="90" workbookViewId="0">
      <selection activeCell="A16" sqref="A16:G26"/>
    </sheetView>
  </sheetViews>
  <sheetFormatPr defaultRowHeight="15" x14ac:dyDescent="0.25"/>
  <cols>
    <col min="1" max="1" width="19.7109375" customWidth="1"/>
    <col min="2" max="2" width="18" customWidth="1"/>
    <col min="3" max="3" width="10.42578125" customWidth="1"/>
    <col min="4" max="4" width="7" customWidth="1"/>
    <col min="5" max="5" width="7.42578125" customWidth="1"/>
    <col min="6" max="6" width="13.28515625" customWidth="1"/>
    <col min="7" max="7" width="13.85546875" customWidth="1"/>
    <col min="8" max="8" width="12.42578125" customWidth="1"/>
  </cols>
  <sheetData>
    <row r="1" spans="1:12" x14ac:dyDescent="0.25">
      <c r="A1" t="s">
        <v>6</v>
      </c>
      <c r="J1" s="10" t="s">
        <v>19</v>
      </c>
    </row>
    <row r="2" spans="1:12" ht="15.75" thickBot="1" x14ac:dyDescent="0.3">
      <c r="A2" s="23" t="s">
        <v>7</v>
      </c>
      <c r="B2" s="23" t="s">
        <v>23</v>
      </c>
      <c r="C2" s="23" t="s">
        <v>8</v>
      </c>
      <c r="D2" s="23" t="s">
        <v>9</v>
      </c>
      <c r="E2" s="58" t="s">
        <v>16</v>
      </c>
      <c r="F2" s="10" t="s">
        <v>17</v>
      </c>
      <c r="G2" s="10"/>
      <c r="H2" s="10" t="s">
        <v>18</v>
      </c>
      <c r="I2" s="37" t="s">
        <v>20</v>
      </c>
      <c r="J2" s="10" t="s">
        <v>16</v>
      </c>
      <c r="K2" s="1" t="s">
        <v>8</v>
      </c>
      <c r="L2" s="1" t="s">
        <v>9</v>
      </c>
    </row>
    <row r="3" spans="1:12" ht="45.75" thickTop="1" x14ac:dyDescent="0.25">
      <c r="A3" s="24" t="s">
        <v>10</v>
      </c>
      <c r="B3" s="59" t="s">
        <v>64</v>
      </c>
      <c r="C3" s="25">
        <v>0.12</v>
      </c>
      <c r="D3" s="24">
        <v>8.3330000000000002</v>
      </c>
      <c r="E3">
        <v>0.17899999999999999</v>
      </c>
      <c r="F3" s="3">
        <f>98-71</f>
        <v>27</v>
      </c>
      <c r="G3" s="3"/>
      <c r="H3" s="3">
        <f>110-98</f>
        <v>12</v>
      </c>
      <c r="I3" s="3">
        <f>50-H3</f>
        <v>38</v>
      </c>
      <c r="J3">
        <f>AVERAGE((F3/126),(I3)/190)</f>
        <v>0.20714285714285713</v>
      </c>
      <c r="K3">
        <f>C3*J3</f>
        <v>2.4857142857142855E-2</v>
      </c>
      <c r="L3">
        <f>D3*J3</f>
        <v>1.7261214285714286</v>
      </c>
    </row>
    <row r="4" spans="1:12" ht="45" x14ac:dyDescent="0.25">
      <c r="A4" s="26" t="s">
        <v>65</v>
      </c>
      <c r="B4" s="60" t="s">
        <v>66</v>
      </c>
      <c r="C4" s="27">
        <v>0.29599999999999999</v>
      </c>
      <c r="D4" s="26">
        <v>3.3780000000000001</v>
      </c>
      <c r="E4">
        <v>0.13500000000000001</v>
      </c>
      <c r="F4" s="3">
        <f>107-98</f>
        <v>9</v>
      </c>
      <c r="G4" s="3"/>
      <c r="H4" s="3">
        <f>110-107</f>
        <v>3</v>
      </c>
      <c r="I4" s="3">
        <f>50-H4</f>
        <v>47</v>
      </c>
      <c r="J4">
        <f>AVERAGE((F4/126),(I4)/190)</f>
        <v>0.15939849624060148</v>
      </c>
      <c r="K4">
        <f>C4*J4</f>
        <v>4.718195488721804E-2</v>
      </c>
      <c r="L4">
        <f>D4*J4</f>
        <v>0.53844812030075184</v>
      </c>
    </row>
    <row r="5" spans="1:12" ht="60" x14ac:dyDescent="0.25">
      <c r="A5" s="28" t="s">
        <v>11</v>
      </c>
      <c r="B5" s="61" t="s">
        <v>67</v>
      </c>
      <c r="C5" s="29">
        <v>0.19</v>
      </c>
      <c r="D5" s="28">
        <v>5.2629999999999999</v>
      </c>
      <c r="E5" s="22">
        <v>0.217</v>
      </c>
      <c r="F5" s="3">
        <f>110-80</f>
        <v>30</v>
      </c>
      <c r="G5" s="3"/>
      <c r="H5" s="3">
        <v>0</v>
      </c>
      <c r="I5" s="3">
        <f>50-H5</f>
        <v>50</v>
      </c>
      <c r="J5">
        <f>AVERAGE((F5/126),(I5)/190)</f>
        <v>0.25062656641604009</v>
      </c>
      <c r="K5">
        <f>C5*J5</f>
        <v>4.7619047619047616E-2</v>
      </c>
      <c r="L5">
        <f>D5*J5</f>
        <v>1.319047619047619</v>
      </c>
    </row>
    <row r="6" spans="1:12" ht="45" x14ac:dyDescent="0.25">
      <c r="A6" s="30" t="s">
        <v>68</v>
      </c>
      <c r="B6" s="62" t="s">
        <v>69</v>
      </c>
      <c r="C6" s="31">
        <v>0.14000000000000001</v>
      </c>
      <c r="D6" s="32">
        <v>7.16</v>
      </c>
      <c r="E6">
        <v>0.15</v>
      </c>
      <c r="F6" s="18">
        <f>80-50</f>
        <v>30</v>
      </c>
      <c r="G6" s="18"/>
      <c r="H6" s="18">
        <v>30</v>
      </c>
      <c r="I6" s="3">
        <f>50-H6</f>
        <v>20</v>
      </c>
      <c r="J6">
        <f>AVERAGE((F6/126),(I6)/190)</f>
        <v>0.17167919799498746</v>
      </c>
      <c r="K6">
        <f>C6*J6</f>
        <v>2.4035087719298246E-2</v>
      </c>
      <c r="L6">
        <f>D6*J6</f>
        <v>1.2292230576441103</v>
      </c>
    </row>
    <row r="7" spans="1:12" ht="15.75" thickBot="1" x14ac:dyDescent="0.3">
      <c r="A7" s="33" t="s">
        <v>13</v>
      </c>
      <c r="B7" s="33" t="s">
        <v>24</v>
      </c>
      <c r="C7" s="33">
        <v>0.11600000000000001</v>
      </c>
      <c r="D7" s="34">
        <v>8.59</v>
      </c>
      <c r="E7" s="2">
        <v>0.183</v>
      </c>
      <c r="F7" s="19">
        <v>30</v>
      </c>
      <c r="G7" s="19"/>
      <c r="H7" s="19">
        <v>15</v>
      </c>
      <c r="I7" s="3">
        <f>50-H7</f>
        <v>35</v>
      </c>
      <c r="J7">
        <f>AVERAGE((F7/126),(I7)/190)</f>
        <v>0.21115288220551376</v>
      </c>
      <c r="K7">
        <f>C7*J7</f>
        <v>2.4493734335839599E-2</v>
      </c>
      <c r="L7">
        <f>D7*J7</f>
        <v>1.8138032581453631</v>
      </c>
    </row>
    <row r="8" spans="1:12" ht="15.75" thickTop="1" x14ac:dyDescent="0.25">
      <c r="B8" s="30" t="s">
        <v>3</v>
      </c>
      <c r="C8" s="35">
        <v>0.28399999999999997</v>
      </c>
      <c r="D8" s="24">
        <v>5.6520000000000001</v>
      </c>
      <c r="F8">
        <f>SUM(F3:F7)</f>
        <v>126</v>
      </c>
      <c r="I8" s="10">
        <f>SUM(I3:I7)</f>
        <v>190</v>
      </c>
      <c r="J8">
        <f>SUM(J3:J7)</f>
        <v>0.99999999999999989</v>
      </c>
      <c r="K8">
        <f>SUM(K3:K7)</f>
        <v>0.16818696741854636</v>
      </c>
      <c r="L8">
        <f>SUM(L3:L7)</f>
        <v>6.6266434837092723</v>
      </c>
    </row>
    <row r="9" spans="1:12" ht="15.75" thickBot="1" x14ac:dyDescent="0.3">
      <c r="B9" s="33" t="s">
        <v>15</v>
      </c>
      <c r="C9" s="36">
        <v>0.16818696741854636</v>
      </c>
      <c r="D9" s="33">
        <v>6.6266434837092723</v>
      </c>
    </row>
    <row r="10" spans="1:12" ht="15.75" thickTop="1" x14ac:dyDescent="0.25">
      <c r="B10" s="10"/>
    </row>
    <row r="11" spans="1:12" x14ac:dyDescent="0.25">
      <c r="A11" t="s">
        <v>12</v>
      </c>
    </row>
    <row r="12" spans="1:12" x14ac:dyDescent="0.25">
      <c r="A12" t="s">
        <v>14</v>
      </c>
    </row>
    <row r="15" spans="1:12" x14ac:dyDescent="0.25">
      <c r="A15" s="3" t="s">
        <v>21</v>
      </c>
      <c r="B15" s="3"/>
      <c r="C15" s="3"/>
      <c r="D15" s="3"/>
      <c r="E15" s="3"/>
      <c r="F15" s="3"/>
      <c r="G15" s="3"/>
    </row>
    <row r="16" spans="1:12" ht="45.75" thickBot="1" x14ac:dyDescent="0.3">
      <c r="A16" s="20" t="s">
        <v>7</v>
      </c>
      <c r="B16" s="20" t="s">
        <v>23</v>
      </c>
      <c r="C16" s="64"/>
      <c r="D16" s="64" t="s">
        <v>29</v>
      </c>
      <c r="E16" s="64" t="s">
        <v>27</v>
      </c>
      <c r="F16" s="65" t="s">
        <v>72</v>
      </c>
      <c r="G16" s="20" t="s">
        <v>16</v>
      </c>
      <c r="I16" t="s">
        <v>16</v>
      </c>
    </row>
    <row r="17" spans="1:10" ht="15.75" thickTop="1" x14ac:dyDescent="0.25">
      <c r="A17" s="3" t="s">
        <v>22</v>
      </c>
      <c r="B17" s="3" t="s">
        <v>28</v>
      </c>
      <c r="C17" s="3" t="s">
        <v>25</v>
      </c>
      <c r="D17" s="3">
        <v>0.22</v>
      </c>
      <c r="E17" s="3">
        <f>1/D17</f>
        <v>4.5454545454545459</v>
      </c>
      <c r="F17">
        <f>E17*0.599+E18*0.401</f>
        <v>3.4141065830721002</v>
      </c>
      <c r="G17">
        <v>0.35</v>
      </c>
      <c r="H17">
        <f>F17*I17</f>
        <v>1.1949373040752349</v>
      </c>
      <c r="I17">
        <v>0.35</v>
      </c>
      <c r="J17">
        <f>G17*I17</f>
        <v>0.12249999999999998</v>
      </c>
    </row>
    <row r="18" spans="1:10" x14ac:dyDescent="0.25">
      <c r="A18" s="3"/>
      <c r="B18" s="3"/>
      <c r="C18" s="3" t="s">
        <v>26</v>
      </c>
      <c r="D18" s="3">
        <v>0.57999999999999996</v>
      </c>
      <c r="E18" s="3">
        <f t="shared" ref="E18:E24" si="0">1/D18</f>
        <v>1.7241379310344829</v>
      </c>
      <c r="J18">
        <f t="shared" ref="J18:J24" si="1">G18*I18</f>
        <v>0</v>
      </c>
    </row>
    <row r="19" spans="1:10" ht="30" x14ac:dyDescent="0.25">
      <c r="A19" s="63" t="s">
        <v>73</v>
      </c>
      <c r="B19" s="63" t="s">
        <v>70</v>
      </c>
      <c r="C19" s="3" t="s">
        <v>25</v>
      </c>
      <c r="D19" s="3">
        <v>0.09</v>
      </c>
      <c r="E19" s="3">
        <f t="shared" si="0"/>
        <v>11.111111111111111</v>
      </c>
      <c r="F19">
        <f>E19*0.599+E20*0.401</f>
        <v>6.7992831541218637</v>
      </c>
      <c r="G19">
        <v>0.15</v>
      </c>
      <c r="H19">
        <f>F19*I19</f>
        <v>1.0198924731182795</v>
      </c>
      <c r="I19">
        <v>0.15</v>
      </c>
      <c r="J19">
        <f t="shared" si="1"/>
        <v>2.2499999999999999E-2</v>
      </c>
    </row>
    <row r="20" spans="1:10" x14ac:dyDescent="0.25">
      <c r="A20" s="3"/>
      <c r="B20" s="3"/>
      <c r="C20" s="3" t="s">
        <v>26</v>
      </c>
      <c r="D20" s="3">
        <v>2.79</v>
      </c>
      <c r="E20" s="3">
        <f t="shared" si="0"/>
        <v>0.35842293906810035</v>
      </c>
      <c r="J20">
        <f t="shared" si="1"/>
        <v>0</v>
      </c>
    </row>
    <row r="21" spans="1:10" ht="45" x14ac:dyDescent="0.25">
      <c r="A21" s="3" t="s">
        <v>30</v>
      </c>
      <c r="B21" s="63" t="s">
        <v>71</v>
      </c>
      <c r="C21" s="3" t="s">
        <v>25</v>
      </c>
      <c r="D21" s="3">
        <v>0.1</v>
      </c>
      <c r="E21" s="3">
        <f t="shared" si="0"/>
        <v>10</v>
      </c>
      <c r="F21">
        <f>E21*0.599+E22*0.401</f>
        <v>6.1791509433962268</v>
      </c>
      <c r="G21">
        <v>0.35</v>
      </c>
      <c r="H21">
        <f>F21*I21</f>
        <v>2.162702830188679</v>
      </c>
      <c r="I21">
        <v>0.35</v>
      </c>
      <c r="J21">
        <f t="shared" si="1"/>
        <v>0.12249999999999998</v>
      </c>
    </row>
    <row r="22" spans="1:10" x14ac:dyDescent="0.25">
      <c r="A22" s="3"/>
      <c r="B22" s="3"/>
      <c r="C22" s="3" t="s">
        <v>26</v>
      </c>
      <c r="D22" s="3">
        <v>2.12</v>
      </c>
      <c r="E22" s="3">
        <f t="shared" si="0"/>
        <v>0.47169811320754712</v>
      </c>
      <c r="J22">
        <f t="shared" si="1"/>
        <v>0</v>
      </c>
    </row>
    <row r="23" spans="1:10" x14ac:dyDescent="0.25">
      <c r="A23" s="3" t="s">
        <v>32</v>
      </c>
      <c r="B23" s="3" t="s">
        <v>31</v>
      </c>
      <c r="C23" s="3" t="s">
        <v>25</v>
      </c>
      <c r="D23" s="3">
        <v>0.02</v>
      </c>
      <c r="E23" s="3">
        <f t="shared" si="0"/>
        <v>50</v>
      </c>
      <c r="F23">
        <f>E23*0.599+E24*0.401</f>
        <v>30.73627450980392</v>
      </c>
      <c r="G23">
        <v>0.15</v>
      </c>
      <c r="H23">
        <f>F23*I23</f>
        <v>4.6104411764705882</v>
      </c>
      <c r="I23">
        <v>0.15</v>
      </c>
      <c r="J23">
        <f t="shared" si="1"/>
        <v>2.2499999999999999E-2</v>
      </c>
    </row>
    <row r="24" spans="1:10" ht="15.75" thickBot="1" x14ac:dyDescent="0.3">
      <c r="A24" s="2"/>
      <c r="B24" s="2"/>
      <c r="C24" s="2" t="s">
        <v>26</v>
      </c>
      <c r="D24" s="2">
        <v>0.51</v>
      </c>
      <c r="E24" s="2">
        <f t="shared" si="0"/>
        <v>1.9607843137254901</v>
      </c>
      <c r="F24" s="2"/>
      <c r="G24" s="2"/>
      <c r="J24">
        <f t="shared" si="1"/>
        <v>0</v>
      </c>
    </row>
    <row r="25" spans="1:10" ht="15.75" thickTop="1" x14ac:dyDescent="0.25">
      <c r="C25" s="4" t="s">
        <v>3</v>
      </c>
      <c r="D25" s="3"/>
      <c r="E25" s="4">
        <f>AVERAGE(F17,F19,F21,F23)</f>
        <v>11.782203797598527</v>
      </c>
    </row>
    <row r="26" spans="1:10" ht="15.75" thickBot="1" x14ac:dyDescent="0.3">
      <c r="C26" s="2" t="s">
        <v>15</v>
      </c>
      <c r="D26" s="2"/>
      <c r="E26" s="2">
        <f>SUM(H17:H23)</f>
        <v>8.9879737838527802</v>
      </c>
    </row>
    <row r="27" spans="1:10" ht="15.75" thickTop="1" x14ac:dyDescent="0.25">
      <c r="A27" t="s">
        <v>33</v>
      </c>
    </row>
    <row r="28" spans="1:10" x14ac:dyDescent="0.25">
      <c r="A28">
        <f>(1^(1+E26))/1+E26</f>
        <v>9.9879737838527802</v>
      </c>
      <c r="B28">
        <f>0.7/A28</f>
        <v>7.0084284875844019E-2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13" sqref="C13"/>
    </sheetView>
  </sheetViews>
  <sheetFormatPr defaultRowHeight="15" x14ac:dyDescent="0.25"/>
  <cols>
    <col min="2" max="3" width="28.28515625" customWidth="1"/>
    <col min="4" max="4" width="18.42578125" customWidth="1"/>
  </cols>
  <sheetData>
    <row r="1" spans="1:7" ht="15.75" thickBot="1" x14ac:dyDescent="0.3">
      <c r="A1" s="5" t="s">
        <v>0</v>
      </c>
      <c r="B1" s="15" t="s">
        <v>1</v>
      </c>
      <c r="C1" s="5" t="s">
        <v>2</v>
      </c>
      <c r="D1" s="12" t="s">
        <v>5</v>
      </c>
    </row>
    <row r="2" spans="1:7" ht="15.75" thickTop="1" x14ac:dyDescent="0.25">
      <c r="A2" s="6">
        <v>2007</v>
      </c>
      <c r="B2" s="16">
        <v>0.50870000000000004</v>
      </c>
      <c r="C2" s="6">
        <f>1-B2</f>
        <v>0.49129999999999996</v>
      </c>
      <c r="D2" s="13">
        <v>3.7436991930007935E-2</v>
      </c>
    </row>
    <row r="3" spans="1:7" x14ac:dyDescent="0.25">
      <c r="A3" s="7">
        <f>A2+1</f>
        <v>2008</v>
      </c>
      <c r="B3" s="17">
        <v>0.51490000000000002</v>
      </c>
      <c r="C3" s="7">
        <f t="shared" ref="C3:C12" si="0">1-B3</f>
        <v>0.48509999999999998</v>
      </c>
      <c r="D3" s="13">
        <v>3.7575386464595795E-2</v>
      </c>
    </row>
    <row r="4" spans="1:7" x14ac:dyDescent="0.25">
      <c r="A4" s="7">
        <f t="shared" ref="A4:A12" si="1">A3+1</f>
        <v>2009</v>
      </c>
      <c r="B4" s="17">
        <v>0.52980000000000005</v>
      </c>
      <c r="C4" s="7">
        <f t="shared" si="0"/>
        <v>0.47019999999999995</v>
      </c>
      <c r="D4" s="13">
        <v>3.7478800863027573E-2</v>
      </c>
    </row>
    <row r="5" spans="1:7" x14ac:dyDescent="0.25">
      <c r="A5" s="7">
        <f t="shared" si="1"/>
        <v>2010</v>
      </c>
      <c r="B5" s="17">
        <v>0.5272</v>
      </c>
      <c r="C5" s="7">
        <f t="shared" si="0"/>
        <v>0.4728</v>
      </c>
      <c r="D5" s="13">
        <v>3.7276860326528549E-2</v>
      </c>
    </row>
    <row r="6" spans="1:7" x14ac:dyDescent="0.25">
      <c r="A6" s="7">
        <f t="shared" si="1"/>
        <v>2011</v>
      </c>
      <c r="B6" s="17">
        <v>0.52470000000000006</v>
      </c>
      <c r="C6" s="7">
        <f t="shared" si="0"/>
        <v>0.47529999999999994</v>
      </c>
      <c r="D6" s="13">
        <v>3.7137225270271301E-2</v>
      </c>
    </row>
    <row r="7" spans="1:7" x14ac:dyDescent="0.25">
      <c r="A7" s="7">
        <f t="shared" si="1"/>
        <v>2012</v>
      </c>
      <c r="B7" s="17">
        <v>0.53</v>
      </c>
      <c r="C7" s="7">
        <f t="shared" si="0"/>
        <v>0.47</v>
      </c>
      <c r="D7" s="13">
        <v>3.693736344575882E-2</v>
      </c>
    </row>
    <row r="8" spans="1:7" x14ac:dyDescent="0.25">
      <c r="A8" s="7">
        <f t="shared" si="1"/>
        <v>2013</v>
      </c>
      <c r="B8" s="17">
        <v>0.52529999999999999</v>
      </c>
      <c r="C8" s="7">
        <f t="shared" si="0"/>
        <v>0.47470000000000001</v>
      </c>
      <c r="D8" s="13">
        <v>3.6646325141191483E-2</v>
      </c>
      <c r="G8" s="3"/>
    </row>
    <row r="9" spans="1:7" x14ac:dyDescent="0.25">
      <c r="A9" s="7">
        <f t="shared" si="1"/>
        <v>2014</v>
      </c>
      <c r="B9" s="17">
        <v>0.52229999999999999</v>
      </c>
      <c r="C9" s="7">
        <f t="shared" si="0"/>
        <v>0.47770000000000001</v>
      </c>
      <c r="D9" s="13">
        <v>3.6434981971979141E-2</v>
      </c>
    </row>
    <row r="10" spans="1:7" x14ac:dyDescent="0.25">
      <c r="A10" s="7">
        <f t="shared" si="1"/>
        <v>2015</v>
      </c>
      <c r="B10" s="17">
        <v>0.52149999999999996</v>
      </c>
      <c r="C10" s="7">
        <f t="shared" si="0"/>
        <v>0.47850000000000004</v>
      </c>
      <c r="D10" s="13">
        <v>3.6413125693798065E-2</v>
      </c>
    </row>
    <row r="11" spans="1:7" x14ac:dyDescent="0.25">
      <c r="A11" s="7">
        <f t="shared" si="1"/>
        <v>2016</v>
      </c>
      <c r="B11" s="17">
        <v>0.52139999999999997</v>
      </c>
      <c r="C11" s="7">
        <f t="shared" si="0"/>
        <v>0.47860000000000003</v>
      </c>
      <c r="D11" s="13">
        <v>3.6521874368190765E-2</v>
      </c>
    </row>
    <row r="12" spans="1:7" ht="15.75" thickBot="1" x14ac:dyDescent="0.3">
      <c r="A12" s="8">
        <f t="shared" si="1"/>
        <v>2017</v>
      </c>
      <c r="B12" s="11">
        <v>0.5222</v>
      </c>
      <c r="C12" s="8">
        <f t="shared" si="0"/>
        <v>0.4778</v>
      </c>
      <c r="D12" s="14">
        <v>3.6762155592441559E-2</v>
      </c>
    </row>
    <row r="13" spans="1:7" ht="16.5" thickTop="1" thickBot="1" x14ac:dyDescent="0.3">
      <c r="A13" s="8" t="s">
        <v>3</v>
      </c>
      <c r="B13" s="11">
        <f>AVERAGE(B5:B12)</f>
        <v>0.52432500000000004</v>
      </c>
      <c r="C13" s="8">
        <f>AVERAGE(C5:C12)</f>
        <v>0.47567499999999996</v>
      </c>
      <c r="D13" s="11">
        <f>AVERAGE(D5:D12)</f>
        <v>3.676623897626996E-2</v>
      </c>
    </row>
    <row r="14" spans="1:7" ht="15.75" thickTop="1" x14ac:dyDescent="0.25">
      <c r="A1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11"/>
  <sheetViews>
    <sheetView workbookViewId="0">
      <selection activeCell="C9" sqref="C9:D10"/>
    </sheetView>
  </sheetViews>
  <sheetFormatPr defaultRowHeight="15" x14ac:dyDescent="0.25"/>
  <cols>
    <col min="3" max="3" width="12.5703125" customWidth="1"/>
    <col min="4" max="4" width="16.42578125" customWidth="1"/>
    <col min="5" max="5" width="16.5703125" customWidth="1"/>
    <col min="6" max="6" width="15.85546875" customWidth="1"/>
    <col min="7" max="7" width="15.140625" customWidth="1"/>
    <col min="8" max="8" width="15.7109375" customWidth="1"/>
    <col min="9" max="9" width="11.5703125" customWidth="1"/>
    <col min="10" max="10" width="12.42578125" customWidth="1"/>
    <col min="11" max="11" width="15.28515625" customWidth="1"/>
  </cols>
  <sheetData>
    <row r="1" spans="3:13" ht="15.75" thickBot="1" x14ac:dyDescent="0.3">
      <c r="C1" s="2"/>
      <c r="D1" s="2"/>
      <c r="E1" s="54" t="s">
        <v>44</v>
      </c>
      <c r="F1" s="54" t="s">
        <v>45</v>
      </c>
      <c r="G1" s="54" t="s">
        <v>46</v>
      </c>
      <c r="H1" s="54" t="s">
        <v>47</v>
      </c>
      <c r="I1" s="54" t="s">
        <v>48</v>
      </c>
      <c r="J1" s="54" t="s">
        <v>49</v>
      </c>
      <c r="K1" s="54" t="s">
        <v>50</v>
      </c>
      <c r="L1" s="55" t="s">
        <v>51</v>
      </c>
      <c r="M1" s="50"/>
    </row>
    <row r="2" spans="3:13" ht="15.75" thickTop="1" x14ac:dyDescent="0.25">
      <c r="C2" s="4" t="s">
        <v>52</v>
      </c>
      <c r="D2" s="6" t="s">
        <v>53</v>
      </c>
      <c r="E2" s="3">
        <v>671912050000</v>
      </c>
      <c r="F2" s="3">
        <v>686500045000</v>
      </c>
      <c r="G2" s="3">
        <v>708503723000</v>
      </c>
      <c r="H2" s="3">
        <v>706828827000</v>
      </c>
      <c r="I2" s="3">
        <v>705075096000</v>
      </c>
      <c r="J2" s="3">
        <v>708768476000</v>
      </c>
      <c r="K2" s="3">
        <v>714910972000</v>
      </c>
      <c r="L2" s="3">
        <v>727790205000</v>
      </c>
    </row>
    <row r="3" spans="3:13" ht="15.75" thickBot="1" x14ac:dyDescent="0.3">
      <c r="C3" s="43"/>
      <c r="D3" s="49" t="s">
        <v>56</v>
      </c>
      <c r="E3" s="43">
        <v>893643026500.00012</v>
      </c>
      <c r="F3" s="43">
        <v>913045059850.00012</v>
      </c>
      <c r="G3" s="43">
        <v>942309951590.00012</v>
      </c>
      <c r="H3" s="43">
        <v>940082339910.00012</v>
      </c>
      <c r="I3" s="43">
        <v>937749877680</v>
      </c>
      <c r="J3" s="43">
        <v>942662073080.00012</v>
      </c>
      <c r="K3" s="43">
        <v>950831592760</v>
      </c>
      <c r="L3" s="43">
        <v>967960972650</v>
      </c>
    </row>
    <row r="4" spans="3:13" x14ac:dyDescent="0.25">
      <c r="C4" s="48" t="s">
        <v>54</v>
      </c>
      <c r="D4" s="7" t="s">
        <v>53</v>
      </c>
      <c r="E4" s="48">
        <v>32441000000</v>
      </c>
      <c r="F4" s="48">
        <v>36098000000</v>
      </c>
      <c r="G4" s="48">
        <v>43643000000</v>
      </c>
      <c r="H4" s="48">
        <v>43883000000</v>
      </c>
      <c r="I4" s="48">
        <v>46862000000</v>
      </c>
      <c r="J4" s="48">
        <v>46259000000</v>
      </c>
      <c r="K4" s="48">
        <v>46902000000</v>
      </c>
      <c r="L4" s="48">
        <v>44864000000</v>
      </c>
    </row>
    <row r="5" spans="3:13" ht="15.75" thickBot="1" x14ac:dyDescent="0.3">
      <c r="C5" s="43"/>
      <c r="D5" s="49" t="s">
        <v>56</v>
      </c>
      <c r="E5" s="43">
        <v>43146530000</v>
      </c>
      <c r="F5" s="43">
        <v>48010340000</v>
      </c>
      <c r="G5" s="43">
        <v>58045190000</v>
      </c>
      <c r="H5" s="43">
        <v>58364390000.000008</v>
      </c>
      <c r="I5" s="43">
        <v>62326460000.000008</v>
      </c>
      <c r="J5" s="43">
        <v>61524470000</v>
      </c>
      <c r="K5" s="43">
        <v>62379660000</v>
      </c>
      <c r="L5" s="43">
        <v>59669120000</v>
      </c>
    </row>
    <row r="6" spans="3:13" ht="15.75" thickBot="1" x14ac:dyDescent="0.3">
      <c r="C6" s="51" t="s">
        <v>55</v>
      </c>
      <c r="D6" s="8" t="s">
        <v>56</v>
      </c>
      <c r="E6" s="2">
        <v>2134017843247.1558</v>
      </c>
      <c r="F6" s="2">
        <v>2291991045770.2939</v>
      </c>
      <c r="G6" s="2">
        <v>2087077032435.1492</v>
      </c>
      <c r="H6" s="2">
        <v>2141315327318.207</v>
      </c>
      <c r="I6" s="2">
        <v>2159133919743.7651</v>
      </c>
      <c r="J6" s="2">
        <v>1835899237320.0383</v>
      </c>
      <c r="K6" s="2">
        <v>1875579883543.0935</v>
      </c>
      <c r="L6" s="2">
        <v>1956960611690.5908</v>
      </c>
    </row>
    <row r="7" spans="3:13" ht="15.75" thickTop="1" x14ac:dyDescent="0.25">
      <c r="C7" s="4" t="s">
        <v>57</v>
      </c>
      <c r="D7" s="4"/>
      <c r="E7" s="52">
        <f>E3/E6</f>
        <v>0.41876080339619776</v>
      </c>
      <c r="F7" s="4">
        <f t="shared" ref="F7:L7" si="0">F3/F6</f>
        <v>0.39836327525579113</v>
      </c>
      <c r="G7" s="4">
        <f t="shared" si="0"/>
        <v>0.45149744688174565</v>
      </c>
      <c r="H7" s="4">
        <f t="shared" si="0"/>
        <v>0.43902097365891624</v>
      </c>
      <c r="I7" s="4">
        <f t="shared" si="0"/>
        <v>0.43431760721506674</v>
      </c>
      <c r="J7" s="4">
        <f t="shared" si="0"/>
        <v>0.51346068123872368</v>
      </c>
      <c r="K7" s="4">
        <f t="shared" si="0"/>
        <v>0.50695339670833783</v>
      </c>
      <c r="L7" s="4">
        <f t="shared" si="0"/>
        <v>0.49462465767964131</v>
      </c>
    </row>
    <row r="8" spans="3:13" ht="15.75" thickBot="1" x14ac:dyDescent="0.3">
      <c r="C8" s="2" t="s">
        <v>58</v>
      </c>
      <c r="D8" s="2"/>
      <c r="E8" s="53">
        <f>E5/E6</f>
        <v>2.0218448564772798E-2</v>
      </c>
      <c r="F8" s="2">
        <f t="shared" ref="F8:L8" si="1">F5/F6</f>
        <v>2.0947001555088822E-2</v>
      </c>
      <c r="G8" s="2">
        <f t="shared" si="1"/>
        <v>2.7811714229002044E-2</v>
      </c>
      <c r="H8" s="2">
        <f t="shared" si="1"/>
        <v>2.7256326639708797E-2</v>
      </c>
      <c r="I8" s="2">
        <f t="shared" si="1"/>
        <v>2.8866416960091384E-2</v>
      </c>
      <c r="J8" s="2">
        <f t="shared" si="1"/>
        <v>3.3511899100633978E-2</v>
      </c>
      <c r="K8" s="2">
        <f t="shared" si="1"/>
        <v>3.3258865989840285E-2</v>
      </c>
      <c r="L8" s="2">
        <f t="shared" si="1"/>
        <v>3.0490710770337215E-2</v>
      </c>
    </row>
    <row r="9" spans="3:13" ht="15.75" thickTop="1" x14ac:dyDescent="0.25">
      <c r="C9" s="21" t="s">
        <v>59</v>
      </c>
      <c r="D9" s="4">
        <f>AVERAGE(E7:L7)</f>
        <v>0.45712485525430252</v>
      </c>
    </row>
    <row r="10" spans="3:13" ht="15.75" thickBot="1" x14ac:dyDescent="0.3">
      <c r="C10" s="20" t="s">
        <v>60</v>
      </c>
      <c r="D10" s="2">
        <f>AVERAGE(E8:L8)</f>
        <v>2.7795172976184418E-2</v>
      </c>
    </row>
    <row r="11" spans="3:13" ht="15.75" thickTop="1" x14ac:dyDescent="0.25">
      <c r="D11">
        <f>SUM(D9:D10)</f>
        <v>0.48492002823048697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9"/>
  <sheetViews>
    <sheetView tabSelected="1" topLeftCell="H10" zoomScaleNormal="100" workbookViewId="0">
      <selection activeCell="R26" sqref="R26"/>
    </sheetView>
  </sheetViews>
  <sheetFormatPr defaultRowHeight="15" x14ac:dyDescent="0.25"/>
  <cols>
    <col min="1" max="1" width="18.85546875" customWidth="1"/>
    <col min="2" max="2" width="29.42578125" customWidth="1"/>
    <col min="3" max="3" width="30.42578125" customWidth="1"/>
    <col min="4" max="4" width="16.7109375" customWidth="1"/>
    <col min="5" max="5" width="21.7109375" customWidth="1"/>
    <col min="6" max="6" width="24.28515625" customWidth="1"/>
    <col min="7" max="7" width="26.7109375" customWidth="1"/>
  </cols>
  <sheetData>
    <row r="1" spans="1:13" ht="15.75" thickBot="1" x14ac:dyDescent="0.3">
      <c r="A1" s="22" t="s">
        <v>4</v>
      </c>
      <c r="B1" s="22"/>
      <c r="C1" s="22"/>
      <c r="D1" s="22"/>
      <c r="E1" s="22"/>
    </row>
    <row r="2" spans="1:13" ht="16.5" thickTop="1" thickBot="1" x14ac:dyDescent="0.3">
      <c r="A2" s="2" t="s">
        <v>0</v>
      </c>
      <c r="B2" s="2" t="s">
        <v>34</v>
      </c>
      <c r="C2" s="2" t="s">
        <v>35</v>
      </c>
      <c r="D2" s="2" t="s">
        <v>36</v>
      </c>
      <c r="E2" s="2" t="s">
        <v>37</v>
      </c>
      <c r="F2" s="40" t="s">
        <v>38</v>
      </c>
      <c r="G2" s="40" t="s">
        <v>42</v>
      </c>
      <c r="H2" s="3"/>
    </row>
    <row r="3" spans="1:13" ht="15.75" thickTop="1" x14ac:dyDescent="0.25">
      <c r="A3" s="38">
        <v>2000</v>
      </c>
      <c r="B3" s="38">
        <v>2058715.125</v>
      </c>
      <c r="C3" s="38">
        <v>10381150</v>
      </c>
      <c r="D3" s="38">
        <v>1.1289727687835693</v>
      </c>
      <c r="E3" s="38">
        <v>0.10864266753196716</v>
      </c>
      <c r="F3" s="38">
        <v>1853573.125</v>
      </c>
      <c r="G3" s="4">
        <v>20.864575792970015</v>
      </c>
      <c r="H3" s="3"/>
    </row>
    <row r="4" spans="1:13" x14ac:dyDescent="0.25">
      <c r="A4" s="9">
        <v>2001</v>
      </c>
      <c r="B4" s="9">
        <v>2095199.375</v>
      </c>
      <c r="C4" s="9">
        <v>10594264</v>
      </c>
      <c r="D4" s="9">
        <v>1.1213951110839844</v>
      </c>
      <c r="E4" s="9">
        <v>0.10876790434122086</v>
      </c>
      <c r="F4" s="9">
        <v>1850764.875</v>
      </c>
      <c r="G4" s="3">
        <v>20.843357844054395</v>
      </c>
      <c r="H4" s="3"/>
    </row>
    <row r="5" spans="1:13" x14ac:dyDescent="0.25">
      <c r="A5" s="9">
        <v>2002</v>
      </c>
      <c r="B5" s="9">
        <v>2100407</v>
      </c>
      <c r="C5" s="9">
        <v>10818985</v>
      </c>
      <c r="D5" s="9">
        <v>1.0979702472686768</v>
      </c>
      <c r="E5" s="9">
        <v>0.10456617176532745</v>
      </c>
      <c r="F5" s="9">
        <v>1826564.75</v>
      </c>
      <c r="G5" s="3">
        <v>21.57123348714828</v>
      </c>
      <c r="H5" s="3"/>
    </row>
    <row r="6" spans="1:13" x14ac:dyDescent="0.25">
      <c r="A6" s="9">
        <v>2003</v>
      </c>
      <c r="B6" s="9">
        <v>2103585.25</v>
      </c>
      <c r="C6" s="9">
        <v>11029576</v>
      </c>
      <c r="D6" s="9">
        <v>1.0781804323196411</v>
      </c>
      <c r="E6" s="9">
        <v>0.10249850153923035</v>
      </c>
      <c r="F6" s="9">
        <v>1835262.25</v>
      </c>
      <c r="G6" s="3">
        <v>21.179374790097206</v>
      </c>
      <c r="H6" s="3"/>
    </row>
    <row r="7" spans="1:13" x14ac:dyDescent="0.25">
      <c r="A7" s="9">
        <v>2004</v>
      </c>
      <c r="B7" s="9">
        <v>2136862.75</v>
      </c>
      <c r="C7" s="9">
        <v>11243985</v>
      </c>
      <c r="D7" s="9">
        <v>1.0764464139938354</v>
      </c>
      <c r="E7" s="9">
        <v>0.10104713588953018</v>
      </c>
      <c r="F7" s="9">
        <v>1845768.75</v>
      </c>
      <c r="G7" s="3">
        <v>21.262443030766658</v>
      </c>
      <c r="H7" s="3"/>
    </row>
    <row r="8" spans="1:13" x14ac:dyDescent="0.25">
      <c r="A8" s="9">
        <v>2005</v>
      </c>
      <c r="B8" s="9">
        <v>2157155.75</v>
      </c>
      <c r="C8" s="9">
        <v>11457588</v>
      </c>
      <c r="D8" s="9">
        <v>1.0686895847320557</v>
      </c>
      <c r="E8" s="9">
        <v>9.583677351474762E-2</v>
      </c>
      <c r="F8" s="9">
        <v>1922437.25</v>
      </c>
      <c r="G8">
        <v>21.16937113095814</v>
      </c>
    </row>
    <row r="9" spans="1:13" x14ac:dyDescent="0.25">
      <c r="A9" s="9">
        <v>2006</v>
      </c>
      <c r="B9" s="9">
        <v>2200441</v>
      </c>
      <c r="C9" s="9">
        <v>11682422</v>
      </c>
      <c r="D9" s="9">
        <v>1.0623135566711426</v>
      </c>
      <c r="E9" s="9">
        <v>9.3993201851844788E-2</v>
      </c>
      <c r="F9" s="9">
        <v>1993933.625</v>
      </c>
      <c r="G9">
        <v>21.95761566337783</v>
      </c>
    </row>
    <row r="10" spans="1:13" x14ac:dyDescent="0.25">
      <c r="A10" s="9">
        <v>2007</v>
      </c>
      <c r="B10" s="9">
        <v>2232872.5</v>
      </c>
      <c r="C10" s="9">
        <v>11906547</v>
      </c>
      <c r="D10" s="9">
        <v>1.0545221567153931</v>
      </c>
      <c r="E10" s="9">
        <v>9.3061007559299469E-2</v>
      </c>
      <c r="F10" s="9">
        <v>2087055.875</v>
      </c>
      <c r="G10">
        <v>22.246045706824912</v>
      </c>
    </row>
    <row r="11" spans="1:13" x14ac:dyDescent="0.25">
      <c r="A11" s="9">
        <v>2008</v>
      </c>
      <c r="B11" s="9">
        <v>2209418.5</v>
      </c>
      <c r="C11" s="9">
        <v>12098341</v>
      </c>
      <c r="D11" s="9">
        <v>1.0345648527145386</v>
      </c>
      <c r="E11" s="9">
        <v>8.6890839040279388E-2</v>
      </c>
      <c r="F11" s="9">
        <v>2134468.75</v>
      </c>
      <c r="G11">
        <v>21.778514420900443</v>
      </c>
      <c r="I11" s="3" t="s">
        <v>74</v>
      </c>
      <c r="J11" s="3"/>
      <c r="K11" s="3"/>
      <c r="L11" s="3"/>
    </row>
    <row r="12" spans="1:13" x14ac:dyDescent="0.25">
      <c r="A12" s="9">
        <v>2009</v>
      </c>
      <c r="B12" s="9">
        <v>2088296.875</v>
      </c>
      <c r="C12" s="9">
        <v>12220077</v>
      </c>
      <c r="D12" s="9">
        <v>0.98883694410324097</v>
      </c>
      <c r="E12" s="9">
        <v>7.6680392026901245E-2</v>
      </c>
      <c r="F12" s="9">
        <v>2052062.375</v>
      </c>
      <c r="G12">
        <v>19.508755681307008</v>
      </c>
      <c r="I12" s="19" t="s">
        <v>40</v>
      </c>
      <c r="J12" s="19" t="s">
        <v>43</v>
      </c>
      <c r="K12" s="57" t="s">
        <v>63</v>
      </c>
      <c r="L12" t="s">
        <v>59</v>
      </c>
      <c r="M12" t="s">
        <v>60</v>
      </c>
    </row>
    <row r="13" spans="1:13" x14ac:dyDescent="0.25">
      <c r="A13" s="9">
        <v>2010</v>
      </c>
      <c r="B13" s="9">
        <v>2123516.5</v>
      </c>
      <c r="C13" s="9">
        <v>12341138</v>
      </c>
      <c r="D13" s="9">
        <v>1.0008640289306641</v>
      </c>
      <c r="E13" s="9">
        <v>7.6418958604335785E-2</v>
      </c>
      <c r="F13" s="9">
        <v>2074277.25</v>
      </c>
      <c r="G13">
        <v>20.579795161534367</v>
      </c>
      <c r="I13" s="3">
        <v>6.01</v>
      </c>
      <c r="J13" s="66" t="s">
        <v>76</v>
      </c>
      <c r="K13" s="67">
        <v>0.33</v>
      </c>
      <c r="L13" s="3" t="s">
        <v>75</v>
      </c>
      <c r="M13" t="s">
        <v>77</v>
      </c>
    </row>
    <row r="14" spans="1:13" x14ac:dyDescent="0.25">
      <c r="A14" s="9">
        <v>2011</v>
      </c>
      <c r="B14" s="9">
        <v>2135761.25</v>
      </c>
      <c r="C14" s="9">
        <v>12447619</v>
      </c>
      <c r="D14" s="9">
        <v>1</v>
      </c>
      <c r="E14" s="9">
        <v>7.4871912598609924E-2</v>
      </c>
      <c r="F14" s="9">
        <v>2135761.25</v>
      </c>
      <c r="G14">
        <v>20.468088724843302</v>
      </c>
    </row>
    <row r="15" spans="1:13" x14ac:dyDescent="0.25">
      <c r="A15" s="9">
        <v>2012</v>
      </c>
      <c r="B15" s="9">
        <v>2075553.75</v>
      </c>
      <c r="C15" s="9">
        <v>12502875</v>
      </c>
      <c r="D15" s="9">
        <v>0.98248153924942017</v>
      </c>
      <c r="E15" s="9">
        <v>7.0471435785293579E-2</v>
      </c>
      <c r="F15" s="9">
        <v>2112584.5</v>
      </c>
      <c r="G15">
        <v>17.789512870525456</v>
      </c>
    </row>
    <row r="16" spans="1:13" x14ac:dyDescent="0.25">
      <c r="A16" s="9">
        <v>2013</v>
      </c>
      <c r="B16" s="9">
        <v>2039684.875</v>
      </c>
      <c r="C16" s="9">
        <v>12525796</v>
      </c>
      <c r="D16" s="9">
        <v>0.98307257890701294</v>
      </c>
      <c r="E16" s="9">
        <v>7.1059048175811768E-2</v>
      </c>
      <c r="F16" s="9">
        <v>2071434.875</v>
      </c>
      <c r="G16">
        <v>16.892393762138031</v>
      </c>
    </row>
    <row r="17" spans="1:15" x14ac:dyDescent="0.25">
      <c r="A17" s="9">
        <v>2014</v>
      </c>
      <c r="B17" s="9">
        <v>2042003.375</v>
      </c>
      <c r="C17" s="9">
        <v>12542029</v>
      </c>
      <c r="D17" s="9">
        <v>0.98686355352401733</v>
      </c>
      <c r="E17" s="9">
        <v>7.268117368221283E-2</v>
      </c>
      <c r="F17" s="9">
        <v>2066647.5</v>
      </c>
      <c r="G17">
        <v>16.959201811767148</v>
      </c>
      <c r="I17" t="s">
        <v>59</v>
      </c>
      <c r="J17">
        <v>0.45712485525430252</v>
      </c>
    </row>
    <row r="18" spans="1:15" x14ac:dyDescent="0.25">
      <c r="A18" s="9">
        <v>2015</v>
      </c>
      <c r="B18" s="9">
        <v>2060871.375</v>
      </c>
      <c r="C18" s="9">
        <v>12570769</v>
      </c>
      <c r="D18" s="9">
        <v>0.98821699619293213</v>
      </c>
      <c r="E18" s="9">
        <v>7.4347704648971558E-2</v>
      </c>
      <c r="F18" s="9">
        <v>2093730.375</v>
      </c>
      <c r="G18">
        <v>17.10726702127338</v>
      </c>
      <c r="I18" t="s">
        <v>60</v>
      </c>
      <c r="J18">
        <v>2.7795172976184418E-2</v>
      </c>
    </row>
    <row r="19" spans="1:15" ht="15.75" thickBot="1" x14ac:dyDescent="0.3">
      <c r="A19" s="9">
        <v>2016</v>
      </c>
      <c r="B19" s="9">
        <v>2084478.875</v>
      </c>
      <c r="C19" s="9">
        <v>12616564</v>
      </c>
      <c r="D19" s="9">
        <v>0.98530131578445435</v>
      </c>
      <c r="E19" s="9">
        <v>7.6189771294593811E-2</v>
      </c>
      <c r="F19" s="9">
        <v>2194047.5</v>
      </c>
      <c r="G19">
        <v>17.55775172313167</v>
      </c>
      <c r="I19" s="72" t="s">
        <v>79</v>
      </c>
      <c r="J19" s="72" t="s">
        <v>80</v>
      </c>
    </row>
    <row r="20" spans="1:15" ht="16.5" thickTop="1" thickBot="1" x14ac:dyDescent="0.3">
      <c r="A20" s="39">
        <v>2017</v>
      </c>
      <c r="B20" s="39">
        <v>2117242</v>
      </c>
      <c r="C20" s="39">
        <v>12681240</v>
      </c>
      <c r="D20" s="39">
        <v>0.98927247524261475</v>
      </c>
      <c r="E20" s="39">
        <v>7.715144008398056E-2</v>
      </c>
      <c r="F20" s="39">
        <v>2255658.5</v>
      </c>
      <c r="G20">
        <v>17.914521337015774</v>
      </c>
      <c r="I20" s="68" t="s">
        <v>40</v>
      </c>
      <c r="J20" s="71">
        <v>6.01</v>
      </c>
    </row>
    <row r="21" spans="1:15" ht="16.5" thickTop="1" thickBot="1" x14ac:dyDescent="0.3">
      <c r="A21" s="41" t="s">
        <v>39</v>
      </c>
      <c r="B21" s="40">
        <f>AVERAGE(B13:B20)</f>
        <v>2084889</v>
      </c>
      <c r="C21" s="42">
        <f>AVERAGE(C13:C20)</f>
        <v>12528503.75</v>
      </c>
      <c r="D21" s="41" t="s">
        <v>40</v>
      </c>
      <c r="E21" s="40">
        <f>C21/B21</f>
        <v>6.0091946141976864</v>
      </c>
      <c r="I21" s="68" t="s">
        <v>43</v>
      </c>
      <c r="J21" s="69" t="s">
        <v>76</v>
      </c>
    </row>
    <row r="22" spans="1:15" ht="16.5" thickTop="1" thickBot="1" x14ac:dyDescent="0.3">
      <c r="B22" t="s">
        <v>61</v>
      </c>
      <c r="C22" t="s">
        <v>62</v>
      </c>
      <c r="D22" s="41" t="s">
        <v>41</v>
      </c>
      <c r="E22" s="40">
        <f>AVERAGE(D13:D20)</f>
        <v>0.98950906097888947</v>
      </c>
      <c r="I22" s="70" t="s">
        <v>63</v>
      </c>
      <c r="J22" s="71">
        <v>0.33</v>
      </c>
    </row>
    <row r="23" spans="1:15" ht="16.5" thickTop="1" thickBot="1" x14ac:dyDescent="0.3">
      <c r="A23" s="46"/>
      <c r="B23" s="45">
        <v>4.08</v>
      </c>
      <c r="C23" s="56">
        <v>15.441000000000001</v>
      </c>
      <c r="D23" s="44" t="s">
        <v>43</v>
      </c>
      <c r="E23" s="40">
        <f>AVERAGE(G13:G20)</f>
        <v>18.15856655152864</v>
      </c>
      <c r="I23" s="68" t="s">
        <v>59</v>
      </c>
      <c r="J23" s="68" t="s">
        <v>75</v>
      </c>
    </row>
    <row r="24" spans="1:15" ht="15.75" thickTop="1" x14ac:dyDescent="0.25">
      <c r="B24" s="45">
        <v>4.05</v>
      </c>
      <c r="C24">
        <v>15.483000000000001</v>
      </c>
      <c r="D24" s="57" t="s">
        <v>63</v>
      </c>
      <c r="E24" s="47">
        <f>C30-C29</f>
        <v>0.32567169489715364</v>
      </c>
      <c r="I24" s="68" t="s">
        <v>60</v>
      </c>
      <c r="J24" s="68" t="s">
        <v>77</v>
      </c>
    </row>
    <row r="25" spans="1:15" ht="15.75" thickBot="1" x14ac:dyDescent="0.3">
      <c r="B25" s="45">
        <v>3.95</v>
      </c>
      <c r="C25">
        <v>15.901999999999999</v>
      </c>
      <c r="I25" s="73" t="s">
        <v>78</v>
      </c>
      <c r="J25" s="74">
        <v>0.69</v>
      </c>
    </row>
    <row r="26" spans="1:15" ht="16.5" thickTop="1" thickBot="1" x14ac:dyDescent="0.3">
      <c r="B26" s="45">
        <v>4</v>
      </c>
      <c r="C26">
        <v>16.332000000000001</v>
      </c>
      <c r="D26">
        <f>SUM(D24:D25)</f>
        <v>0</v>
      </c>
      <c r="E26">
        <v>0.48492002823048697</v>
      </c>
      <c r="F26">
        <f>E26-0.162</f>
        <v>0.32292002823048693</v>
      </c>
      <c r="I26" s="2"/>
      <c r="J26" s="2"/>
      <c r="K26" s="2"/>
      <c r="L26" s="2"/>
      <c r="M26" s="2"/>
      <c r="N26" s="2"/>
      <c r="O26" s="2"/>
    </row>
    <row r="27" spans="1:15" ht="15.75" thickTop="1" x14ac:dyDescent="0.25">
      <c r="B27" s="45">
        <v>3.98</v>
      </c>
      <c r="C27">
        <v>16.207999999999998</v>
      </c>
      <c r="I27" s="77" t="s">
        <v>79</v>
      </c>
      <c r="J27" s="68" t="s">
        <v>40</v>
      </c>
      <c r="K27" s="68" t="s">
        <v>43</v>
      </c>
      <c r="L27" s="70" t="s">
        <v>63</v>
      </c>
      <c r="M27" s="68" t="s">
        <v>59</v>
      </c>
      <c r="N27" s="68" t="s">
        <v>60</v>
      </c>
      <c r="O27" s="70" t="s">
        <v>78</v>
      </c>
    </row>
    <row r="28" spans="1:15" ht="15.75" thickBot="1" x14ac:dyDescent="0.3">
      <c r="B28" s="45">
        <v>4.0999999999999996</v>
      </c>
      <c r="C28">
        <v>16.183</v>
      </c>
      <c r="I28" s="72" t="s">
        <v>80</v>
      </c>
      <c r="J28" s="74">
        <v>6.01</v>
      </c>
      <c r="K28" s="75" t="s">
        <v>76</v>
      </c>
      <c r="L28" s="74">
        <v>0.33</v>
      </c>
      <c r="M28" s="76" t="s">
        <v>75</v>
      </c>
      <c r="N28" s="76" t="s">
        <v>77</v>
      </c>
      <c r="O28" s="74">
        <v>0.69</v>
      </c>
    </row>
    <row r="29" spans="1:15" ht="15.75" thickTop="1" x14ac:dyDescent="0.25">
      <c r="B29" s="45">
        <v>4.03</v>
      </c>
      <c r="C29" s="47">
        <f>AVERAGE(C23:C28)/100</f>
        <v>0.15924833333333333</v>
      </c>
    </row>
    <row r="30" spans="1:15" x14ac:dyDescent="0.25">
      <c r="B30" s="45">
        <v>3.8</v>
      </c>
      <c r="C30">
        <v>0.48492002823048697</v>
      </c>
    </row>
    <row r="31" spans="1:15" x14ac:dyDescent="0.25">
      <c r="B31" s="45">
        <v>3.86</v>
      </c>
    </row>
    <row r="32" spans="1:15" x14ac:dyDescent="0.25">
      <c r="B32" s="45">
        <v>3.8</v>
      </c>
    </row>
    <row r="33" spans="2:2" x14ac:dyDescent="0.25">
      <c r="B33" s="45">
        <v>4.18</v>
      </c>
    </row>
    <row r="34" spans="2:2" x14ac:dyDescent="0.25">
      <c r="B34" s="45">
        <v>4.5999999999999996</v>
      </c>
    </row>
    <row r="35" spans="2:2" x14ac:dyDescent="0.25">
      <c r="B35" s="45">
        <v>4.7300000000000004</v>
      </c>
    </row>
    <row r="36" spans="2:2" x14ac:dyDescent="0.25">
      <c r="B36" s="45">
        <v>4.74</v>
      </c>
    </row>
    <row r="37" spans="2:2" x14ac:dyDescent="0.25">
      <c r="B37" s="45">
        <v>4.88</v>
      </c>
    </row>
    <row r="38" spans="2:2" x14ac:dyDescent="0.25">
      <c r="B38" s="45">
        <v>4.84</v>
      </c>
    </row>
    <row r="39" spans="2:2" x14ac:dyDescent="0.25">
      <c r="B39" s="45">
        <v>4.76</v>
      </c>
    </row>
    <row r="40" spans="2:2" x14ac:dyDescent="0.25">
      <c r="B40" s="45">
        <v>4.82</v>
      </c>
    </row>
    <row r="41" spans="2:2" x14ac:dyDescent="0.25">
      <c r="B41" s="45">
        <v>5.46</v>
      </c>
    </row>
    <row r="42" spans="2:2" x14ac:dyDescent="0.25">
      <c r="B42" s="45">
        <v>5.27</v>
      </c>
    </row>
    <row r="43" spans="2:2" x14ac:dyDescent="0.25">
      <c r="B43" s="45">
        <v>5.75</v>
      </c>
    </row>
    <row r="44" spans="2:2" x14ac:dyDescent="0.25">
      <c r="B44" s="45">
        <v>5.97</v>
      </c>
    </row>
    <row r="45" spans="2:2" x14ac:dyDescent="0.25">
      <c r="B45" s="45">
        <v>7.06</v>
      </c>
    </row>
    <row r="46" spans="2:2" x14ac:dyDescent="0.25">
      <c r="B46" s="45">
        <v>6.81</v>
      </c>
    </row>
    <row r="47" spans="2:2" x14ac:dyDescent="0.25">
      <c r="B47" s="45">
        <v>6.54</v>
      </c>
    </row>
    <row r="48" spans="2:2" x14ac:dyDescent="0.25">
      <c r="B48" s="45">
        <v>5.55</v>
      </c>
    </row>
    <row r="49" spans="2:2" x14ac:dyDescent="0.25">
      <c r="B49" s="45">
        <v>5.05</v>
      </c>
    </row>
    <row r="50" spans="2:2" x14ac:dyDescent="0.25">
      <c r="B50" s="45">
        <v>5.68</v>
      </c>
    </row>
    <row r="51" spans="2:2" x14ac:dyDescent="0.25">
      <c r="B51" s="45">
        <v>5.78</v>
      </c>
    </row>
    <row r="52" spans="2:2" x14ac:dyDescent="0.25">
      <c r="B52" s="45">
        <v>5.9</v>
      </c>
    </row>
    <row r="53" spans="2:2" x14ac:dyDescent="0.25">
      <c r="B53" s="45">
        <v>6</v>
      </c>
    </row>
    <row r="54" spans="2:2" x14ac:dyDescent="0.25">
      <c r="B54" s="45">
        <v>5.82</v>
      </c>
    </row>
    <row r="55" spans="2:2" x14ac:dyDescent="0.25">
      <c r="B55" s="45">
        <v>5.25</v>
      </c>
    </row>
    <row r="56" spans="2:2" x14ac:dyDescent="0.25">
      <c r="B56" s="45">
        <v>4.95</v>
      </c>
    </row>
    <row r="57" spans="2:2" x14ac:dyDescent="0.25">
      <c r="B57" s="45">
        <v>4.8499999999999996</v>
      </c>
    </row>
    <row r="58" spans="2:2" x14ac:dyDescent="0.25">
      <c r="B58" s="45">
        <v>4.54</v>
      </c>
    </row>
    <row r="59" spans="2:2" x14ac:dyDescent="0.25">
      <c r="B59" s="45">
        <v>4.21</v>
      </c>
    </row>
    <row r="60" spans="2:2" x14ac:dyDescent="0.25">
      <c r="B60" s="45">
        <v>4.49</v>
      </c>
    </row>
    <row r="61" spans="2:2" x14ac:dyDescent="0.25">
      <c r="B61" s="45">
        <v>4.6399999999999997</v>
      </c>
    </row>
    <row r="62" spans="2:2" x14ac:dyDescent="0.25">
      <c r="B62" s="45">
        <v>4.28</v>
      </c>
    </row>
    <row r="63" spans="2:2" x14ac:dyDescent="0.25">
      <c r="B63" s="45">
        <v>3.96</v>
      </c>
    </row>
    <row r="64" spans="2:2" x14ac:dyDescent="0.25">
      <c r="B64" s="45">
        <v>4.38</v>
      </c>
    </row>
    <row r="65" spans="2:2" x14ac:dyDescent="0.25">
      <c r="B65" s="45">
        <v>4.42</v>
      </c>
    </row>
    <row r="66" spans="2:2" x14ac:dyDescent="0.25">
      <c r="B66" s="45">
        <v>4.42</v>
      </c>
    </row>
    <row r="67" spans="2:2" x14ac:dyDescent="0.25">
      <c r="B67" s="45">
        <v>4.54</v>
      </c>
    </row>
    <row r="68" spans="2:2" x14ac:dyDescent="0.25">
      <c r="B68" s="45">
        <v>4.25</v>
      </c>
    </row>
    <row r="69" spans="2:2" x14ac:dyDescent="0.25">
      <c r="B69" s="45">
        <v>4.0999999999999996</v>
      </c>
    </row>
    <row r="70" spans="2:2" x14ac:dyDescent="0.25">
      <c r="B70" s="45">
        <v>4.1100000000000003</v>
      </c>
    </row>
    <row r="71" spans="2:2" x14ac:dyDescent="0.25">
      <c r="B71" s="45">
        <v>3.87</v>
      </c>
    </row>
    <row r="72" spans="2:2" x14ac:dyDescent="0.25">
      <c r="B72" s="45">
        <v>3.65</v>
      </c>
    </row>
    <row r="73" spans="2:2" x14ac:dyDescent="0.25">
      <c r="B73" s="45">
        <v>3.4</v>
      </c>
    </row>
    <row r="74" spans="2:2" x14ac:dyDescent="0.25">
      <c r="B74" s="45">
        <v>3.23</v>
      </c>
    </row>
    <row r="75" spans="2:2" x14ac:dyDescent="0.25">
      <c r="B75" s="45">
        <v>3.12</v>
      </c>
    </row>
    <row r="76" spans="2:2" x14ac:dyDescent="0.25">
      <c r="B76" s="45">
        <v>2.92</v>
      </c>
    </row>
    <row r="77" spans="2:2" x14ac:dyDescent="0.25">
      <c r="B77" s="45">
        <v>2.79</v>
      </c>
    </row>
    <row r="78" spans="2:2" x14ac:dyDescent="0.25">
      <c r="B78" s="45">
        <v>2.63</v>
      </c>
    </row>
    <row r="79" spans="2:2" x14ac:dyDescent="0.25">
      <c r="B79" s="45">
        <v>2.4</v>
      </c>
    </row>
    <row r="80" spans="2:2" x14ac:dyDescent="0.25">
      <c r="B80" s="45">
        <v>2.42</v>
      </c>
    </row>
    <row r="81" spans="2:2" x14ac:dyDescent="0.25">
      <c r="B81" s="45">
        <v>2.29</v>
      </c>
    </row>
    <row r="82" spans="2:2" x14ac:dyDescent="0.25">
      <c r="B82" s="45">
        <v>1.99</v>
      </c>
    </row>
    <row r="83" spans="2:2" x14ac:dyDescent="0.25">
      <c r="B83" s="45">
        <v>1.7</v>
      </c>
    </row>
    <row r="84" spans="2:2" x14ac:dyDescent="0.25">
      <c r="B84" s="45">
        <v>1.56</v>
      </c>
    </row>
    <row r="85" spans="2:2" x14ac:dyDescent="0.25">
      <c r="B85" s="45">
        <v>1.29</v>
      </c>
    </row>
    <row r="86" spans="2:2" x14ac:dyDescent="0.25">
      <c r="B86" s="45">
        <v>1.36</v>
      </c>
    </row>
    <row r="87" spans="2:2" x14ac:dyDescent="0.25">
      <c r="B87" s="45">
        <v>1.81</v>
      </c>
    </row>
    <row r="88" spans="2:2" x14ac:dyDescent="0.25">
      <c r="B88" s="45">
        <v>2.2000000000000002</v>
      </c>
    </row>
    <row r="89" spans="2:2" x14ac:dyDescent="0.25">
      <c r="B89" s="45">
        <v>2.04</v>
      </c>
    </row>
    <row r="90" spans="2:2" x14ac:dyDescent="0.25">
      <c r="B90" s="45">
        <v>1.84</v>
      </c>
    </row>
    <row r="91" spans="2:2" x14ac:dyDescent="0.25">
      <c r="B91" s="45">
        <v>1.92</v>
      </c>
    </row>
    <row r="92" spans="2:2" x14ac:dyDescent="0.25">
      <c r="B92" s="45">
        <v>1.7</v>
      </c>
    </row>
    <row r="93" spans="2:2" x14ac:dyDescent="0.25">
      <c r="B93" s="45">
        <v>1.57</v>
      </c>
    </row>
    <row r="94" spans="2:2" x14ac:dyDescent="0.25">
      <c r="B94" s="45">
        <v>1.58</v>
      </c>
    </row>
    <row r="95" spans="2:2" x14ac:dyDescent="0.25">
      <c r="B95" s="45">
        <v>1.53</v>
      </c>
    </row>
    <row r="96" spans="2:2" x14ac:dyDescent="0.25">
      <c r="B96" s="45">
        <v>1.56</v>
      </c>
    </row>
    <row r="97" spans="2:2" x14ac:dyDescent="0.25">
      <c r="B97" s="45">
        <v>1.38</v>
      </c>
    </row>
    <row r="98" spans="2:2" x14ac:dyDescent="0.25">
      <c r="B98" s="45">
        <v>1.44</v>
      </c>
    </row>
    <row r="99" spans="2:2" x14ac:dyDescent="0.25">
      <c r="B99" s="45">
        <v>1.53</v>
      </c>
    </row>
    <row r="100" spans="2:2" x14ac:dyDescent="0.25">
      <c r="B100" s="45">
        <v>1.45</v>
      </c>
    </row>
    <row r="101" spans="2:2" x14ac:dyDescent="0.25">
      <c r="B101" s="45">
        <v>1.23</v>
      </c>
    </row>
    <row r="102" spans="2:2" x14ac:dyDescent="0.25">
      <c r="B102" s="45">
        <v>1.18</v>
      </c>
    </row>
    <row r="103" spans="2:2" x14ac:dyDescent="0.25">
      <c r="B103" s="45">
        <v>1.27</v>
      </c>
    </row>
    <row r="104" spans="2:2" x14ac:dyDescent="0.25">
      <c r="B104" s="45">
        <v>1.45</v>
      </c>
    </row>
    <row r="105" spans="2:2" x14ac:dyDescent="0.25">
      <c r="B105" s="45">
        <v>1.94</v>
      </c>
    </row>
    <row r="106" spans="2:2" x14ac:dyDescent="0.25">
      <c r="B106" s="45">
        <v>1.89</v>
      </c>
    </row>
    <row r="107" spans="2:2" x14ac:dyDescent="0.25">
      <c r="B107" s="45">
        <v>1.99</v>
      </c>
    </row>
    <row r="108" spans="2:2" x14ac:dyDescent="0.25">
      <c r="B108" s="45">
        <v>2.35</v>
      </c>
    </row>
    <row r="109" spans="2:2" x14ac:dyDescent="0.25">
      <c r="B109" s="45">
        <v>2.4</v>
      </c>
    </row>
    <row r="110" spans="2:2" x14ac:dyDescent="0.25">
      <c r="B110" s="45">
        <v>2.2599999999999998</v>
      </c>
    </row>
    <row r="111" spans="2:2" x14ac:dyDescent="0.25">
      <c r="B111" s="45">
        <v>2.19</v>
      </c>
    </row>
    <row r="112" spans="2:2" x14ac:dyDescent="0.25">
      <c r="B112" s="45">
        <v>2.0499999999999998</v>
      </c>
    </row>
    <row r="113" spans="1:2" x14ac:dyDescent="0.25">
      <c r="B113" s="45">
        <v>2.23</v>
      </c>
    </row>
    <row r="114" spans="1:2" x14ac:dyDescent="0.25">
      <c r="B114" s="45">
        <v>2.11</v>
      </c>
    </row>
    <row r="115" spans="1:2" x14ac:dyDescent="0.25">
      <c r="B115" s="45">
        <v>2.11</v>
      </c>
    </row>
    <row r="116" spans="1:2" x14ac:dyDescent="0.25">
      <c r="B116" s="45">
        <v>2.0699999999999998</v>
      </c>
    </row>
    <row r="117" spans="1:2" x14ac:dyDescent="0.25">
      <c r="B117" s="45">
        <v>1.79</v>
      </c>
    </row>
    <row r="118" spans="1:2" x14ac:dyDescent="0.25">
      <c r="A118" s="46"/>
      <c r="B118" s="45">
        <v>1.79</v>
      </c>
    </row>
    <row r="119" spans="1:2" x14ac:dyDescent="0.25">
      <c r="B119">
        <v>3.4343749999999997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Preferences</vt:lpstr>
      <vt:lpstr>Production</vt:lpstr>
      <vt:lpstr>Taxes</vt:lpstr>
      <vt:lpstr>Government Expenditure</vt:lpstr>
      <vt:lpstr>Labour Skills</vt:lpstr>
      <vt:lpstr>Macro Aggregates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hmbb55</dc:creator>
  <cp:lastModifiedBy>Andrea Vismara</cp:lastModifiedBy>
  <dcterms:created xsi:type="dcterms:W3CDTF">2020-03-12T11:57:49Z</dcterms:created>
  <dcterms:modified xsi:type="dcterms:W3CDTF">2020-03-21T19:50:40Z</dcterms:modified>
</cp:coreProperties>
</file>