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Zhang 1/Desktop/business analytics data/mini project 3/"/>
    </mc:Choice>
  </mc:AlternateContent>
  <xr:revisionPtr revIDLastSave="0" documentId="13_ncr:1_{E9DC309D-880F-6749-ADB6-C457460D3498}" xr6:coauthVersionLast="45" xr6:coauthVersionMax="45" xr10:uidLastSave="{00000000-0000-0000-0000-000000000000}"/>
  <bookViews>
    <workbookView xWindow="0" yWindow="460" windowWidth="26140" windowHeight="18460" xr2:uid="{00000000-000D-0000-FFFF-FFFF00000000}"/>
  </bookViews>
  <sheets>
    <sheet name="sector 10yrs cluster analysis" sheetId="1" r:id="rId1"/>
  </sheets>
  <definedNames>
    <definedName name="sector">'sector 10yrs cluster analysis'!$A$10:$G$30</definedName>
    <definedName name="sector1">'sector 10yrs cluster analysis'!$A$10:$L$30</definedName>
    <definedName name="solver_adj" localSheetId="0" hidden="1">'sector 10yrs cluster analysis'!$E$2:$E$4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'sector 10yrs cluster analysis'!$E$2:$E$4</definedName>
    <definedName name="solver_lhs2" localSheetId="0" hidden="1">'sector 10yrs cluster analysis'!$E$2:$E$4</definedName>
    <definedName name="solver_lhs3" localSheetId="0" hidden="1">'sector 10yrs cluster analysis'!$E$2:$E$4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'sector 10yrs cluster analysis'!$Q$8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20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L12" i="1"/>
  <c r="K4" i="1" s="1"/>
  <c r="L24" i="1"/>
  <c r="K15" i="1"/>
  <c r="K17" i="1"/>
  <c r="J3" i="1" s="1"/>
  <c r="K18" i="1"/>
  <c r="J2" i="1" s="1"/>
  <c r="K28" i="1"/>
  <c r="K29" i="1"/>
  <c r="K30" i="1"/>
  <c r="J23" i="1"/>
  <c r="J24" i="1"/>
  <c r="I12" i="1"/>
  <c r="I13" i="1"/>
  <c r="I14" i="1"/>
  <c r="I15" i="1"/>
  <c r="I17" i="1"/>
  <c r="I25" i="1"/>
  <c r="I26" i="1"/>
  <c r="I27" i="1"/>
  <c r="I28" i="1"/>
  <c r="I29" i="1"/>
  <c r="H18" i="1"/>
  <c r="H2" i="1" s="1"/>
  <c r="H30" i="1"/>
  <c r="D8" i="1"/>
  <c r="E8" i="1"/>
  <c r="F8" i="1"/>
  <c r="G8" i="1"/>
  <c r="C8" i="1"/>
  <c r="D7" i="1"/>
  <c r="I18" i="1" s="1"/>
  <c r="E7" i="1"/>
  <c r="J12" i="1" s="1"/>
  <c r="I4" i="1" s="1"/>
  <c r="F7" i="1"/>
  <c r="K19" i="1" s="1"/>
  <c r="G7" i="1"/>
  <c r="L13" i="1" s="1"/>
  <c r="C7" i="1"/>
  <c r="H19" i="1" s="1"/>
  <c r="H17" i="1" l="1"/>
  <c r="H16" i="1"/>
  <c r="J19" i="1"/>
  <c r="J22" i="1"/>
  <c r="L22" i="1"/>
  <c r="K13" i="1"/>
  <c r="K27" i="1"/>
  <c r="L21" i="1"/>
  <c r="K26" i="1"/>
  <c r="L20" i="1"/>
  <c r="H25" i="1"/>
  <c r="I24" i="1"/>
  <c r="K12" i="1"/>
  <c r="J4" i="1" s="1"/>
  <c r="I23" i="1"/>
  <c r="J30" i="1"/>
  <c r="K24" i="1"/>
  <c r="L18" i="1"/>
  <c r="K2" i="1" s="1"/>
  <c r="J29" i="1"/>
  <c r="L17" i="1"/>
  <c r="K3" i="1" s="1"/>
  <c r="K22" i="1"/>
  <c r="L23" i="1"/>
  <c r="H26" i="1"/>
  <c r="H13" i="1"/>
  <c r="I16" i="1"/>
  <c r="L19" i="1"/>
  <c r="H24" i="1"/>
  <c r="G2" i="1"/>
  <c r="J15" i="1"/>
  <c r="H29" i="1"/>
  <c r="H28" i="1"/>
  <c r="H27" i="1"/>
  <c r="H14" i="1"/>
  <c r="J21" i="1"/>
  <c r="K14" i="1"/>
  <c r="H12" i="1"/>
  <c r="J18" i="1"/>
  <c r="I2" i="1" s="1"/>
  <c r="K25" i="1"/>
  <c r="H15" i="1"/>
  <c r="J17" i="1"/>
  <c r="I3" i="1" s="1"/>
  <c r="L30" i="1"/>
  <c r="H23" i="1"/>
  <c r="I11" i="1"/>
  <c r="I22" i="1"/>
  <c r="J16" i="1"/>
  <c r="K23" i="1"/>
  <c r="L29" i="1"/>
  <c r="J20" i="1"/>
  <c r="H22" i="1"/>
  <c r="J11" i="1"/>
  <c r="I21" i="1"/>
  <c r="J28" i="1"/>
  <c r="L28" i="1"/>
  <c r="L16" i="1"/>
  <c r="K16" i="1"/>
  <c r="H21" i="1"/>
  <c r="K11" i="1"/>
  <c r="I20" i="1"/>
  <c r="J27" i="1"/>
  <c r="J14" i="1"/>
  <c r="K21" i="1"/>
  <c r="L27" i="1"/>
  <c r="L15" i="1"/>
  <c r="H20" i="1"/>
  <c r="L11" i="1"/>
  <c r="I19" i="1"/>
  <c r="J26" i="1"/>
  <c r="J13" i="1"/>
  <c r="K20" i="1"/>
  <c r="L26" i="1"/>
  <c r="L14" i="1"/>
  <c r="H11" i="1"/>
  <c r="I30" i="1"/>
  <c r="J25" i="1"/>
  <c r="L25" i="1"/>
  <c r="M19" i="1" l="1"/>
  <c r="M20" i="1"/>
  <c r="M16" i="1"/>
  <c r="M15" i="1"/>
  <c r="H4" i="1"/>
  <c r="G4" i="1"/>
  <c r="M22" i="1"/>
  <c r="M12" i="1"/>
  <c r="M25" i="1"/>
  <c r="M18" i="1"/>
  <c r="M26" i="1"/>
  <c r="M24" i="1"/>
  <c r="M13" i="1"/>
  <c r="M23" i="1"/>
  <c r="M21" i="1"/>
  <c r="M30" i="1"/>
  <c r="M14" i="1"/>
  <c r="M29" i="1"/>
  <c r="M28" i="1"/>
  <c r="M11" i="1"/>
  <c r="M27" i="1"/>
  <c r="M17" i="1"/>
  <c r="H3" i="1"/>
  <c r="G3" i="1"/>
  <c r="O18" i="1" l="1"/>
  <c r="O29" i="1"/>
  <c r="O26" i="1"/>
  <c r="O14" i="1"/>
  <c r="O25" i="1"/>
  <c r="O11" i="1"/>
  <c r="O21" i="1"/>
  <c r="O19" i="1"/>
  <c r="O17" i="1"/>
  <c r="O24" i="1"/>
  <c r="O27" i="1"/>
  <c r="O30" i="1"/>
  <c r="O16" i="1"/>
  <c r="O23" i="1"/>
  <c r="O22" i="1"/>
  <c r="O20" i="1"/>
  <c r="O28" i="1"/>
  <c r="O15" i="1"/>
  <c r="O12" i="1"/>
  <c r="O13" i="1"/>
  <c r="N18" i="1"/>
  <c r="N30" i="1"/>
  <c r="N24" i="1"/>
  <c r="N29" i="1"/>
  <c r="N17" i="1"/>
  <c r="N13" i="1"/>
  <c r="N28" i="1"/>
  <c r="N23" i="1"/>
  <c r="N19" i="1"/>
  <c r="N25" i="1"/>
  <c r="N16" i="1"/>
  <c r="N26" i="1"/>
  <c r="N12" i="1"/>
  <c r="N15" i="1"/>
  <c r="N14" i="1"/>
  <c r="N27" i="1"/>
  <c r="N22" i="1"/>
  <c r="N11" i="1"/>
  <c r="N21" i="1"/>
  <c r="N20" i="1"/>
  <c r="P16" i="1" l="1"/>
  <c r="Q16" i="1" s="1"/>
  <c r="P20" i="1"/>
  <c r="Q20" i="1" s="1"/>
  <c r="P23" i="1"/>
  <c r="Q23" i="1" s="1"/>
  <c r="P27" i="1"/>
  <c r="Q27" i="1" s="1"/>
  <c r="P25" i="1"/>
  <c r="Q25" i="1" s="1"/>
  <c r="P24" i="1"/>
  <c r="Q24" i="1" s="1"/>
  <c r="P21" i="1"/>
  <c r="Q21" i="1" s="1"/>
  <c r="P26" i="1"/>
  <c r="Q26" i="1" s="1"/>
  <c r="P19" i="1"/>
  <c r="Q19" i="1" s="1"/>
  <c r="P13" i="1"/>
  <c r="Q13" i="1" s="1"/>
  <c r="P17" i="1"/>
  <c r="Q17" i="1" s="1"/>
  <c r="P22" i="1"/>
  <c r="Q22" i="1" s="1"/>
  <c r="P29" i="1"/>
  <c r="Q29" i="1" s="1"/>
  <c r="P30" i="1"/>
  <c r="Q30" i="1" s="1"/>
  <c r="P11" i="1"/>
  <c r="P15" i="1"/>
  <c r="Q15" i="1" s="1"/>
  <c r="P28" i="1"/>
  <c r="Q28" i="1" s="1"/>
  <c r="P14" i="1"/>
  <c r="Q14" i="1" s="1"/>
  <c r="P12" i="1"/>
  <c r="Q12" i="1" s="1"/>
  <c r="P18" i="1"/>
  <c r="Q18" i="1" s="1"/>
  <c r="Q11" i="1" l="1"/>
  <c r="Q8" i="1"/>
</calcChain>
</file>

<file path=xl/sharedStrings.xml><?xml version="1.0" encoding="utf-8"?>
<sst xmlns="http://schemas.openxmlformats.org/spreadsheetml/2006/main" count="53" uniqueCount="46">
  <si>
    <t>Biochemistry and Molecular Biology</t>
  </si>
  <si>
    <t>Biochemistry, Cellular and Molecular Biology</t>
  </si>
  <si>
    <t>Biological Chemistry</t>
  </si>
  <si>
    <t>Biomedical Engineering</t>
  </si>
  <si>
    <t>Biophysics &amp; Program in Molecular Biophysics</t>
  </si>
  <si>
    <t>Biostatistics</t>
  </si>
  <si>
    <t>Cellular and Molecular Medicine</t>
  </si>
  <si>
    <t>Cellular and Molecular Physiology</t>
  </si>
  <si>
    <t>Chemical and Biomolecular Engineering</t>
  </si>
  <si>
    <t>Chemistry</t>
  </si>
  <si>
    <t>Clinical Investigation</t>
  </si>
  <si>
    <t>Environmental Health &amp; Engineering</t>
  </si>
  <si>
    <t>Epidemiology</t>
  </si>
  <si>
    <t>Functional Anatomy and Evolution</t>
  </si>
  <si>
    <t>Human Genetics and Molecular Biology</t>
  </si>
  <si>
    <t>Immunology</t>
  </si>
  <si>
    <t>Molecular Microbiology and Immunology</t>
  </si>
  <si>
    <t>Neuroscience</t>
  </si>
  <si>
    <t>Pathobiology</t>
  </si>
  <si>
    <t>Pharmacology and Molecular Sciences</t>
  </si>
  <si>
    <t>%For-Profit</t>
  </si>
  <si>
    <t>%Government</t>
  </si>
  <si>
    <t>%Nonprofit</t>
  </si>
  <si>
    <t>%insufficient</t>
  </si>
  <si>
    <t>%Academia</t>
  </si>
  <si>
    <t>Department Name</t>
  </si>
  <si>
    <t xml:space="preserve">Sector Ten Years After Graduation </t>
  </si>
  <si>
    <t>mean</t>
  </si>
  <si>
    <t>standard deviation</t>
  </si>
  <si>
    <t>z-academia</t>
  </si>
  <si>
    <t>z-forprofit</t>
  </si>
  <si>
    <t>z-gov</t>
  </si>
  <si>
    <t>z-nonprofit</t>
  </si>
  <si>
    <t>z-insufficient</t>
  </si>
  <si>
    <t>Dept ID</t>
  </si>
  <si>
    <t>Cluster ID</t>
  </si>
  <si>
    <t>Dept Name</t>
  </si>
  <si>
    <t>distxq1</t>
  </si>
  <si>
    <t>distxq2</t>
  </si>
  <si>
    <t>distxq3</t>
  </si>
  <si>
    <t>min distxq</t>
  </si>
  <si>
    <t>sum min distxq</t>
  </si>
  <si>
    <t>low gov and nonprofit</t>
  </si>
  <si>
    <t>deleted cell bio bc no stats</t>
  </si>
  <si>
    <t>high gov</t>
  </si>
  <si>
    <t>high nonprofit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</si>
</sst>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16" fillId="0" borderId="0" xfId="0" applyFont="1" applyFill="1" applyBorder="1"/>
    <xf numFmtId="0" fontId="0" fillId="0" borderId="12" xfId="0" applyBorder="1"/>
    <xf numFmtId="0" fontId="16" fillId="0" borderId="12" xfId="0" applyFont="1" applyFill="1" applyBorder="1"/>
    <xf numFmtId="0" fontId="0" fillId="0" borderId="0" xfId="0" applyFill="1" applyBorder="1"/>
    <xf numFmtId="0" fontId="0" fillId="0" borderId="12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C12" sqref="C12"/>
    </sheetView>
  </sheetViews>
  <sheetFormatPr baseColWidth="10" defaultRowHeight="16"/>
  <cols>
    <col min="1" max="1" width="7.5" bestFit="1" customWidth="1"/>
    <col min="2" max="2" width="39.5" bestFit="1" customWidth="1"/>
    <col min="3" max="3" width="19.1640625" customWidth="1"/>
    <col min="4" max="4" width="12.1640625" customWidth="1"/>
    <col min="5" max="5" width="13" customWidth="1"/>
    <col min="6" max="6" width="34" customWidth="1"/>
    <col min="7" max="8" width="16.83203125" customWidth="1"/>
    <col min="9" max="9" width="15.6640625" customWidth="1"/>
    <col min="10" max="10" width="13.33203125" customWidth="1"/>
    <col min="11" max="11" width="11.6640625" customWidth="1"/>
    <col min="12" max="12" width="12" customWidth="1"/>
    <col min="13" max="15" width="10.83203125" customWidth="1"/>
    <col min="16" max="16" width="14.83203125" customWidth="1"/>
    <col min="17" max="17" width="13.6640625" bestFit="1" customWidth="1"/>
    <col min="20" max="20" width="39.5" bestFit="1" customWidth="1"/>
  </cols>
  <sheetData>
    <row r="1" spans="1:17" s="1" customFormat="1">
      <c r="B1" s="2" t="s">
        <v>26</v>
      </c>
      <c r="D1" s="1" t="s">
        <v>35</v>
      </c>
      <c r="E1" s="1" t="s">
        <v>34</v>
      </c>
      <c r="F1" s="1" t="s">
        <v>36</v>
      </c>
      <c r="G1" s="7" t="s">
        <v>29</v>
      </c>
      <c r="H1" s="7" t="s">
        <v>30</v>
      </c>
      <c r="I1" s="7" t="s">
        <v>31</v>
      </c>
      <c r="J1" s="7" t="s">
        <v>32</v>
      </c>
      <c r="K1" s="7" t="s">
        <v>33</v>
      </c>
    </row>
    <row r="2" spans="1:17">
      <c r="C2" t="s">
        <v>45</v>
      </c>
      <c r="D2">
        <v>1</v>
      </c>
      <c r="E2">
        <v>4</v>
      </c>
      <c r="F2" t="str">
        <f>VLOOKUP(E2,sector1,2)</f>
        <v>Biomedical Engineering</v>
      </c>
      <c r="G2">
        <f>VLOOKUP($E2,sector1,8)</f>
        <v>6.5322643659008722E-2</v>
      </c>
      <c r="H2">
        <f>VLOOKUP($E2,sector1,8)</f>
        <v>6.5322643659008722E-2</v>
      </c>
      <c r="I2">
        <f>VLOOKUP($E2,sector1,10)</f>
        <v>-0.26732604304609386</v>
      </c>
      <c r="J2">
        <f>VLOOKUP($E2,sector1,11)</f>
        <v>0.98170846377158849</v>
      </c>
      <c r="K2">
        <f>VLOOKUP($E2,sector1,12)</f>
        <v>-0.78147275940008631</v>
      </c>
    </row>
    <row r="3" spans="1:17">
      <c r="C3" t="s">
        <v>42</v>
      </c>
      <c r="D3">
        <v>2</v>
      </c>
      <c r="E3">
        <v>8</v>
      </c>
      <c r="F3" t="str">
        <f>VLOOKUP(E3,sector1,2)</f>
        <v>Cellular and Molecular Physiology</v>
      </c>
      <c r="G3">
        <f>VLOOKUP(E3,sector1,8)</f>
        <v>6.5322643659008722E-2</v>
      </c>
      <c r="H3">
        <f>VLOOKUP($E3,sector1,8)</f>
        <v>6.5322643659008722E-2</v>
      </c>
      <c r="I3">
        <f>VLOOKUP($E3,sector1,10)</f>
        <v>-1.4554417899176226</v>
      </c>
      <c r="J3">
        <f>VLOOKUP($E3,sector1,11)</f>
        <v>-1.387932655677073</v>
      </c>
      <c r="K3">
        <f>VLOOKUP($E3,sector1,12)</f>
        <v>1.6779846559707434</v>
      </c>
    </row>
    <row r="4" spans="1:17">
      <c r="C4" t="s">
        <v>44</v>
      </c>
      <c r="D4">
        <v>3</v>
      </c>
      <c r="E4">
        <v>15</v>
      </c>
      <c r="F4" t="str">
        <f>VLOOKUP(E4,sector1,2)</f>
        <v>Human Genetics and Molecular Biology</v>
      </c>
      <c r="G4">
        <f>VLOOKUP(E4,sector1,8)</f>
        <v>-0.52851957142289185</v>
      </c>
      <c r="H4">
        <f>VLOOKUP($E4,sector1,8)</f>
        <v>-0.52851957142289185</v>
      </c>
      <c r="I4">
        <f>VLOOKUP($E4,sector1,10)</f>
        <v>1.1188089949706896</v>
      </c>
      <c r="J4">
        <f>VLOOKUP($E4,sector1,11)</f>
        <v>-3.3852015992123612E-2</v>
      </c>
      <c r="K4">
        <f>VLOOKUP($E4,sector1,12)</f>
        <v>1.1900600396955514E-2</v>
      </c>
    </row>
    <row r="7" spans="1:17">
      <c r="B7" s="1" t="s">
        <v>27</v>
      </c>
      <c r="C7">
        <f>AVERAGE(C11:C30)</f>
        <v>32.450000000000003</v>
      </c>
      <c r="D7">
        <f>AVERAGE(D11:D30)</f>
        <v>21.2</v>
      </c>
      <c r="E7">
        <f>AVERAGE(E11:E30)</f>
        <v>7.35</v>
      </c>
      <c r="F7">
        <f>AVERAGE(F11:F30)</f>
        <v>4.0999999999999996</v>
      </c>
      <c r="G7" s="4">
        <f>AVERAGE(G11:G30)</f>
        <v>34.85</v>
      </c>
      <c r="L7" s="8"/>
      <c r="O7" s="8"/>
      <c r="Q7" s="1" t="s">
        <v>41</v>
      </c>
    </row>
    <row r="8" spans="1:17">
      <c r="B8" s="1" t="s">
        <v>28</v>
      </c>
      <c r="C8">
        <f>STDEV(C11:C30)</f>
        <v>8.4197449642585926</v>
      </c>
      <c r="D8">
        <f>STDEV(D11:D30)</f>
        <v>12.339922374574581</v>
      </c>
      <c r="E8">
        <f>STDEV(E11:E30)</f>
        <v>5.0500130276017474</v>
      </c>
      <c r="F8">
        <f>STDEV(F11:F30)</f>
        <v>2.9540338165758504</v>
      </c>
      <c r="G8" s="4">
        <f>STDEV(G11:G30)</f>
        <v>12.604406080080842</v>
      </c>
      <c r="L8" s="8"/>
      <c r="O8" s="8"/>
      <c r="Q8">
        <f>SUM(P11:P30)</f>
        <v>62.969395078314705</v>
      </c>
    </row>
    <row r="9" spans="1:17">
      <c r="G9" s="4"/>
      <c r="L9" s="8"/>
      <c r="O9" s="8"/>
    </row>
    <row r="10" spans="1:17">
      <c r="A10" s="1" t="s">
        <v>34</v>
      </c>
      <c r="B10" s="1" t="s">
        <v>25</v>
      </c>
      <c r="C10" s="1" t="s">
        <v>24</v>
      </c>
      <c r="D10" s="1" t="s">
        <v>20</v>
      </c>
      <c r="E10" s="1" t="s">
        <v>21</v>
      </c>
      <c r="F10" s="1" t="s">
        <v>22</v>
      </c>
      <c r="G10" s="5" t="s">
        <v>23</v>
      </c>
      <c r="H10" s="7" t="s">
        <v>29</v>
      </c>
      <c r="I10" s="7" t="s">
        <v>30</v>
      </c>
      <c r="J10" s="7" t="s">
        <v>31</v>
      </c>
      <c r="K10" s="7" t="s">
        <v>32</v>
      </c>
      <c r="L10" s="9" t="s">
        <v>33</v>
      </c>
      <c r="M10" s="7" t="s">
        <v>37</v>
      </c>
      <c r="N10" s="7" t="s">
        <v>38</v>
      </c>
      <c r="O10" s="9" t="s">
        <v>39</v>
      </c>
      <c r="P10" s="7" t="s">
        <v>40</v>
      </c>
      <c r="Q10" s="7" t="s">
        <v>35</v>
      </c>
    </row>
    <row r="11" spans="1:17">
      <c r="A11">
        <v>1</v>
      </c>
      <c r="B11" t="s">
        <v>0</v>
      </c>
      <c r="C11" s="3">
        <v>23</v>
      </c>
      <c r="D11">
        <v>38</v>
      </c>
      <c r="E11">
        <v>0</v>
      </c>
      <c r="F11">
        <v>8</v>
      </c>
      <c r="G11" s="4">
        <v>31</v>
      </c>
      <c r="H11">
        <f>STANDARDIZE(C11,C$7,C$8)</f>
        <v>-1.1223617865047923</v>
      </c>
      <c r="I11">
        <f>STANDARDIZE(D11,D$7,D$8)</f>
        <v>1.3614348202558431</v>
      </c>
      <c r="J11">
        <f>STANDARDIZE(E11,E$7,E$8)</f>
        <v>-1.4554417899176226</v>
      </c>
      <c r="K11">
        <f>STANDARDIZE(F11,F$7,F$8)</f>
        <v>1.3202286236928258</v>
      </c>
      <c r="L11" s="8">
        <f>STANDARDIZE(G11,G$7,G$8)</f>
        <v>-0.30544874352186124</v>
      </c>
      <c r="M11" s="10">
        <f>SUMXMY2($G$2:$K$2,H11:L11)</f>
        <v>4.84331487030612</v>
      </c>
      <c r="N11" s="10">
        <f>SUMXMY2(G$3:K$3,H11:L11)</f>
        <v>14.358646645277293</v>
      </c>
      <c r="O11" s="11">
        <f>SUMXMY2(G$4:K$4,H11:L11)</f>
        <v>12.485588267392513</v>
      </c>
      <c r="P11">
        <f>MIN(M11:O11)</f>
        <v>4.84331487030612</v>
      </c>
      <c r="Q11">
        <f>MATCH(P11,M11:O11,FALSE)</f>
        <v>1</v>
      </c>
    </row>
    <row r="12" spans="1:17">
      <c r="A12">
        <v>2</v>
      </c>
      <c r="B12" t="s">
        <v>1</v>
      </c>
      <c r="C12" s="3">
        <v>34</v>
      </c>
      <c r="D12">
        <v>20</v>
      </c>
      <c r="E12">
        <v>9</v>
      </c>
      <c r="F12">
        <v>5</v>
      </c>
      <c r="G12" s="4">
        <v>32</v>
      </c>
      <c r="H12">
        <f t="shared" ref="H12:H30" si="0">STANDARDIZE(C12,C$7,C$8)</f>
        <v>0.18409108667538882</v>
      </c>
      <c r="I12">
        <f t="shared" ref="I12:I30" si="1">STANDARDIZE(D12,D$7,D$8)</f>
        <v>-9.7245344303988734E-2</v>
      </c>
      <c r="J12">
        <f t="shared" ref="J12:J30" si="2">STANDARDIZE(E12,E$7,E$8)</f>
        <v>0.32673183038967046</v>
      </c>
      <c r="K12">
        <f t="shared" ref="K12:K30" si="3">STANDARDIZE(F12,F$7,F$8)</f>
        <v>0.30466814392911373</v>
      </c>
      <c r="L12" s="8">
        <f t="shared" ref="L12:L30" si="4">STANDARDIZE(G12,G$7,G$8)</f>
        <v>-0.22611140754215703</v>
      </c>
      <c r="M12" s="10">
        <f t="shared" ref="M12:M30" si="5">SUMXMY2($G$2:$K$2,H12:L12)</f>
        <v>1.1602488765877621</v>
      </c>
      <c r="N12" s="10">
        <f t="shared" ref="N12:N30" si="6">SUMXMY2(G$3:K$3,H12:L12)</f>
        <v>9.7071563925989004</v>
      </c>
      <c r="O12" s="11">
        <f t="shared" ref="O12:O30" si="7">SUMXMY2(G$4:K$4,H12:L12)</f>
        <v>1.4924432582592875</v>
      </c>
      <c r="P12">
        <f t="shared" ref="P12:P30" si="8">MIN(M12:O12)</f>
        <v>1.1602488765877621</v>
      </c>
      <c r="Q12">
        <f t="shared" ref="Q12:Q30" si="9">MATCH(P12,M12:O12,FALSE)</f>
        <v>1</v>
      </c>
    </row>
    <row r="13" spans="1:17">
      <c r="A13">
        <v>3</v>
      </c>
      <c r="B13" t="s">
        <v>2</v>
      </c>
      <c r="C13" s="3">
        <v>38</v>
      </c>
      <c r="D13">
        <v>19</v>
      </c>
      <c r="E13">
        <v>7</v>
      </c>
      <c r="F13">
        <v>2</v>
      </c>
      <c r="G13" s="4">
        <v>35</v>
      </c>
      <c r="H13">
        <f t="shared" si="0"/>
        <v>0.65916485874090924</v>
      </c>
      <c r="I13">
        <f t="shared" si="1"/>
        <v>-0.17828313122397937</v>
      </c>
      <c r="J13">
        <f t="shared" si="2"/>
        <v>-6.9306751900839098E-2</v>
      </c>
      <c r="K13">
        <f t="shared" si="3"/>
        <v>-0.71089233583459832</v>
      </c>
      <c r="L13" s="8">
        <f t="shared" si="4"/>
        <v>1.1900600396955514E-2</v>
      </c>
      <c r="M13" s="10">
        <f t="shared" si="5"/>
        <v>3.9455427444985371</v>
      </c>
      <c r="N13" s="10">
        <f t="shared" si="6"/>
        <v>5.5675823685171109</v>
      </c>
      <c r="O13" s="11">
        <f t="shared" si="7"/>
        <v>3.4032624923532095</v>
      </c>
      <c r="P13">
        <f t="shared" si="8"/>
        <v>3.4032624923532095</v>
      </c>
      <c r="Q13">
        <f t="shared" si="9"/>
        <v>3</v>
      </c>
    </row>
    <row r="14" spans="1:17">
      <c r="A14">
        <v>4</v>
      </c>
      <c r="B14" t="s">
        <v>3</v>
      </c>
      <c r="C14" s="3">
        <v>33</v>
      </c>
      <c r="D14">
        <v>29</v>
      </c>
      <c r="E14">
        <v>6</v>
      </c>
      <c r="F14">
        <v>7</v>
      </c>
      <c r="G14" s="4">
        <v>25</v>
      </c>
      <c r="H14">
        <f t="shared" si="0"/>
        <v>6.5322643659008722E-2</v>
      </c>
      <c r="I14">
        <f t="shared" si="1"/>
        <v>0.63209473797592719</v>
      </c>
      <c r="J14">
        <f t="shared" si="2"/>
        <v>-0.26732604304609386</v>
      </c>
      <c r="K14">
        <f t="shared" si="3"/>
        <v>0.98170846377158849</v>
      </c>
      <c r="L14" s="8">
        <f t="shared" si="4"/>
        <v>-0.78147275940008631</v>
      </c>
      <c r="M14" s="10">
        <f t="shared" si="5"/>
        <v>0.32123060689638588</v>
      </c>
      <c r="N14" s="10">
        <f t="shared" si="6"/>
        <v>13.396979447864943</v>
      </c>
      <c r="O14" s="11">
        <f t="shared" si="7"/>
        <v>5.2818488713060123</v>
      </c>
      <c r="P14">
        <f t="shared" si="8"/>
        <v>0.32123060689638588</v>
      </c>
      <c r="Q14">
        <f t="shared" si="9"/>
        <v>1</v>
      </c>
    </row>
    <row r="15" spans="1:17">
      <c r="A15">
        <v>5</v>
      </c>
      <c r="B15" t="s">
        <v>4</v>
      </c>
      <c r="C15" s="3">
        <v>36</v>
      </c>
      <c r="D15">
        <v>24</v>
      </c>
      <c r="E15">
        <v>9</v>
      </c>
      <c r="F15">
        <v>7</v>
      </c>
      <c r="G15" s="4">
        <v>24</v>
      </c>
      <c r="H15">
        <f>STANDARDIZE(C15,C$7,C$8)</f>
        <v>0.42162797270814906</v>
      </c>
      <c r="I15">
        <f t="shared" si="1"/>
        <v>0.22690580337597391</v>
      </c>
      <c r="J15">
        <f t="shared" si="2"/>
        <v>0.32673183038967046</v>
      </c>
      <c r="K15">
        <f t="shared" si="3"/>
        <v>0.98170846377158849</v>
      </c>
      <c r="L15" s="8">
        <f t="shared" si="4"/>
        <v>-0.86081009537979047</v>
      </c>
      <c r="M15" s="10">
        <f t="shared" si="5"/>
        <v>0.51226177488431357</v>
      </c>
      <c r="N15" s="10">
        <f t="shared" si="6"/>
        <v>15.389883242399062</v>
      </c>
      <c r="O15" s="11">
        <f t="shared" si="7"/>
        <v>3.8938211337399955</v>
      </c>
      <c r="P15">
        <f t="shared" si="8"/>
        <v>0.51226177488431357</v>
      </c>
      <c r="Q15">
        <f t="shared" si="9"/>
        <v>1</v>
      </c>
    </row>
    <row r="16" spans="1:17">
      <c r="A16">
        <v>6</v>
      </c>
      <c r="B16" t="s">
        <v>5</v>
      </c>
      <c r="C16" s="3">
        <v>42</v>
      </c>
      <c r="D16">
        <v>21</v>
      </c>
      <c r="E16">
        <v>5</v>
      </c>
      <c r="F16">
        <v>2</v>
      </c>
      <c r="G16" s="4">
        <v>30</v>
      </c>
      <c r="H16">
        <f t="shared" si="0"/>
        <v>1.1342386308064296</v>
      </c>
      <c r="I16">
        <f>STANDARDIZE(D16,D$7,D$8)</f>
        <v>-1.6207557383998074E-2</v>
      </c>
      <c r="J16">
        <f t="shared" si="2"/>
        <v>-0.46534533419134866</v>
      </c>
      <c r="K16">
        <f>STANDARDIZE(F16,F$7,F$8)</f>
        <v>-0.71089233583459832</v>
      </c>
      <c r="L16" s="8">
        <f t="shared" si="4"/>
        <v>-0.3847860795015654</v>
      </c>
      <c r="M16" s="10">
        <f t="shared" si="5"/>
        <v>4.2106979897635419</v>
      </c>
      <c r="N16" s="10">
        <f t="shared" si="6"/>
        <v>6.8429262547165584</v>
      </c>
      <c r="O16" s="11">
        <f t="shared" si="7"/>
        <v>6.152517294113613</v>
      </c>
      <c r="P16">
        <f t="shared" si="8"/>
        <v>4.2106979897635419</v>
      </c>
      <c r="Q16">
        <f t="shared" si="9"/>
        <v>1</v>
      </c>
    </row>
    <row r="17" spans="1:17">
      <c r="A17">
        <v>7</v>
      </c>
      <c r="B17" t="s">
        <v>6</v>
      </c>
      <c r="C17" s="3">
        <v>30</v>
      </c>
      <c r="D17">
        <v>24</v>
      </c>
      <c r="E17">
        <v>6</v>
      </c>
      <c r="F17">
        <v>7</v>
      </c>
      <c r="G17" s="4">
        <v>33</v>
      </c>
      <c r="H17">
        <f t="shared" si="0"/>
        <v>-0.29098268539013161</v>
      </c>
      <c r="I17">
        <f t="shared" si="1"/>
        <v>0.22690580337597391</v>
      </c>
      <c r="J17">
        <f t="shared" si="2"/>
        <v>-0.26732604304609386</v>
      </c>
      <c r="K17">
        <f t="shared" si="3"/>
        <v>0.98170846377158849</v>
      </c>
      <c r="L17" s="8">
        <f t="shared" si="4"/>
        <v>-0.14677407156245284</v>
      </c>
      <c r="M17" s="10">
        <f t="shared" si="5"/>
        <v>0.55590502935574826</v>
      </c>
      <c r="N17" s="10">
        <f t="shared" si="6"/>
        <v>10.509625081667499</v>
      </c>
      <c r="O17" s="11">
        <f t="shared" si="7"/>
        <v>3.6050023523132642</v>
      </c>
      <c r="P17">
        <f t="shared" si="8"/>
        <v>0.55590502935574826</v>
      </c>
      <c r="Q17">
        <f t="shared" si="9"/>
        <v>1</v>
      </c>
    </row>
    <row r="18" spans="1:17">
      <c r="A18">
        <v>8</v>
      </c>
      <c r="B18" t="s">
        <v>7</v>
      </c>
      <c r="C18" s="3">
        <v>33</v>
      </c>
      <c r="D18">
        <v>11</v>
      </c>
      <c r="E18">
        <v>0</v>
      </c>
      <c r="F18">
        <v>0</v>
      </c>
      <c r="G18" s="4">
        <v>56</v>
      </c>
      <c r="H18">
        <f t="shared" si="0"/>
        <v>6.5322643659008722E-2</v>
      </c>
      <c r="I18">
        <f t="shared" si="1"/>
        <v>-0.82658542658390466</v>
      </c>
      <c r="J18">
        <f t="shared" si="2"/>
        <v>-1.4554417899176226</v>
      </c>
      <c r="K18">
        <f t="shared" si="3"/>
        <v>-1.387932655677073</v>
      </c>
      <c r="L18" s="8">
        <f t="shared" si="4"/>
        <v>1.6779846559707434</v>
      </c>
      <c r="M18" s="10">
        <f t="shared" si="5"/>
        <v>13.871248846732996</v>
      </c>
      <c r="N18" s="10">
        <f t="shared" si="6"/>
        <v>0.7955000057644378</v>
      </c>
      <c r="O18" s="11">
        <f t="shared" si="7"/>
        <v>11.677629392931138</v>
      </c>
      <c r="P18">
        <f t="shared" si="8"/>
        <v>0.7955000057644378</v>
      </c>
      <c r="Q18">
        <f t="shared" si="9"/>
        <v>2</v>
      </c>
    </row>
    <row r="19" spans="1:17">
      <c r="A19">
        <v>9</v>
      </c>
      <c r="B19" t="s">
        <v>8</v>
      </c>
      <c r="C19" s="3">
        <v>24</v>
      </c>
      <c r="D19">
        <v>40</v>
      </c>
      <c r="E19">
        <v>9</v>
      </c>
      <c r="F19">
        <v>4</v>
      </c>
      <c r="G19" s="4">
        <v>22</v>
      </c>
      <c r="H19">
        <f t="shared" si="0"/>
        <v>-1.0035933434884121</v>
      </c>
      <c r="I19">
        <f t="shared" si="1"/>
        <v>1.5235103940958243</v>
      </c>
      <c r="J19">
        <f t="shared" si="2"/>
        <v>0.32673183038967046</v>
      </c>
      <c r="K19">
        <f t="shared" si="3"/>
        <v>-3.3852015992123612E-2</v>
      </c>
      <c r="L19" s="8">
        <f t="shared" si="4"/>
        <v>-1.0194847673391989</v>
      </c>
      <c r="M19" s="10">
        <f t="shared" si="5"/>
        <v>4.7098104640754572</v>
      </c>
      <c r="N19" s="10">
        <f t="shared" si="6"/>
        <v>15.554911384484203</v>
      </c>
      <c r="O19" s="11">
        <f t="shared" si="7"/>
        <v>6.1276640797222548</v>
      </c>
      <c r="P19">
        <f t="shared" si="8"/>
        <v>4.7098104640754572</v>
      </c>
      <c r="Q19">
        <f t="shared" si="9"/>
        <v>1</v>
      </c>
    </row>
    <row r="20" spans="1:17">
      <c r="A20">
        <v>10</v>
      </c>
      <c r="B20" t="s">
        <v>9</v>
      </c>
      <c r="C20" s="3">
        <v>16</v>
      </c>
      <c r="D20">
        <v>41</v>
      </c>
      <c r="E20">
        <v>13</v>
      </c>
      <c r="F20">
        <v>2</v>
      </c>
      <c r="G20" s="4">
        <v>27</v>
      </c>
      <c r="H20">
        <f t="shared" si="0"/>
        <v>-1.9537408876194531</v>
      </c>
      <c r="I20">
        <f t="shared" si="1"/>
        <v>1.6045481810158151</v>
      </c>
      <c r="J20">
        <f>STANDARDIZE(E20,E$7,E$8)</f>
        <v>1.1188089949706896</v>
      </c>
      <c r="K20">
        <f t="shared" si="3"/>
        <v>-0.71089233583459832</v>
      </c>
      <c r="L20" s="8">
        <f t="shared" si="4"/>
        <v>-0.62279808744067799</v>
      </c>
      <c r="M20" s="10">
        <f t="shared" si="5"/>
        <v>11.257278260156719</v>
      </c>
      <c r="N20" s="10">
        <f t="shared" si="6"/>
        <v>18.824584728760279</v>
      </c>
      <c r="O20" s="11">
        <f t="shared" si="7"/>
        <v>7.4424598556701902</v>
      </c>
      <c r="P20">
        <f t="shared" si="8"/>
        <v>7.4424598556701902</v>
      </c>
      <c r="Q20">
        <f t="shared" si="9"/>
        <v>3</v>
      </c>
    </row>
    <row r="21" spans="1:17">
      <c r="A21">
        <v>11</v>
      </c>
      <c r="B21" t="s">
        <v>10</v>
      </c>
      <c r="C21" s="3">
        <v>28</v>
      </c>
      <c r="D21">
        <v>0</v>
      </c>
      <c r="E21">
        <v>3</v>
      </c>
      <c r="F21">
        <v>0</v>
      </c>
      <c r="G21" s="4">
        <v>69</v>
      </c>
      <c r="H21">
        <f t="shared" si="0"/>
        <v>-0.52851957142289185</v>
      </c>
      <c r="I21">
        <f t="shared" si="1"/>
        <v>-1.7180010827038019</v>
      </c>
      <c r="J21">
        <f t="shared" si="2"/>
        <v>-0.86138391648185819</v>
      </c>
      <c r="K21">
        <f t="shared" si="3"/>
        <v>-1.387932655677073</v>
      </c>
      <c r="L21" s="8">
        <f t="shared" si="4"/>
        <v>2.7093700237068976</v>
      </c>
      <c r="M21" s="10">
        <f t="shared" si="5"/>
        <v>21.686979217764957</v>
      </c>
      <c r="N21" s="10">
        <f t="shared" si="6"/>
        <v>4.949552623193183</v>
      </c>
      <c r="O21" s="11">
        <f t="shared" si="7"/>
        <v>14.445905900707709</v>
      </c>
      <c r="P21">
        <f t="shared" si="8"/>
        <v>4.949552623193183</v>
      </c>
      <c r="Q21">
        <f t="shared" si="9"/>
        <v>2</v>
      </c>
    </row>
    <row r="22" spans="1:17">
      <c r="A22">
        <v>12</v>
      </c>
      <c r="B22" t="s">
        <v>11</v>
      </c>
      <c r="C22" s="3">
        <v>26</v>
      </c>
      <c r="D22">
        <v>11</v>
      </c>
      <c r="E22">
        <v>9</v>
      </c>
      <c r="F22">
        <v>2</v>
      </c>
      <c r="G22" s="4">
        <v>51</v>
      </c>
      <c r="H22">
        <f t="shared" si="0"/>
        <v>-0.76605645745565198</v>
      </c>
      <c r="I22">
        <f t="shared" si="1"/>
        <v>-0.82658542658390466</v>
      </c>
      <c r="J22">
        <f t="shared" si="2"/>
        <v>0.32673183038967046</v>
      </c>
      <c r="K22">
        <f t="shared" si="3"/>
        <v>-0.71089233583459832</v>
      </c>
      <c r="L22" s="8">
        <f t="shared" si="4"/>
        <v>1.2812979760722225</v>
      </c>
      <c r="M22" s="10">
        <f t="shared" si="5"/>
        <v>8.9595165464741537</v>
      </c>
      <c r="N22" s="10">
        <f t="shared" si="6"/>
        <v>5.2785779451551749</v>
      </c>
      <c r="O22" s="11">
        <f t="shared" si="7"/>
        <v>2.8424065529533689</v>
      </c>
      <c r="P22">
        <f t="shared" si="8"/>
        <v>2.8424065529533689</v>
      </c>
      <c r="Q22">
        <f t="shared" si="9"/>
        <v>3</v>
      </c>
    </row>
    <row r="23" spans="1:17">
      <c r="A23">
        <v>13</v>
      </c>
      <c r="B23" t="s">
        <v>12</v>
      </c>
      <c r="C23" s="3">
        <v>36</v>
      </c>
      <c r="D23">
        <v>11</v>
      </c>
      <c r="E23">
        <v>12</v>
      </c>
      <c r="F23">
        <v>5</v>
      </c>
      <c r="G23" s="4">
        <v>37</v>
      </c>
      <c r="H23">
        <f t="shared" si="0"/>
        <v>0.42162797270814906</v>
      </c>
      <c r="I23">
        <f t="shared" si="1"/>
        <v>-0.82658542658390466</v>
      </c>
      <c r="J23">
        <f t="shared" si="2"/>
        <v>0.92078970382543479</v>
      </c>
      <c r="K23">
        <f t="shared" si="3"/>
        <v>0.30466814392911373</v>
      </c>
      <c r="L23" s="8">
        <f t="shared" si="4"/>
        <v>0.17057527235636388</v>
      </c>
      <c r="M23" s="10">
        <f t="shared" si="5"/>
        <v>3.6988515707010756</v>
      </c>
      <c r="N23" s="10">
        <f t="shared" si="6"/>
        <v>11.706110121765802</v>
      </c>
      <c r="O23" s="11">
        <f t="shared" si="7"/>
        <v>1.1706087994913095</v>
      </c>
      <c r="P23">
        <f t="shared" si="8"/>
        <v>1.1706087994913095</v>
      </c>
      <c r="Q23">
        <f t="shared" si="9"/>
        <v>3</v>
      </c>
    </row>
    <row r="24" spans="1:17">
      <c r="A24">
        <v>14</v>
      </c>
      <c r="B24" t="s">
        <v>13</v>
      </c>
      <c r="C24" s="3">
        <v>50</v>
      </c>
      <c r="D24">
        <v>0</v>
      </c>
      <c r="E24">
        <v>0</v>
      </c>
      <c r="F24">
        <v>0</v>
      </c>
      <c r="G24" s="4">
        <v>50</v>
      </c>
      <c r="H24">
        <f t="shared" si="0"/>
        <v>2.0843861749374706</v>
      </c>
      <c r="I24">
        <f t="shared" si="1"/>
        <v>-1.7180010827038019</v>
      </c>
      <c r="J24">
        <f t="shared" si="2"/>
        <v>-1.4554417899176226</v>
      </c>
      <c r="K24">
        <f t="shared" si="3"/>
        <v>-1.387932655677073</v>
      </c>
      <c r="L24" s="8">
        <f t="shared" si="4"/>
        <v>1.2019606400925182</v>
      </c>
      <c r="M24" s="10">
        <f t="shared" si="5"/>
        <v>18.21768716951598</v>
      </c>
      <c r="N24" s="10">
        <f t="shared" si="6"/>
        <v>7.4834599200400254</v>
      </c>
      <c r="O24" s="11">
        <f t="shared" si="7"/>
        <v>18.118687085390022</v>
      </c>
      <c r="P24">
        <f t="shared" si="8"/>
        <v>7.4834599200400254</v>
      </c>
      <c r="Q24">
        <f t="shared" si="9"/>
        <v>2</v>
      </c>
    </row>
    <row r="25" spans="1:17">
      <c r="A25">
        <v>15</v>
      </c>
      <c r="B25" t="s">
        <v>14</v>
      </c>
      <c r="C25" s="3">
        <v>28</v>
      </c>
      <c r="D25">
        <v>20</v>
      </c>
      <c r="E25">
        <v>13</v>
      </c>
      <c r="F25">
        <v>4</v>
      </c>
      <c r="G25" s="4">
        <v>35</v>
      </c>
      <c r="H25">
        <f t="shared" si="0"/>
        <v>-0.52851957142289185</v>
      </c>
      <c r="I25">
        <f t="shared" si="1"/>
        <v>-9.7245344303988734E-2</v>
      </c>
      <c r="J25">
        <f t="shared" si="2"/>
        <v>1.1188089949706896</v>
      </c>
      <c r="K25">
        <f t="shared" si="3"/>
        <v>-3.3852015992123612E-2</v>
      </c>
      <c r="L25" s="8">
        <f t="shared" si="4"/>
        <v>1.1900600396955514E-2</v>
      </c>
      <c r="M25" s="10">
        <f t="shared" si="5"/>
        <v>3.9612516468350529</v>
      </c>
      <c r="N25" s="10">
        <f t="shared" si="6"/>
        <v>11.61521448962861</v>
      </c>
      <c r="O25" s="11">
        <f t="shared" si="7"/>
        <v>0.18599745897700723</v>
      </c>
      <c r="P25">
        <f t="shared" si="8"/>
        <v>0.18599745897700723</v>
      </c>
      <c r="Q25">
        <f t="shared" si="9"/>
        <v>3</v>
      </c>
    </row>
    <row r="26" spans="1:17">
      <c r="A26">
        <v>16</v>
      </c>
      <c r="B26" t="s">
        <v>15</v>
      </c>
      <c r="C26" s="3">
        <v>39</v>
      </c>
      <c r="D26">
        <v>13</v>
      </c>
      <c r="E26">
        <v>10</v>
      </c>
      <c r="F26">
        <v>6</v>
      </c>
      <c r="G26" s="4">
        <v>32</v>
      </c>
      <c r="H26">
        <f t="shared" si="0"/>
        <v>0.77793330175728936</v>
      </c>
      <c r="I26">
        <f t="shared" si="1"/>
        <v>-0.66450985274392338</v>
      </c>
      <c r="J26">
        <f t="shared" si="2"/>
        <v>0.5247511215349252</v>
      </c>
      <c r="K26">
        <f t="shared" si="3"/>
        <v>0.64318830385035108</v>
      </c>
      <c r="L26" s="8">
        <f t="shared" si="4"/>
        <v>-0.22611140754215703</v>
      </c>
      <c r="M26" s="10">
        <f t="shared" si="5"/>
        <v>2.0908777873022739</v>
      </c>
      <c r="N26" s="10">
        <f t="shared" si="6"/>
        <v>12.712667560724846</v>
      </c>
      <c r="O26" s="11">
        <f t="shared" si="7"/>
        <v>2.5932505340611547</v>
      </c>
      <c r="P26">
        <f t="shared" si="8"/>
        <v>2.0908777873022739</v>
      </c>
      <c r="Q26">
        <f t="shared" si="9"/>
        <v>1</v>
      </c>
    </row>
    <row r="27" spans="1:17">
      <c r="A27">
        <v>17</v>
      </c>
      <c r="B27" t="s">
        <v>16</v>
      </c>
      <c r="C27" s="3">
        <v>27</v>
      </c>
      <c r="D27">
        <v>25</v>
      </c>
      <c r="E27">
        <v>20</v>
      </c>
      <c r="F27">
        <v>4</v>
      </c>
      <c r="G27" s="4">
        <v>24</v>
      </c>
      <c r="H27">
        <f t="shared" si="0"/>
        <v>-0.64728801443927186</v>
      </c>
      <c r="I27">
        <f t="shared" si="1"/>
        <v>0.30794359029596458</v>
      </c>
      <c r="J27">
        <f t="shared" si="2"/>
        <v>2.5049440329874733</v>
      </c>
      <c r="K27">
        <f t="shared" si="3"/>
        <v>-3.3852015992123612E-2</v>
      </c>
      <c r="L27" s="8">
        <f t="shared" si="4"/>
        <v>-0.86081009537979047</v>
      </c>
      <c r="M27" s="10">
        <f t="shared" si="5"/>
        <v>9.2898177491916964</v>
      </c>
      <c r="N27" s="10">
        <f t="shared" si="6"/>
        <v>24.53034790830457</v>
      </c>
      <c r="O27" s="11">
        <f t="shared" si="7"/>
        <v>3.3967708661101632</v>
      </c>
      <c r="P27">
        <f t="shared" si="8"/>
        <v>3.3967708661101632</v>
      </c>
      <c r="Q27">
        <f t="shared" si="9"/>
        <v>3</v>
      </c>
    </row>
    <row r="28" spans="1:17">
      <c r="A28">
        <v>18</v>
      </c>
      <c r="B28" t="s">
        <v>17</v>
      </c>
      <c r="C28" s="3">
        <v>48</v>
      </c>
      <c r="D28">
        <v>10</v>
      </c>
      <c r="E28">
        <v>2</v>
      </c>
      <c r="F28">
        <v>2</v>
      </c>
      <c r="G28" s="4">
        <v>38</v>
      </c>
      <c r="H28">
        <f t="shared" si="0"/>
        <v>1.8468492889047103</v>
      </c>
      <c r="I28">
        <f t="shared" si="1"/>
        <v>-0.9076232135038953</v>
      </c>
      <c r="J28">
        <f t="shared" si="2"/>
        <v>-1.0594032076271129</v>
      </c>
      <c r="K28">
        <f t="shared" si="3"/>
        <v>-0.71089233583459832</v>
      </c>
      <c r="L28" s="8">
        <f t="shared" si="4"/>
        <v>0.24991260833606807</v>
      </c>
      <c r="M28" s="10">
        <f t="shared" si="5"/>
        <v>8.676500306949313</v>
      </c>
      <c r="N28" s="10">
        <f t="shared" si="6"/>
        <v>6.7750807552814338</v>
      </c>
      <c r="O28" s="11">
        <f t="shared" si="7"/>
        <v>11.045738504214713</v>
      </c>
      <c r="P28">
        <f t="shared" si="8"/>
        <v>6.7750807552814338</v>
      </c>
      <c r="Q28">
        <f t="shared" si="9"/>
        <v>2</v>
      </c>
    </row>
    <row r="29" spans="1:17">
      <c r="A29">
        <v>19</v>
      </c>
      <c r="B29" t="s">
        <v>18</v>
      </c>
      <c r="C29" s="3">
        <v>33</v>
      </c>
      <c r="D29">
        <v>28</v>
      </c>
      <c r="E29">
        <v>6</v>
      </c>
      <c r="F29">
        <v>11</v>
      </c>
      <c r="G29" s="4">
        <v>22</v>
      </c>
      <c r="H29">
        <f t="shared" si="0"/>
        <v>6.5322643659008722E-2</v>
      </c>
      <c r="I29">
        <f t="shared" si="1"/>
        <v>0.55105695105593655</v>
      </c>
      <c r="J29">
        <f t="shared" si="2"/>
        <v>-0.26732604304609386</v>
      </c>
      <c r="K29">
        <f t="shared" si="3"/>
        <v>2.3357891034565377</v>
      </c>
      <c r="L29" s="8">
        <f t="shared" si="4"/>
        <v>-1.0194847673391989</v>
      </c>
      <c r="M29" s="10">
        <f t="shared" si="5"/>
        <v>2.1261219120751824</v>
      </c>
      <c r="N29" s="10">
        <f t="shared" si="6"/>
        <v>22.79000187448365</v>
      </c>
      <c r="O29" s="11">
        <f t="shared" si="7"/>
        <v>10.118459199680796</v>
      </c>
      <c r="P29">
        <f t="shared" si="8"/>
        <v>2.1261219120751824</v>
      </c>
      <c r="Q29">
        <f t="shared" si="9"/>
        <v>1</v>
      </c>
    </row>
    <row r="30" spans="1:17">
      <c r="A30">
        <v>20</v>
      </c>
      <c r="B30" t="s">
        <v>19</v>
      </c>
      <c r="C30" s="3">
        <v>25</v>
      </c>
      <c r="D30">
        <v>39</v>
      </c>
      <c r="E30">
        <v>8</v>
      </c>
      <c r="F30">
        <v>4</v>
      </c>
      <c r="G30" s="4">
        <v>24</v>
      </c>
      <c r="H30">
        <f t="shared" si="0"/>
        <v>-0.88482490047203211</v>
      </c>
      <c r="I30">
        <f t="shared" si="1"/>
        <v>1.4424726071758338</v>
      </c>
      <c r="J30">
        <f t="shared" si="2"/>
        <v>0.12871253924441567</v>
      </c>
      <c r="K30">
        <f t="shared" si="3"/>
        <v>-3.3852015992123612E-2</v>
      </c>
      <c r="L30" s="8">
        <f t="shared" si="4"/>
        <v>-0.86081009537979047</v>
      </c>
      <c r="M30" s="10">
        <f t="shared" si="5"/>
        <v>3.9938264372335759</v>
      </c>
      <c r="N30" s="10">
        <f t="shared" si="6"/>
        <v>13.587880484490091</v>
      </c>
      <c r="O30" s="11">
        <f t="shared" si="7"/>
        <v>5.7536786057710287</v>
      </c>
      <c r="P30">
        <f t="shared" si="8"/>
        <v>3.9938264372335759</v>
      </c>
      <c r="Q30">
        <f>MATCH(P30,M30:O30,FALSE)</f>
        <v>1</v>
      </c>
    </row>
    <row r="31" spans="1:17">
      <c r="F31" s="6"/>
    </row>
    <row r="35" spans="2:2">
      <c r="B35" s="12" t="s">
        <v>43</v>
      </c>
    </row>
  </sheetData>
  <conditionalFormatting sqref="Q11:Q30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U11:U3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sector 10yrs cluster analysis</vt:lpstr>
      <vt:lpstr>sector</vt:lpstr>
      <vt:lpstr>sector1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Zhang</dc:creator>
  <cp:lastModifiedBy>Andrea Zhang</cp:lastModifiedBy>
  <dcterms:created xsi:type="dcterms:W3CDTF">2020-03-18T14:50:26Z</dcterms:created>
  <dcterms:modified xsi:type="dcterms:W3CDTF">2020-03-20T14:32:48Z</dcterms:modified>
</cp:coreProperties>
</file>