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Kirstine Cort Graae\Desktop\IS eksamensprojekt\3-ugers-projekt-Ham-n-spam\Statistik\"/>
    </mc:Choice>
  </mc:AlternateContent>
  <xr:revisionPtr revIDLastSave="0" documentId="13_ncr:1_{8F4C0058-6AC8-4FEC-BDAD-726DA30D4628}" xr6:coauthVersionLast="45" xr6:coauthVersionMax="45" xr10:uidLastSave="{00000000-0000-0000-0000-000000000000}"/>
  <bookViews>
    <workbookView xWindow="-110" yWindow="-110" windowWidth="21820" windowHeight="14020" xr2:uid="{6D73E902-0067-4F22-BF1F-47B3A20F83E3}"/>
  </bookViews>
  <sheets>
    <sheet name="Ark1" sheetId="1" r:id="rId1"/>
  </sheets>
  <definedNames>
    <definedName name="SD_test_size">'Ark1'!$B$6</definedName>
    <definedName name="SD_train_size">'Ark1'!$B$5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9" i="1" l="1"/>
  <c r="Z13" i="1" l="1"/>
  <c r="AG13" i="1" s="1"/>
  <c r="AD12" i="1"/>
  <c r="Z16" i="1"/>
  <c r="Z4" i="1"/>
  <c r="AG4" i="1" s="1"/>
  <c r="AD3" i="1"/>
  <c r="Z23" i="1" s="1"/>
  <c r="Z25" i="1" s="1"/>
  <c r="AG3" i="1" l="1"/>
  <c r="AG5" i="1" s="1"/>
  <c r="AG6" i="1" s="1"/>
  <c r="AG8" i="1" s="1"/>
  <c r="AG12" i="1"/>
  <c r="AG14" i="1"/>
  <c r="AG15" i="1" s="1"/>
  <c r="AG18" i="1" s="1"/>
  <c r="Z7" i="1"/>
  <c r="S27" i="1"/>
  <c r="S17" i="1"/>
  <c r="AG17" i="1" l="1"/>
  <c r="AG9" i="1"/>
  <c r="L33" i="1"/>
  <c r="L14" i="1"/>
  <c r="L23" i="1"/>
  <c r="L20" i="1" l="1"/>
  <c r="O19" i="1" s="1"/>
  <c r="L11" i="1"/>
  <c r="L39" i="1"/>
  <c r="O38" i="1" s="1"/>
  <c r="B39" i="1"/>
  <c r="B30" i="1"/>
  <c r="B20" i="1"/>
  <c r="B11" i="1"/>
  <c r="O11" i="1" l="1"/>
  <c r="O10" i="1"/>
  <c r="L30" i="1"/>
  <c r="O30" i="1" s="1"/>
  <c r="V5" i="1"/>
  <c r="V7" i="1" s="1"/>
  <c r="E39" i="1"/>
  <c r="E38" i="1"/>
  <c r="I21" i="1"/>
  <c r="E19" i="1"/>
  <c r="E10" i="1"/>
  <c r="O12" i="1" l="1"/>
  <c r="O13" i="1" s="1"/>
  <c r="O15" i="1" s="1"/>
  <c r="S12" i="1"/>
  <c r="I16" i="1"/>
  <c r="I11" i="1"/>
  <c r="E11" i="1"/>
  <c r="E12" i="1" s="1"/>
  <c r="E13" i="1" s="1"/>
  <c r="E40" i="1"/>
  <c r="E41" i="1" s="1"/>
  <c r="E44" i="1" s="1"/>
  <c r="I25" i="1" s="1"/>
  <c r="V8" i="1"/>
  <c r="E30" i="1"/>
  <c r="E31" i="1" s="1"/>
  <c r="E32" i="1" s="1"/>
  <c r="E34" i="1" s="1"/>
  <c r="I22" i="1" s="1"/>
  <c r="I26" i="1"/>
  <c r="O39" i="1"/>
  <c r="O29" i="1"/>
  <c r="S22" i="1" s="1"/>
  <c r="O20" i="1"/>
  <c r="E20" i="1"/>
  <c r="E21" i="1" s="1"/>
  <c r="E22" i="1" s="1"/>
  <c r="O41" i="1" l="1"/>
  <c r="S28" i="1" s="1"/>
  <c r="O42" i="1"/>
  <c r="S26" i="1" s="1"/>
  <c r="O23" i="1"/>
  <c r="S16" i="1" s="1"/>
  <c r="O22" i="1"/>
  <c r="S18" i="1" s="1"/>
  <c r="O16" i="1"/>
  <c r="S11" i="1" s="1"/>
  <c r="E43" i="1"/>
  <c r="I27" i="1" s="1"/>
  <c r="E16" i="1"/>
  <c r="I10" i="1" s="1"/>
  <c r="E15" i="1"/>
  <c r="I12" i="1" s="1"/>
  <c r="O31" i="1"/>
  <c r="O32" i="1" s="1"/>
  <c r="O35" i="1" s="1"/>
  <c r="S21" i="1" s="1"/>
  <c r="E35" i="1"/>
  <c r="I20" i="1" s="1"/>
  <c r="E25" i="1"/>
  <c r="I15" i="1" s="1"/>
  <c r="E24" i="1"/>
  <c r="I17" i="1" s="1"/>
  <c r="S13" i="1" l="1"/>
  <c r="O34" i="1"/>
  <c r="S23" i="1" s="1"/>
</calcChain>
</file>

<file path=xl/sharedStrings.xml><?xml version="1.0" encoding="utf-8"?>
<sst xmlns="http://schemas.openxmlformats.org/spreadsheetml/2006/main" count="188" uniqueCount="62">
  <si>
    <t>Indstilling:</t>
  </si>
  <si>
    <t>Eksperiment 2: Fordeling 50/50 (u. stopwords)</t>
  </si>
  <si>
    <t xml:space="preserve">SD_random_state </t>
  </si>
  <si>
    <t xml:space="preserve">SD_shuffle </t>
  </si>
  <si>
    <t>SD_train_size</t>
  </si>
  <si>
    <t>SD_test_size</t>
  </si>
  <si>
    <t>Gauss NB:</t>
  </si>
  <si>
    <t>Tidligere bestemt ud fra Andreas' plot i del 0</t>
  </si>
  <si>
    <t>Tidligere beregnet i del 0</t>
  </si>
  <si>
    <t xml:space="preserve">Accuracy p </t>
  </si>
  <si>
    <t>Teststørrelse n</t>
  </si>
  <si>
    <t>Statistik (Agresti Coull)</t>
  </si>
  <si>
    <t xml:space="preserve">Korrigeret n </t>
  </si>
  <si>
    <t xml:space="preserve">Korrigeret p </t>
  </si>
  <si>
    <t>Std.-fejl</t>
  </si>
  <si>
    <t xml:space="preserve">Fejlmargin </t>
  </si>
  <si>
    <t xml:space="preserve">Øvre grænse </t>
  </si>
  <si>
    <t>Nedre grænse</t>
  </si>
  <si>
    <t>Korrigeret P</t>
  </si>
  <si>
    <t>Øvre grænse</t>
  </si>
  <si>
    <t>Multinomial NB (BOW):</t>
  </si>
  <si>
    <t>Gauss NB V1:</t>
  </si>
  <si>
    <t>Gauss NB 5050:</t>
  </si>
  <si>
    <t>Multinomial NB V1:</t>
  </si>
  <si>
    <t>Boksplot:</t>
  </si>
  <si>
    <t>Multinomial NB 5050:</t>
  </si>
  <si>
    <t>Indstillinger (udover dem fra KNN-version):</t>
  </si>
  <si>
    <t>KNN (TFIDF):</t>
  </si>
  <si>
    <t>KNN (BOW)</t>
  </si>
  <si>
    <t>KNN (BOW) 5050:</t>
  </si>
  <si>
    <t>KNN (TFIDF) 5050:</t>
  </si>
  <si>
    <t xml:space="preserve">Ekstra: Information om datasættet </t>
  </si>
  <si>
    <t>Spam</t>
  </si>
  <si>
    <t xml:space="preserve">Samlet </t>
  </si>
  <si>
    <t>Andel spam</t>
  </si>
  <si>
    <t>Ikke-spam</t>
  </si>
  <si>
    <t>Andel ikke-spam</t>
  </si>
  <si>
    <t>Det samlede datasæt:</t>
  </si>
  <si>
    <t>Confusion matrix</t>
  </si>
  <si>
    <t>stratify</t>
  </si>
  <si>
    <t>Eksperiment 2: Al data (Fordeling 24/76 (u. stopwords))</t>
  </si>
  <si>
    <t>Datasæt</t>
  </si>
  <si>
    <t>v1</t>
  </si>
  <si>
    <t>KNN (BOW) 24/76:</t>
  </si>
  <si>
    <t>KNN (TFIDF) 24/76:</t>
  </si>
  <si>
    <t>TRUE</t>
  </si>
  <si>
    <t>SUM</t>
  </si>
  <si>
    <t>Statistik (standard formel)</t>
  </si>
  <si>
    <r>
      <t>Del 2: Find optimale NB-version (</t>
    </r>
    <r>
      <rPr>
        <b/>
        <u/>
        <sz val="14"/>
        <color rgb="FFFF0000"/>
        <rFont val="Calibri"/>
        <family val="2"/>
        <scheme val="minor"/>
      </rPr>
      <t>DONE</t>
    </r>
    <r>
      <rPr>
        <b/>
        <u/>
        <sz val="14"/>
        <color theme="1"/>
        <rFont val="Calibri"/>
        <family val="2"/>
        <scheme val="minor"/>
      </rPr>
      <t>)</t>
    </r>
  </si>
  <si>
    <r>
      <t>Del 1: Find optimale KNN-version (</t>
    </r>
    <r>
      <rPr>
        <b/>
        <u/>
        <sz val="14"/>
        <color rgb="FFFF0000"/>
        <rFont val="Calibri"/>
        <family val="2"/>
        <scheme val="minor"/>
      </rPr>
      <t>DONE</t>
    </r>
    <r>
      <rPr>
        <b/>
        <u/>
        <sz val="14"/>
        <color theme="1"/>
        <rFont val="Calibri"/>
        <family val="2"/>
        <scheme val="minor"/>
      </rPr>
      <t>)</t>
    </r>
  </si>
  <si>
    <t xml:space="preserve">Eksperiment 1: Al data (Fordeling (u. stopwords) </t>
  </si>
  <si>
    <t>Ekstra:</t>
  </si>
  <si>
    <t>Samme indstilling men TFIDF-multinomial (Alt data V1)</t>
  </si>
  <si>
    <t>Samme indstilling men TFIDF-multinomial (50/50)</t>
  </si>
  <si>
    <t xml:space="preserve">Maksimalt mulige training-size </t>
  </si>
  <si>
    <t>KNN_k (TFIDF)</t>
  </si>
  <si>
    <t>KNN_k (BOW)</t>
  </si>
  <si>
    <t>Optimal size</t>
  </si>
  <si>
    <t xml:space="preserve">Training </t>
  </si>
  <si>
    <t>Difference</t>
  </si>
  <si>
    <t>Multi (BOW) 2 - datasæt V1:</t>
  </si>
  <si>
    <t>KNN (TFIDF) - K=3 - datasæt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</si>
</sst>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4"/>
      <color theme="1"/>
      <name val="Calibri"/>
      <family val="2"/>
      <scheme val="minor"/>
    </font>
    <font>
      <u/>
      <sz val="11"/>
      <color theme="1"/>
      <name val="Calibri"/>
      <family val="2"/>
      <scheme val="minor"/>
    </font>
    <font>
      <b/>
      <u/>
      <sz val="11"/>
      <color theme="1"/>
      <name val="Calibri"/>
      <family val="2"/>
      <scheme val="minor"/>
    </font>
    <font>
      <b/>
      <u/>
      <sz val="14"/>
      <color rgb="FFFF0000"/>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3" fillId="0" borderId="1" xfId="0" applyFont="1" applyBorder="1"/>
    <xf numFmtId="0" fontId="0" fillId="0" borderId="2" xfId="0" applyBorder="1"/>
    <xf numFmtId="0" fontId="3" fillId="0" borderId="2" xfId="0" applyFont="1" applyBorder="1"/>
    <xf numFmtId="0" fontId="0" fillId="0" borderId="3" xfId="0" applyBorder="1"/>
    <xf numFmtId="0" fontId="2" fillId="0" borderId="4" xfId="0" applyFont="1" applyBorder="1"/>
    <xf numFmtId="0" fontId="0" fillId="0" borderId="0" xfId="0" applyBorder="1"/>
    <xf numFmtId="0" fontId="2" fillId="0" borderId="0" xfId="0" applyFont="1" applyBorder="1"/>
    <xf numFmtId="0" fontId="0" fillId="0" borderId="5" xfId="0" applyBorder="1"/>
    <xf numFmtId="0" fontId="0" fillId="0" borderId="4" xfId="0" applyBorder="1"/>
    <xf numFmtId="0" fontId="3" fillId="0" borderId="4" xfId="0" applyFont="1" applyBorder="1"/>
    <xf numFmtId="0" fontId="0" fillId="0" borderId="6" xfId="0" applyBorder="1"/>
    <xf numFmtId="0" fontId="0" fillId="0" borderId="7" xfId="0" applyBorder="1"/>
    <xf numFmtId="0" fontId="0" fillId="0" borderId="8" xfId="0" applyBorder="1"/>
    <xf numFmtId="0"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15240</xdr:colOff>
      <xdr:row>63</xdr:row>
      <xdr:rowOff>129540</xdr:rowOff>
    </xdr:from>
    <xdr:to>
      <xdr:col>14</xdr:col>
      <xdr:colOff>632460</xdr:colOff>
      <xdr:row>76</xdr:row>
      <xdr:rowOff>179070</xdr:rowOff>
    </xdr:to>
    <xdr:sp macro="" textlink="">
      <xdr:nvSpPr>
        <xdr:cNvPr id="4" name="Tekstfelt 3">
          <a:extLst>
            <a:ext uri="{FF2B5EF4-FFF2-40B4-BE49-F238E27FC236}">
              <a16:creationId xmlns:a16="http://schemas.microsoft.com/office/drawing/2014/main" id="{1CE090CA-92A3-4B65-B446-183237DB1998}"/>
            </a:ext>
          </a:extLst>
        </xdr:cNvPr>
        <xdr:cNvSpPr txBox="1"/>
      </xdr:nvSpPr>
      <xdr:spPr>
        <a:xfrm>
          <a:off x="8122920" y="15175230"/>
          <a:ext cx="3600450" cy="2426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u="sng"/>
            <a:t>Konklusion:</a:t>
          </a:r>
        </a:p>
        <a:p>
          <a:endParaRPr lang="da-DK" sz="1100" b="1" u="sng"/>
        </a:p>
      </xdr:txBody>
    </xdr:sp>
    <xdr:clientData/>
  </xdr:twoCellAnchor>
  <xdr:twoCellAnchor>
    <xdr:from>
      <xdr:col>26</xdr:col>
      <xdr:colOff>793376</xdr:colOff>
      <xdr:row>21</xdr:row>
      <xdr:rowOff>4482</xdr:rowOff>
    </xdr:from>
    <xdr:to>
      <xdr:col>32</xdr:col>
      <xdr:colOff>587188</xdr:colOff>
      <xdr:row>32</xdr:row>
      <xdr:rowOff>31376</xdr:rowOff>
    </xdr:to>
    <xdr:sp macro="" textlink="">
      <xdr:nvSpPr>
        <xdr:cNvPr id="2" name="Tekstfelt 1">
          <a:extLst>
            <a:ext uri="{FF2B5EF4-FFF2-40B4-BE49-F238E27FC236}">
              <a16:creationId xmlns:a16="http://schemas.microsoft.com/office/drawing/2014/main" id="{5341C1E0-67EF-41B6-85D2-B86923771FAA}"/>
            </a:ext>
          </a:extLst>
        </xdr:cNvPr>
        <xdr:cNvSpPr txBox="1"/>
      </xdr:nvSpPr>
      <xdr:spPr>
        <a:xfrm>
          <a:off x="21869400" y="3913094"/>
          <a:ext cx="3993776" cy="2048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Selvom der står at det</a:t>
          </a:r>
          <a:r>
            <a:rPr lang="da-DK" sz="1100" baseline="0"/>
            <a:t> reelt set er nødvendigt kun at tage under 750 tests, tager vi alle de resterende i datasættet. Dette kan vi lige så godt da dataen er tilgængelig og det giver en hvis form for "stødpude" mod det fact at konfidensintervalformlerne bliver mere og mere upræcise ved større andele (ligesom dem vi står med er)</a:t>
          </a:r>
        </a:p>
        <a:p>
          <a:endParaRPr lang="da-DK" sz="1100" baseline="0"/>
        </a:p>
        <a:p>
          <a:r>
            <a:rPr lang="da-DK" sz="1100" baseline="0"/>
            <a:t>Bemærk at ved at øge training size fra 1500 til 4000 øges accuracy næsten ikke. Når man øger training fra 4000  til 4500 får man dårligere accuracy. </a:t>
          </a:r>
          <a:endParaRPr lang="da-DK" sz="1100"/>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A8BE-00F6-40C0-B481-EF09B922C62E}">
  <dimension ref="A1:AI63"/>
  <sheetViews>
    <sheetView tabSelected="1" zoomScale="85" zoomScaleNormal="85" workbookViewId="0">
      <selection activeCell="I12" sqref="I12"/>
    </sheetView>
  </sheetViews>
  <sheetFormatPr defaultRowHeight="14.5" x14ac:dyDescent="0.35"/>
  <cols>
    <col min="1" max="1" width="20.36328125" customWidth="1"/>
    <col min="4" max="4" width="11.6328125" customWidth="1"/>
    <col min="8" max="8" width="18.08984375" bestFit="1" customWidth="1"/>
    <col min="11" max="11" width="14.6328125" customWidth="1"/>
    <col min="14" max="14" width="10.36328125" customWidth="1"/>
    <col min="15" max="15" width="11.36328125" bestFit="1" customWidth="1"/>
    <col min="18" max="18" width="15.1796875" customWidth="1"/>
    <col min="21" max="21" width="24.08984375" customWidth="1"/>
    <col min="25" max="25" width="14.90625" customWidth="1"/>
    <col min="27" max="27" width="11.1796875" bestFit="1" customWidth="1"/>
    <col min="29" max="29" width="11.36328125" customWidth="1"/>
    <col min="32" max="32" width="12.08984375" customWidth="1"/>
    <col min="35" max="35" width="6.6328125" customWidth="1"/>
    <col min="36" max="36" width="7.6328125" customWidth="1"/>
    <col min="37" max="37" width="9.54296875" customWidth="1"/>
    <col min="38" max="38" width="17.08984375" customWidth="1"/>
  </cols>
  <sheetData>
    <row r="1" spans="1:35" ht="18.5" x14ac:dyDescent="0.45">
      <c r="A1" s="1" t="s">
        <v>48</v>
      </c>
      <c r="K1" s="1" t="s">
        <v>49</v>
      </c>
      <c r="U1" s="1" t="s">
        <v>31</v>
      </c>
      <c r="Y1" s="16" t="s">
        <v>54</v>
      </c>
      <c r="AI1" s="16"/>
    </row>
    <row r="2" spans="1:35" x14ac:dyDescent="0.35">
      <c r="A2" s="3" t="s">
        <v>0</v>
      </c>
      <c r="B2" s="4"/>
      <c r="C2" s="4"/>
      <c r="D2" s="4"/>
      <c r="E2" s="4"/>
      <c r="F2" s="4"/>
      <c r="G2" s="4"/>
      <c r="H2" s="5"/>
      <c r="I2" s="6"/>
      <c r="K2" s="3" t="s">
        <v>26</v>
      </c>
      <c r="L2" s="4"/>
      <c r="M2" s="4"/>
      <c r="N2" s="4"/>
      <c r="O2" s="4"/>
      <c r="P2" s="4"/>
      <c r="Q2" s="4"/>
      <c r="R2" s="4"/>
      <c r="S2" s="6"/>
      <c r="U2" s="2" t="s">
        <v>37</v>
      </c>
      <c r="Y2" s="7" t="s">
        <v>61</v>
      </c>
      <c r="Z2" s="8"/>
      <c r="AA2" s="8"/>
      <c r="AC2" s="9"/>
      <c r="AD2" s="8"/>
      <c r="AF2" s="9" t="s">
        <v>11</v>
      </c>
      <c r="AG2" s="8"/>
    </row>
    <row r="3" spans="1:35" x14ac:dyDescent="0.35">
      <c r="A3" s="11" t="s">
        <v>2</v>
      </c>
      <c r="B3" s="8">
        <v>1</v>
      </c>
      <c r="C3" s="8"/>
      <c r="D3" s="8" t="s">
        <v>39</v>
      </c>
      <c r="E3" s="8" t="b">
        <v>1</v>
      </c>
      <c r="F3" s="8"/>
      <c r="G3" s="8"/>
      <c r="H3" s="8"/>
      <c r="I3" s="10"/>
      <c r="K3" s="11" t="s">
        <v>55</v>
      </c>
      <c r="L3" s="8">
        <v>3</v>
      </c>
      <c r="M3" s="8"/>
      <c r="P3" s="8"/>
      <c r="Q3" s="8"/>
      <c r="R3" s="8"/>
      <c r="S3" s="10"/>
      <c r="U3" t="s">
        <v>35</v>
      </c>
      <c r="V3">
        <v>4360</v>
      </c>
      <c r="Y3" s="11" t="s">
        <v>9</v>
      </c>
      <c r="Z3" s="8">
        <v>0.98029999999999995</v>
      </c>
      <c r="AA3" s="8"/>
      <c r="AC3" s="8" t="s">
        <v>57</v>
      </c>
      <c r="AD3" s="8">
        <f>1.96^2*(Z3*(1-Z3)/(0.01)^2)</f>
        <v>741.88633456000184</v>
      </c>
      <c r="AF3" s="8" t="s">
        <v>13</v>
      </c>
      <c r="AG3" s="8">
        <f>(Z3*Z4+2)/(Z4+4)</f>
        <v>0.97919076212471134</v>
      </c>
    </row>
    <row r="4" spans="1:35" x14ac:dyDescent="0.35">
      <c r="A4" s="11" t="s">
        <v>3</v>
      </c>
      <c r="B4" s="8" t="s">
        <v>45</v>
      </c>
      <c r="C4" s="8"/>
      <c r="D4" s="8"/>
      <c r="E4" s="8"/>
      <c r="F4" s="8"/>
      <c r="G4" s="8"/>
      <c r="H4" s="8"/>
      <c r="I4" s="10"/>
      <c r="K4" t="s">
        <v>56</v>
      </c>
      <c r="L4" s="8">
        <v>2</v>
      </c>
      <c r="M4" s="8"/>
      <c r="N4" s="8"/>
      <c r="O4" s="8"/>
      <c r="P4" s="8"/>
      <c r="Q4" s="8"/>
      <c r="R4" s="8"/>
      <c r="S4" s="10"/>
      <c r="U4" t="s">
        <v>32</v>
      </c>
      <c r="V4">
        <v>1368</v>
      </c>
      <c r="Y4" s="11" t="s">
        <v>10</v>
      </c>
      <c r="Z4" s="8">
        <f>5728-Z22</f>
        <v>1728</v>
      </c>
      <c r="AA4" s="8"/>
      <c r="AC4" s="8"/>
      <c r="AD4" s="8"/>
      <c r="AF4" s="8" t="s">
        <v>12</v>
      </c>
      <c r="AG4" s="8">
        <f>Z4+4</f>
        <v>1732</v>
      </c>
    </row>
    <row r="5" spans="1:35" x14ac:dyDescent="0.35">
      <c r="A5" s="11" t="s">
        <v>4</v>
      </c>
      <c r="B5" s="8">
        <v>1500</v>
      </c>
      <c r="C5" s="8"/>
      <c r="D5" s="8" t="s">
        <v>7</v>
      </c>
      <c r="E5" s="8"/>
      <c r="F5" s="8"/>
      <c r="G5" s="8"/>
      <c r="H5" s="8"/>
      <c r="I5" s="10"/>
      <c r="K5" s="8"/>
      <c r="L5" s="8"/>
      <c r="M5" s="8"/>
      <c r="N5" s="8"/>
      <c r="O5" s="8"/>
      <c r="P5" s="8"/>
      <c r="Q5" s="8"/>
      <c r="R5" s="8"/>
      <c r="S5" s="10"/>
      <c r="U5" t="s">
        <v>33</v>
      </c>
      <c r="V5">
        <f>SUM(V3:V4)</f>
        <v>5728</v>
      </c>
      <c r="Y5" s="11" t="s">
        <v>38</v>
      </c>
      <c r="Z5" s="8">
        <v>1299</v>
      </c>
      <c r="AA5" s="8">
        <v>16</v>
      </c>
      <c r="AD5" s="8"/>
      <c r="AF5" s="8" t="s">
        <v>14</v>
      </c>
      <c r="AG5" s="8">
        <f>SQRT(AG3*(1-AG3)/AG4)</f>
        <v>3.4299500644715043E-3</v>
      </c>
    </row>
    <row r="6" spans="1:35" x14ac:dyDescent="0.35">
      <c r="A6" s="11" t="s">
        <v>5</v>
      </c>
      <c r="B6" s="8">
        <v>2268</v>
      </c>
      <c r="C6" s="8"/>
      <c r="D6" s="8" t="s">
        <v>8</v>
      </c>
      <c r="E6" s="8"/>
      <c r="F6" s="8"/>
      <c r="G6" s="8"/>
      <c r="H6" s="8"/>
      <c r="I6" s="10"/>
      <c r="K6" s="11"/>
      <c r="L6" s="8"/>
      <c r="M6" s="8"/>
      <c r="N6" s="8"/>
      <c r="O6" s="8"/>
      <c r="P6" s="8"/>
      <c r="Q6" s="8"/>
      <c r="R6" s="8"/>
      <c r="S6" s="10"/>
      <c r="Y6" s="11"/>
      <c r="Z6" s="8">
        <v>18</v>
      </c>
      <c r="AA6" s="8">
        <v>395</v>
      </c>
      <c r="AC6" s="8"/>
      <c r="AD6" s="8"/>
      <c r="AF6" s="8" t="s">
        <v>15</v>
      </c>
      <c r="AG6" s="8">
        <f>1.96*AG5</f>
        <v>6.722702126364148E-3</v>
      </c>
    </row>
    <row r="7" spans="1:35" x14ac:dyDescent="0.35">
      <c r="A7" s="13" t="s">
        <v>41</v>
      </c>
      <c r="B7" s="14" t="s">
        <v>42</v>
      </c>
      <c r="C7" s="14"/>
      <c r="D7" s="14"/>
      <c r="E7" s="14"/>
      <c r="F7" s="14"/>
      <c r="G7" s="14"/>
      <c r="H7" s="14"/>
      <c r="I7" s="15"/>
      <c r="K7" s="11"/>
      <c r="L7" s="8"/>
      <c r="M7" s="8"/>
      <c r="N7" s="8"/>
      <c r="O7" s="8"/>
      <c r="P7" s="8"/>
      <c r="Q7" s="8"/>
      <c r="R7" s="8"/>
      <c r="S7" s="10"/>
      <c r="U7" t="s">
        <v>36</v>
      </c>
      <c r="V7">
        <f>(V3/V5)*100</f>
        <v>76.117318435754186</v>
      </c>
      <c r="Y7" s="11" t="s">
        <v>46</v>
      </c>
      <c r="Z7" s="8">
        <f>SUM(Z5:AA6)</f>
        <v>1728</v>
      </c>
      <c r="AA7" s="8"/>
      <c r="AB7" s="8"/>
      <c r="AF7" s="8"/>
      <c r="AG7" s="8"/>
    </row>
    <row r="8" spans="1:35" x14ac:dyDescent="0.35">
      <c r="A8" s="3" t="s">
        <v>50</v>
      </c>
      <c r="B8" s="4"/>
      <c r="C8" s="4"/>
      <c r="D8" s="4"/>
      <c r="E8" s="4"/>
      <c r="F8" s="4"/>
      <c r="G8" s="4"/>
      <c r="H8" s="5" t="s">
        <v>24</v>
      </c>
      <c r="I8" s="6"/>
      <c r="K8" s="12" t="s">
        <v>40</v>
      </c>
      <c r="L8" s="8"/>
      <c r="M8" s="8"/>
      <c r="N8" s="8"/>
      <c r="O8" s="8"/>
      <c r="P8" s="4"/>
      <c r="Q8" s="4"/>
      <c r="R8" s="5" t="s">
        <v>24</v>
      </c>
      <c r="S8" s="6"/>
      <c r="U8" t="s">
        <v>34</v>
      </c>
      <c r="V8">
        <f>(V4/V5)*100</f>
        <v>23.882681564245811</v>
      </c>
      <c r="Z8" s="8"/>
      <c r="AA8" s="8"/>
      <c r="AC8" s="8"/>
      <c r="AD8" s="8"/>
      <c r="AF8" s="8" t="s">
        <v>16</v>
      </c>
      <c r="AG8" s="8">
        <f>AG3+AG6</f>
        <v>0.98591346425107551</v>
      </c>
    </row>
    <row r="9" spans="1:35" x14ac:dyDescent="0.35">
      <c r="A9" s="7" t="s">
        <v>6</v>
      </c>
      <c r="B9" s="8"/>
      <c r="C9" s="8"/>
      <c r="D9" s="9" t="s">
        <v>11</v>
      </c>
      <c r="E9" s="8"/>
      <c r="F9" s="8"/>
      <c r="G9" s="8"/>
      <c r="H9" s="9" t="s">
        <v>21</v>
      </c>
      <c r="I9" s="10"/>
      <c r="K9" s="7" t="s">
        <v>27</v>
      </c>
      <c r="L9" s="8"/>
      <c r="M9" s="8"/>
      <c r="N9" s="9" t="s">
        <v>11</v>
      </c>
      <c r="O9" s="8"/>
      <c r="P9" s="8"/>
      <c r="Q9" s="8"/>
      <c r="V9">
        <v>8</v>
      </c>
      <c r="AF9" s="8" t="s">
        <v>17</v>
      </c>
      <c r="AG9" s="8">
        <f>AG3-AG6</f>
        <v>0.97246805999834718</v>
      </c>
    </row>
    <row r="10" spans="1:35" x14ac:dyDescent="0.35">
      <c r="A10" s="11" t="s">
        <v>9</v>
      </c>
      <c r="B10" s="8">
        <v>0.94710000000000005</v>
      </c>
      <c r="C10" s="8"/>
      <c r="D10" s="8" t="s">
        <v>13</v>
      </c>
      <c r="E10" s="8">
        <f>(B10*B11+2)/(B11+4)</f>
        <v>0.94631285211267613</v>
      </c>
      <c r="F10" s="8"/>
      <c r="G10" s="8"/>
      <c r="H10" s="8" t="s">
        <v>17</v>
      </c>
      <c r="I10" s="10">
        <f>E16</f>
        <v>0.9370444590506648</v>
      </c>
      <c r="K10" s="11" t="s">
        <v>9</v>
      </c>
      <c r="L10" s="8">
        <v>0.96870000000000001</v>
      </c>
      <c r="M10" s="8"/>
      <c r="N10" s="8" t="s">
        <v>13</v>
      </c>
      <c r="O10" s="8">
        <f>(L10*L11+2)/(L11+4)</f>
        <v>0.96787482394366187</v>
      </c>
      <c r="P10" s="8"/>
      <c r="Q10" s="8"/>
      <c r="R10" s="9" t="s">
        <v>43</v>
      </c>
      <c r="S10" s="10"/>
    </row>
    <row r="11" spans="1:35" x14ac:dyDescent="0.35">
      <c r="A11" s="11" t="s">
        <v>10</v>
      </c>
      <c r="B11" s="8">
        <f>B6</f>
        <v>2268</v>
      </c>
      <c r="C11" s="8"/>
      <c r="D11" s="8" t="s">
        <v>12</v>
      </c>
      <c r="E11" s="8">
        <f>B11+4</f>
        <v>2272</v>
      </c>
      <c r="F11" s="8"/>
      <c r="G11" s="8"/>
      <c r="H11" s="8" t="s">
        <v>18</v>
      </c>
      <c r="I11" s="10">
        <f>E10</f>
        <v>0.94631285211267613</v>
      </c>
      <c r="K11" s="11" t="s">
        <v>10</v>
      </c>
      <c r="L11" s="8">
        <f>SD_test_size</f>
        <v>2268</v>
      </c>
      <c r="M11" s="8"/>
      <c r="N11" s="8" t="s">
        <v>12</v>
      </c>
      <c r="O11" s="8">
        <f>L11+4</f>
        <v>2272</v>
      </c>
      <c r="P11" s="8"/>
      <c r="Q11" s="8"/>
      <c r="R11" s="8" t="s">
        <v>17</v>
      </c>
      <c r="S11" s="10">
        <f>O16</f>
        <v>0.96062405171493093</v>
      </c>
      <c r="Y11" s="7" t="s">
        <v>60</v>
      </c>
      <c r="Z11" s="8"/>
      <c r="AA11" s="8"/>
      <c r="AC11" s="8"/>
      <c r="AD11" s="8"/>
      <c r="AF11" s="9" t="s">
        <v>11</v>
      </c>
      <c r="AG11" s="8"/>
    </row>
    <row r="12" spans="1:35" x14ac:dyDescent="0.35">
      <c r="A12" s="11" t="s">
        <v>38</v>
      </c>
      <c r="B12" s="8">
        <v>1693</v>
      </c>
      <c r="C12" s="8">
        <v>33</v>
      </c>
      <c r="D12" s="8" t="s">
        <v>14</v>
      </c>
      <c r="E12" s="8">
        <f>SQRT(E10*(1-E10)/E11)</f>
        <v>4.7287719704139624E-3</v>
      </c>
      <c r="F12" s="8"/>
      <c r="G12" s="8"/>
      <c r="H12" s="8" t="s">
        <v>19</v>
      </c>
      <c r="I12" s="10">
        <f>E15</f>
        <v>0.95558124517468745</v>
      </c>
      <c r="K12" s="11" t="s">
        <v>38</v>
      </c>
      <c r="L12" s="8">
        <v>1708</v>
      </c>
      <c r="M12" s="8">
        <v>18</v>
      </c>
      <c r="N12" s="8" t="s">
        <v>14</v>
      </c>
      <c r="O12" s="8">
        <f>SQRT(O10*(1-O10)/O11)</f>
        <v>3.6993735860872288E-3</v>
      </c>
      <c r="P12" s="8"/>
      <c r="Q12" s="8"/>
      <c r="R12" s="8" t="s">
        <v>18</v>
      </c>
      <c r="S12" s="10">
        <f>O10</f>
        <v>0.96787482394366187</v>
      </c>
      <c r="Y12" s="11" t="s">
        <v>9</v>
      </c>
      <c r="Z12" s="8">
        <v>0.99019999999999997</v>
      </c>
      <c r="AA12" s="8"/>
      <c r="AC12" s="8" t="s">
        <v>57</v>
      </c>
      <c r="AD12" s="8">
        <f>1.96^2*(Z12*(1-Z12)/(0.01)^2)</f>
        <v>372.78732736000114</v>
      </c>
      <c r="AF12" s="8" t="s">
        <v>13</v>
      </c>
      <c r="AG12" s="8">
        <f>(Z12*Z13+2)/(Z13+4)</f>
        <v>0.98906789838337172</v>
      </c>
    </row>
    <row r="13" spans="1:35" x14ac:dyDescent="0.35">
      <c r="A13" s="11"/>
      <c r="B13" s="8">
        <v>87</v>
      </c>
      <c r="C13" s="8">
        <v>455</v>
      </c>
      <c r="D13" s="8" t="s">
        <v>15</v>
      </c>
      <c r="E13" s="8">
        <f>1.96*E12</f>
        <v>9.2683930620113663E-3</v>
      </c>
      <c r="F13" s="8"/>
      <c r="G13" s="8"/>
      <c r="H13" s="8"/>
      <c r="I13" s="10"/>
      <c r="K13" s="11"/>
      <c r="L13" s="8">
        <v>53</v>
      </c>
      <c r="M13" s="8">
        <v>489</v>
      </c>
      <c r="N13" s="8" t="s">
        <v>15</v>
      </c>
      <c r="O13" s="8">
        <f>1.96*O12</f>
        <v>7.2507722287309681E-3</v>
      </c>
      <c r="P13" s="8"/>
      <c r="Q13" s="8"/>
      <c r="R13" s="8" t="s">
        <v>19</v>
      </c>
      <c r="S13" s="10">
        <f>O15</f>
        <v>0.97512559617239281</v>
      </c>
      <c r="Y13" s="11" t="s">
        <v>10</v>
      </c>
      <c r="Z13" s="8">
        <f>5728-Z22</f>
        <v>1728</v>
      </c>
      <c r="AA13" s="8"/>
      <c r="AF13" s="8" t="s">
        <v>12</v>
      </c>
      <c r="AG13" s="8">
        <f>Z13+4</f>
        <v>1732</v>
      </c>
    </row>
    <row r="14" spans="1:35" x14ac:dyDescent="0.35">
      <c r="A14" s="11"/>
      <c r="B14" s="8"/>
      <c r="C14" s="8"/>
      <c r="D14" s="8"/>
      <c r="E14" s="8"/>
      <c r="F14" s="8"/>
      <c r="G14" s="8"/>
      <c r="H14" s="9" t="s">
        <v>23</v>
      </c>
      <c r="I14" s="10"/>
      <c r="K14" s="11" t="s">
        <v>46</v>
      </c>
      <c r="L14" s="8">
        <f>SUM(L12:M13)</f>
        <v>2268</v>
      </c>
      <c r="M14" s="8"/>
      <c r="N14" s="8"/>
      <c r="O14" s="8"/>
      <c r="P14" s="8"/>
      <c r="Q14" s="8"/>
      <c r="R14" s="8"/>
      <c r="S14" s="10"/>
      <c r="Y14" s="11" t="s">
        <v>38</v>
      </c>
      <c r="Z14" s="8">
        <v>1301</v>
      </c>
      <c r="AA14" s="8">
        <v>14</v>
      </c>
      <c r="AF14" s="8" t="s">
        <v>14</v>
      </c>
      <c r="AG14" s="8">
        <f>SQRT(AG12*(1-AG12)/AG13)</f>
        <v>2.4985666527141959E-3</v>
      </c>
    </row>
    <row r="15" spans="1:35" x14ac:dyDescent="0.35">
      <c r="A15" s="11"/>
      <c r="B15" s="8"/>
      <c r="C15" s="8"/>
      <c r="D15" s="8" t="s">
        <v>16</v>
      </c>
      <c r="E15" s="8">
        <f>E10+E13</f>
        <v>0.95558124517468745</v>
      </c>
      <c r="F15" s="8"/>
      <c r="G15" s="8"/>
      <c r="H15" s="8" t="s">
        <v>17</v>
      </c>
      <c r="I15" s="10">
        <f>E25</f>
        <v>0.97947319935581234</v>
      </c>
      <c r="K15" s="11"/>
      <c r="L15" s="8"/>
      <c r="M15" s="8"/>
      <c r="N15" s="8" t="s">
        <v>16</v>
      </c>
      <c r="O15" s="8">
        <f>O10+O13</f>
        <v>0.97512559617239281</v>
      </c>
      <c r="P15" s="8"/>
      <c r="Q15" s="8"/>
      <c r="R15" s="9" t="s">
        <v>44</v>
      </c>
      <c r="S15" s="10"/>
      <c r="Y15" s="11"/>
      <c r="Z15" s="8">
        <v>3</v>
      </c>
      <c r="AA15" s="8">
        <v>410</v>
      </c>
      <c r="AF15" s="8" t="s">
        <v>15</v>
      </c>
      <c r="AG15" s="8">
        <f>1.96*AG14</f>
        <v>4.8971906393198237E-3</v>
      </c>
    </row>
    <row r="16" spans="1:35" x14ac:dyDescent="0.35">
      <c r="A16" s="11"/>
      <c r="B16" s="8"/>
      <c r="C16" s="8"/>
      <c r="D16" s="8" t="s">
        <v>17</v>
      </c>
      <c r="E16" s="8">
        <f>E10-E13</f>
        <v>0.9370444590506648</v>
      </c>
      <c r="F16" s="8"/>
      <c r="G16" s="8"/>
      <c r="H16" s="8" t="s">
        <v>18</v>
      </c>
      <c r="I16" s="10">
        <f>E19</f>
        <v>0.98454542253521127</v>
      </c>
      <c r="K16" s="11"/>
      <c r="L16" s="8"/>
      <c r="M16" s="8"/>
      <c r="N16" s="8" t="s">
        <v>17</v>
      </c>
      <c r="O16" s="8">
        <f>O10-O13</f>
        <v>0.96062405171493093</v>
      </c>
      <c r="P16" s="8"/>
      <c r="Q16" s="8"/>
      <c r="R16" s="8" t="s">
        <v>17</v>
      </c>
      <c r="S16" s="10">
        <f>O23</f>
        <v>0.86484445550417921</v>
      </c>
      <c r="Y16" s="11" t="s">
        <v>46</v>
      </c>
      <c r="Z16" s="8">
        <f>SUM(Z14:AA15)</f>
        <v>1728</v>
      </c>
      <c r="AA16" s="8"/>
      <c r="AF16" s="8"/>
      <c r="AG16" s="8"/>
    </row>
    <row r="17" spans="1:33" x14ac:dyDescent="0.35">
      <c r="A17" s="11"/>
      <c r="B17" s="8"/>
      <c r="C17" s="8"/>
      <c r="D17" s="8"/>
      <c r="E17" s="8"/>
      <c r="F17" s="8"/>
      <c r="G17" s="8"/>
      <c r="H17" s="8" t="s">
        <v>19</v>
      </c>
      <c r="I17" s="10">
        <f>E24</f>
        <v>0.98961764571461019</v>
      </c>
      <c r="K17" s="11"/>
      <c r="L17" s="8"/>
      <c r="M17" s="8"/>
      <c r="N17" s="8"/>
      <c r="O17" s="8"/>
      <c r="P17" s="8"/>
      <c r="Q17" s="8"/>
      <c r="R17" s="8" t="s">
        <v>18</v>
      </c>
      <c r="S17" s="10">
        <f>L19</f>
        <v>0.87829999999999997</v>
      </c>
      <c r="AF17" s="8" t="s">
        <v>16</v>
      </c>
      <c r="AG17" s="8">
        <f>AG12+AG15</f>
        <v>0.99396508902269154</v>
      </c>
    </row>
    <row r="18" spans="1:33" x14ac:dyDescent="0.35">
      <c r="A18" s="7" t="s">
        <v>20</v>
      </c>
      <c r="B18" s="8"/>
      <c r="C18" s="8"/>
      <c r="D18" s="9" t="s">
        <v>11</v>
      </c>
      <c r="E18" s="8"/>
      <c r="F18" s="8"/>
      <c r="G18" s="8"/>
      <c r="H18" s="8"/>
      <c r="I18" s="10"/>
      <c r="K18" s="7" t="s">
        <v>28</v>
      </c>
      <c r="L18" s="8"/>
      <c r="M18" s="8"/>
      <c r="N18" s="9" t="s">
        <v>47</v>
      </c>
      <c r="O18" s="8"/>
      <c r="P18" s="8"/>
      <c r="Q18" s="8"/>
      <c r="R18" s="8" t="s">
        <v>19</v>
      </c>
      <c r="S18" s="10">
        <f>O22</f>
        <v>0.89175554449582073</v>
      </c>
      <c r="AF18" s="8" t="s">
        <v>17</v>
      </c>
      <c r="AG18" s="8">
        <f>AG12-AG15</f>
        <v>0.98417070774405191</v>
      </c>
    </row>
    <row r="19" spans="1:33" x14ac:dyDescent="0.35">
      <c r="A19" s="11" t="s">
        <v>9</v>
      </c>
      <c r="B19" s="8">
        <v>0.98540000000000005</v>
      </c>
      <c r="C19" s="8"/>
      <c r="D19" s="8" t="s">
        <v>13</v>
      </c>
      <c r="E19" s="8">
        <f>(B19*B20+2)/(B20+4)</f>
        <v>0.98454542253521127</v>
      </c>
      <c r="F19" s="8"/>
      <c r="G19" s="8"/>
      <c r="H19" s="9" t="s">
        <v>22</v>
      </c>
      <c r="I19" s="10"/>
      <c r="K19" s="11" t="s">
        <v>9</v>
      </c>
      <c r="L19" s="8">
        <v>0.87829999999999997</v>
      </c>
      <c r="M19" s="8"/>
      <c r="N19" s="8" t="s">
        <v>14</v>
      </c>
      <c r="O19" s="8">
        <f>SQRT(L19*(1-L19)/L20)</f>
        <v>6.8650737223575316E-3</v>
      </c>
      <c r="P19" s="8"/>
      <c r="Q19" s="8"/>
    </row>
    <row r="20" spans="1:33" x14ac:dyDescent="0.35">
      <c r="A20" s="11" t="s">
        <v>10</v>
      </c>
      <c r="B20" s="8">
        <f>SD_test_size</f>
        <v>2268</v>
      </c>
      <c r="C20" s="8"/>
      <c r="D20" s="8" t="s">
        <v>12</v>
      </c>
      <c r="E20" s="8">
        <f>B20+4</f>
        <v>2272</v>
      </c>
      <c r="F20" s="8"/>
      <c r="G20" s="8"/>
      <c r="H20" s="8" t="s">
        <v>17</v>
      </c>
      <c r="I20" s="10">
        <f>E35</f>
        <v>0.9432130188022847</v>
      </c>
      <c r="K20" s="11" t="s">
        <v>10</v>
      </c>
      <c r="L20" s="8">
        <f>SD_test_size</f>
        <v>2268</v>
      </c>
      <c r="M20" s="8"/>
      <c r="N20" s="8" t="s">
        <v>15</v>
      </c>
      <c r="O20" s="8">
        <f>1.96*O19</f>
        <v>1.3455544495820761E-2</v>
      </c>
      <c r="P20" s="8"/>
      <c r="Q20" s="8"/>
      <c r="R20" s="9" t="s">
        <v>29</v>
      </c>
      <c r="S20" s="10"/>
    </row>
    <row r="21" spans="1:33" x14ac:dyDescent="0.35">
      <c r="A21" s="11" t="s">
        <v>38</v>
      </c>
      <c r="B21" s="8">
        <v>1705</v>
      </c>
      <c r="C21" s="8">
        <v>21</v>
      </c>
      <c r="D21" s="8" t="s">
        <v>14</v>
      </c>
      <c r="E21" s="8">
        <f>SQRT(E19*(1-E19)/E20)</f>
        <v>2.5878689690810733E-3</v>
      </c>
      <c r="F21" s="8"/>
      <c r="G21" s="8"/>
      <c r="H21" s="8" t="s">
        <v>18</v>
      </c>
      <c r="I21" s="10">
        <f>E29</f>
        <v>0.95200281690140853</v>
      </c>
      <c r="K21" s="11" t="s">
        <v>38</v>
      </c>
      <c r="L21" s="8">
        <v>1642</v>
      </c>
      <c r="M21" s="8">
        <v>84</v>
      </c>
      <c r="N21" s="8"/>
      <c r="O21" s="8"/>
      <c r="P21" s="8"/>
      <c r="Q21" s="8"/>
      <c r="R21" s="8" t="s">
        <v>17</v>
      </c>
      <c r="S21" s="10">
        <f>O35</f>
        <v>0.96752812131741506</v>
      </c>
    </row>
    <row r="22" spans="1:33" x14ac:dyDescent="0.35">
      <c r="A22" s="11"/>
      <c r="B22" s="8">
        <v>12</v>
      </c>
      <c r="C22" s="8">
        <v>530</v>
      </c>
      <c r="D22" s="8" t="s">
        <v>15</v>
      </c>
      <c r="E22" s="8">
        <f>1.96*E21</f>
        <v>5.0722231793989036E-3</v>
      </c>
      <c r="F22" s="8"/>
      <c r="G22" s="8"/>
      <c r="H22" s="8" t="s">
        <v>19</v>
      </c>
      <c r="I22" s="10">
        <f>E34</f>
        <v>0.96079261500053237</v>
      </c>
      <c r="K22" s="11"/>
      <c r="L22" s="8">
        <v>192</v>
      </c>
      <c r="M22" s="8">
        <v>350</v>
      </c>
      <c r="N22" s="8" t="s">
        <v>16</v>
      </c>
      <c r="O22" s="8">
        <f>L19+O20</f>
        <v>0.89175554449582073</v>
      </c>
      <c r="P22" s="8"/>
      <c r="Q22" s="8"/>
      <c r="R22" s="8" t="s">
        <v>18</v>
      </c>
      <c r="S22" s="10">
        <f>O29</f>
        <v>0.97406390845070412</v>
      </c>
      <c r="Y22" t="s">
        <v>58</v>
      </c>
      <c r="Z22">
        <v>4000</v>
      </c>
    </row>
    <row r="23" spans="1:33" x14ac:dyDescent="0.35">
      <c r="A23" s="11"/>
      <c r="B23" s="8"/>
      <c r="C23" s="8"/>
      <c r="D23" s="8"/>
      <c r="E23" s="8"/>
      <c r="F23" s="8"/>
      <c r="G23" s="8"/>
      <c r="H23" s="8"/>
      <c r="I23" s="10"/>
      <c r="K23" s="11" t="s">
        <v>46</v>
      </c>
      <c r="L23" s="8">
        <f>SUM(L21:M22)</f>
        <v>2268</v>
      </c>
      <c r="M23" s="8"/>
      <c r="N23" s="8" t="s">
        <v>17</v>
      </c>
      <c r="O23" s="8">
        <f>L19-O20</f>
        <v>0.86484445550417921</v>
      </c>
      <c r="P23" s="8"/>
      <c r="Q23" s="8"/>
      <c r="R23" s="8" t="s">
        <v>19</v>
      </c>
      <c r="S23" s="10">
        <f>O34</f>
        <v>0.98059969558399318</v>
      </c>
      <c r="Y23" t="s">
        <v>46</v>
      </c>
      <c r="Z23">
        <f>Z22+AD3</f>
        <v>4741.8863345600021</v>
      </c>
    </row>
    <row r="24" spans="1:33" x14ac:dyDescent="0.35">
      <c r="A24" s="11"/>
      <c r="B24" s="8"/>
      <c r="C24" s="8"/>
      <c r="D24" s="8" t="s">
        <v>16</v>
      </c>
      <c r="E24" s="8">
        <f>E19+E22</f>
        <v>0.98961764571461019</v>
      </c>
      <c r="F24" s="8"/>
      <c r="G24" s="8"/>
      <c r="H24" s="9" t="s">
        <v>25</v>
      </c>
      <c r="I24" s="10"/>
      <c r="K24" s="11"/>
      <c r="L24" s="8"/>
      <c r="M24" s="8"/>
      <c r="P24" s="8"/>
      <c r="Q24" s="8"/>
      <c r="R24" s="8"/>
      <c r="S24" s="10"/>
    </row>
    <row r="25" spans="1:33" x14ac:dyDescent="0.35">
      <c r="A25" s="11"/>
      <c r="B25" s="8"/>
      <c r="C25" s="8"/>
      <c r="D25" s="8" t="s">
        <v>17</v>
      </c>
      <c r="E25" s="8">
        <f>E19-E22</f>
        <v>0.97947319935581234</v>
      </c>
      <c r="F25" s="8"/>
      <c r="G25" s="8"/>
      <c r="H25" s="8" t="s">
        <v>17</v>
      </c>
      <c r="I25" s="10">
        <f>E44</f>
        <v>0.98005363272393275</v>
      </c>
      <c r="K25" s="11"/>
      <c r="L25" s="8"/>
      <c r="M25" s="8"/>
      <c r="P25" s="8"/>
      <c r="Q25" s="8"/>
      <c r="R25" s="9" t="s">
        <v>30</v>
      </c>
      <c r="S25" s="10"/>
      <c r="Y25" t="s">
        <v>59</v>
      </c>
      <c r="Z25">
        <f>5728-Z23</f>
        <v>986.11366543999793</v>
      </c>
    </row>
    <row r="26" spans="1:33" x14ac:dyDescent="0.35">
      <c r="A26" s="11"/>
      <c r="B26" s="8"/>
      <c r="C26" s="8"/>
      <c r="D26" s="8"/>
      <c r="E26" s="8"/>
      <c r="F26" s="8"/>
      <c r="G26" s="8"/>
      <c r="H26" s="8" t="s">
        <v>18</v>
      </c>
      <c r="I26" s="10">
        <f>E38</f>
        <v>0.98504454225352123</v>
      </c>
      <c r="K26" s="11"/>
      <c r="L26" s="8"/>
      <c r="M26" s="8"/>
      <c r="N26" s="8"/>
      <c r="O26" s="8"/>
      <c r="P26" s="8"/>
      <c r="Q26" s="8"/>
      <c r="R26" s="8" t="s">
        <v>17</v>
      </c>
      <c r="S26" s="10">
        <f>O42</f>
        <v>0.86620661355024087</v>
      </c>
    </row>
    <row r="27" spans="1:33" x14ac:dyDescent="0.35">
      <c r="A27" s="12" t="s">
        <v>1</v>
      </c>
      <c r="B27" s="8"/>
      <c r="C27" s="8"/>
      <c r="D27" s="8"/>
      <c r="E27" s="8"/>
      <c r="F27" s="8"/>
      <c r="G27" s="8"/>
      <c r="H27" s="8" t="s">
        <v>19</v>
      </c>
      <c r="I27" s="10">
        <f>E43</f>
        <v>0.9900354517831097</v>
      </c>
      <c r="K27" s="3" t="s">
        <v>1</v>
      </c>
      <c r="L27" s="4"/>
      <c r="M27" s="4"/>
      <c r="N27" s="4"/>
      <c r="O27" s="4"/>
      <c r="P27" s="8"/>
      <c r="Q27" s="8"/>
      <c r="R27" s="8" t="s">
        <v>18</v>
      </c>
      <c r="S27" s="10">
        <f>L38</f>
        <v>0.87960000000000005</v>
      </c>
    </row>
    <row r="28" spans="1:33" x14ac:dyDescent="0.35">
      <c r="A28" s="7" t="s">
        <v>6</v>
      </c>
      <c r="B28" s="8"/>
      <c r="C28" s="8"/>
      <c r="D28" s="9" t="s">
        <v>11</v>
      </c>
      <c r="E28" s="8"/>
      <c r="F28" s="8"/>
      <c r="G28" s="8"/>
      <c r="H28" s="8"/>
      <c r="I28" s="10"/>
      <c r="K28" s="7" t="s">
        <v>27</v>
      </c>
      <c r="L28" s="8"/>
      <c r="M28" s="8"/>
      <c r="N28" s="9" t="s">
        <v>11</v>
      </c>
      <c r="O28" s="8"/>
      <c r="P28" s="8"/>
      <c r="Q28" s="8"/>
      <c r="R28" s="8" t="s">
        <v>19</v>
      </c>
      <c r="S28" s="10">
        <f>O41</f>
        <v>0.89299338644975923</v>
      </c>
    </row>
    <row r="29" spans="1:33" x14ac:dyDescent="0.35">
      <c r="A29" s="11" t="s">
        <v>9</v>
      </c>
      <c r="B29" s="8">
        <v>0.95279999999999998</v>
      </c>
      <c r="C29" s="8"/>
      <c r="D29" s="8" t="s">
        <v>13</v>
      </c>
      <c r="E29" s="8">
        <f>(B29*B30+2)/(B30+4)</f>
        <v>0.95200281690140853</v>
      </c>
      <c r="F29" s="8"/>
      <c r="G29" s="8"/>
      <c r="H29" s="8"/>
      <c r="I29" s="10"/>
      <c r="K29" s="11" t="s">
        <v>9</v>
      </c>
      <c r="L29" s="8">
        <v>0.97489999999999999</v>
      </c>
      <c r="M29" s="8"/>
      <c r="N29" s="8" t="s">
        <v>13</v>
      </c>
      <c r="O29" s="8">
        <f>(L29*L30+2)/(L30+4)</f>
        <v>0.97406390845070412</v>
      </c>
      <c r="P29" s="8"/>
      <c r="Q29" s="8"/>
    </row>
    <row r="30" spans="1:33" x14ac:dyDescent="0.35">
      <c r="A30" s="11" t="s">
        <v>10</v>
      </c>
      <c r="B30" s="8">
        <f>SD_test_size</f>
        <v>2268</v>
      </c>
      <c r="C30" s="8"/>
      <c r="D30" s="8" t="s">
        <v>12</v>
      </c>
      <c r="E30" s="8">
        <f>B30+4</f>
        <v>2272</v>
      </c>
      <c r="F30" s="8"/>
      <c r="G30" s="8"/>
      <c r="H30" s="8"/>
      <c r="I30" s="10"/>
      <c r="K30" s="11" t="s">
        <v>10</v>
      </c>
      <c r="L30" s="8">
        <f>B6</f>
        <v>2268</v>
      </c>
      <c r="M30" s="8"/>
      <c r="N30" s="8" t="s">
        <v>12</v>
      </c>
      <c r="O30" s="8">
        <f>L30+4</f>
        <v>2272</v>
      </c>
      <c r="P30" s="8"/>
      <c r="Q30" s="8"/>
    </row>
    <row r="31" spans="1:33" x14ac:dyDescent="0.35">
      <c r="A31" s="11" t="s">
        <v>38</v>
      </c>
      <c r="B31" s="8">
        <v>1658</v>
      </c>
      <c r="C31" s="8">
        <v>68</v>
      </c>
      <c r="D31" s="8" t="s">
        <v>14</v>
      </c>
      <c r="E31" s="8">
        <f>SQRT(E29*(1-E29)/E30)</f>
        <v>4.4845908668999322E-3</v>
      </c>
      <c r="F31" s="8"/>
      <c r="G31" s="8"/>
      <c r="H31" s="8"/>
      <c r="I31" s="10"/>
      <c r="K31" s="11" t="s">
        <v>38</v>
      </c>
      <c r="L31" s="8">
        <v>1703</v>
      </c>
      <c r="M31" s="8">
        <v>23</v>
      </c>
      <c r="N31" s="8" t="s">
        <v>14</v>
      </c>
      <c r="O31" s="8">
        <f>SQRT(O29*(1-O29)/O30)</f>
        <v>3.3345852720862378E-3</v>
      </c>
      <c r="P31" s="8"/>
      <c r="Q31" s="8"/>
    </row>
    <row r="32" spans="1:33" x14ac:dyDescent="0.35">
      <c r="A32" s="11"/>
      <c r="B32" s="8">
        <v>39</v>
      </c>
      <c r="C32" s="8">
        <v>503</v>
      </c>
      <c r="D32" s="8" t="s">
        <v>15</v>
      </c>
      <c r="E32" s="8">
        <f>1.96*E31</f>
        <v>8.7897980991238668E-3</v>
      </c>
      <c r="F32" s="8"/>
      <c r="G32" s="8"/>
      <c r="H32" s="8"/>
      <c r="I32" s="10"/>
      <c r="K32" s="11"/>
      <c r="L32" s="8">
        <v>34</v>
      </c>
      <c r="M32" s="8">
        <v>508</v>
      </c>
      <c r="N32" s="8" t="s">
        <v>15</v>
      </c>
      <c r="O32" s="8">
        <f>1.96*O31</f>
        <v>6.535787133289026E-3</v>
      </c>
      <c r="P32" s="8"/>
      <c r="Q32" s="8"/>
    </row>
    <row r="33" spans="1:19" x14ac:dyDescent="0.35">
      <c r="A33" s="11"/>
      <c r="B33" s="8"/>
      <c r="C33" s="8"/>
      <c r="D33" s="8"/>
      <c r="E33" s="8"/>
      <c r="F33" s="8"/>
      <c r="G33" s="8"/>
      <c r="H33" s="8"/>
      <c r="I33" s="10"/>
      <c r="K33" s="11" t="s">
        <v>46</v>
      </c>
      <c r="L33" s="8">
        <f>SUM(L31:M32)</f>
        <v>2268</v>
      </c>
      <c r="M33" s="8"/>
      <c r="N33" s="8"/>
      <c r="O33" s="8"/>
      <c r="P33" s="8"/>
      <c r="Q33" s="8"/>
    </row>
    <row r="34" spans="1:19" x14ac:dyDescent="0.35">
      <c r="A34" s="11"/>
      <c r="B34" s="8"/>
      <c r="C34" s="8"/>
      <c r="D34" s="8" t="s">
        <v>16</v>
      </c>
      <c r="E34" s="8">
        <f>E29+E32</f>
        <v>0.96079261500053237</v>
      </c>
      <c r="F34" s="8"/>
      <c r="G34" s="8"/>
      <c r="H34" s="8"/>
      <c r="I34" s="10"/>
      <c r="K34" s="11"/>
      <c r="L34" s="8"/>
      <c r="M34" s="8"/>
      <c r="N34" s="8" t="s">
        <v>16</v>
      </c>
      <c r="O34" s="8">
        <f>O29+O32</f>
        <v>0.98059969558399318</v>
      </c>
      <c r="P34" s="8"/>
      <c r="Q34" s="8"/>
    </row>
    <row r="35" spans="1:19" x14ac:dyDescent="0.35">
      <c r="A35" s="11"/>
      <c r="B35" s="8"/>
      <c r="C35" s="8"/>
      <c r="D35" s="8" t="s">
        <v>17</v>
      </c>
      <c r="E35" s="8">
        <f>E29-E32</f>
        <v>0.9432130188022847</v>
      </c>
      <c r="F35" s="8"/>
      <c r="G35" s="8"/>
      <c r="H35" s="8"/>
      <c r="I35" s="10"/>
      <c r="K35" s="11"/>
      <c r="L35" s="8"/>
      <c r="M35" s="8"/>
      <c r="N35" s="8" t="s">
        <v>17</v>
      </c>
      <c r="O35" s="8">
        <f>O29-O32</f>
        <v>0.96752812131741506</v>
      </c>
      <c r="P35" s="8"/>
      <c r="Q35" s="8"/>
    </row>
    <row r="36" spans="1:19" x14ac:dyDescent="0.35">
      <c r="A36" s="11"/>
      <c r="B36" s="8"/>
      <c r="C36" s="8"/>
      <c r="D36" s="8"/>
      <c r="E36" s="8"/>
      <c r="F36" s="8"/>
      <c r="G36" s="8"/>
      <c r="H36" s="8"/>
      <c r="I36" s="10"/>
      <c r="K36" s="11"/>
      <c r="L36" s="8"/>
      <c r="M36" s="8"/>
      <c r="N36" s="8"/>
      <c r="O36" s="8"/>
      <c r="P36" s="8"/>
      <c r="Q36" s="8"/>
    </row>
    <row r="37" spans="1:19" x14ac:dyDescent="0.35">
      <c r="A37" s="7" t="s">
        <v>20</v>
      </c>
      <c r="B37" s="8"/>
      <c r="C37" s="8"/>
      <c r="D37" s="9" t="s">
        <v>11</v>
      </c>
      <c r="E37" s="8"/>
      <c r="F37" s="8"/>
      <c r="G37" s="8"/>
      <c r="H37" s="8"/>
      <c r="I37" s="10"/>
      <c r="K37" s="7" t="s">
        <v>28</v>
      </c>
      <c r="L37" s="8"/>
      <c r="M37" s="8"/>
      <c r="N37" s="9" t="s">
        <v>47</v>
      </c>
      <c r="O37" s="8"/>
      <c r="P37" s="8"/>
      <c r="Q37" s="8"/>
    </row>
    <row r="38" spans="1:19" x14ac:dyDescent="0.35">
      <c r="A38" s="11" t="s">
        <v>9</v>
      </c>
      <c r="B38" s="8">
        <v>0.9859</v>
      </c>
      <c r="C38" s="8"/>
      <c r="D38" s="8" t="s">
        <v>13</v>
      </c>
      <c r="E38" s="8">
        <f>(B38*B39+2)/(B39+4)</f>
        <v>0.98504454225352123</v>
      </c>
      <c r="F38" s="8"/>
      <c r="G38" s="8"/>
      <c r="H38" s="8"/>
      <c r="I38" s="10"/>
      <c r="K38" s="11" t="s">
        <v>9</v>
      </c>
      <c r="L38" s="8">
        <v>0.87960000000000005</v>
      </c>
      <c r="M38" s="8"/>
      <c r="N38" s="8" t="s">
        <v>14</v>
      </c>
      <c r="O38" s="8">
        <f>SQRT(L38*(1-L38)/L39)</f>
        <v>6.8333604335505966E-3</v>
      </c>
      <c r="P38" s="8"/>
      <c r="Q38" s="8"/>
      <c r="R38" s="8"/>
      <c r="S38" s="10"/>
    </row>
    <row r="39" spans="1:19" x14ac:dyDescent="0.35">
      <c r="A39" s="11" t="s">
        <v>10</v>
      </c>
      <c r="B39" s="8">
        <f>SD_test_size</f>
        <v>2268</v>
      </c>
      <c r="C39" s="8"/>
      <c r="D39" s="8" t="s">
        <v>12</v>
      </c>
      <c r="E39" s="8">
        <f>B39+4</f>
        <v>2272</v>
      </c>
      <c r="F39" s="8"/>
      <c r="G39" s="8"/>
      <c r="H39" s="8"/>
      <c r="I39" s="10"/>
      <c r="K39" s="11" t="s">
        <v>10</v>
      </c>
      <c r="L39" s="8">
        <f>SD_test_size</f>
        <v>2268</v>
      </c>
      <c r="M39" s="8"/>
      <c r="N39" s="8" t="s">
        <v>15</v>
      </c>
      <c r="O39" s="8">
        <f>1.96*O38</f>
        <v>1.3393386449759169E-2</v>
      </c>
      <c r="P39" s="8"/>
      <c r="Q39" s="8"/>
      <c r="R39" s="8"/>
      <c r="S39" s="10"/>
    </row>
    <row r="40" spans="1:19" x14ac:dyDescent="0.35">
      <c r="A40" s="11" t="s">
        <v>38</v>
      </c>
      <c r="B40" s="8">
        <v>1701</v>
      </c>
      <c r="C40" s="8">
        <v>25</v>
      </c>
      <c r="D40" s="8" t="s">
        <v>14</v>
      </c>
      <c r="E40" s="8">
        <f>SQRT(E38*(1-E38)/E39)</f>
        <v>2.5463824130553588E-3</v>
      </c>
      <c r="F40" s="8"/>
      <c r="G40" s="8"/>
      <c r="H40" s="8"/>
      <c r="I40" s="10"/>
      <c r="K40" s="11" t="s">
        <v>38</v>
      </c>
      <c r="L40" s="8">
        <v>1579</v>
      </c>
      <c r="M40" s="8">
        <v>147</v>
      </c>
      <c r="N40" s="8"/>
      <c r="O40" s="8"/>
      <c r="P40" s="8"/>
      <c r="Q40" s="8"/>
      <c r="R40" s="8"/>
      <c r="S40" s="10"/>
    </row>
    <row r="41" spans="1:19" x14ac:dyDescent="0.35">
      <c r="A41" s="11"/>
      <c r="B41" s="8">
        <v>7</v>
      </c>
      <c r="C41" s="8">
        <v>535</v>
      </c>
      <c r="D41" s="8" t="s">
        <v>15</v>
      </c>
      <c r="E41" s="8">
        <f>1.96*E40</f>
        <v>4.9909095295885032E-3</v>
      </c>
      <c r="F41" s="8"/>
      <c r="G41" s="8"/>
      <c r="H41" s="8"/>
      <c r="I41" s="10"/>
      <c r="K41" s="11"/>
      <c r="L41" s="8">
        <v>126</v>
      </c>
      <c r="M41" s="8">
        <v>416</v>
      </c>
      <c r="N41" s="8" t="s">
        <v>16</v>
      </c>
      <c r="O41" s="8">
        <f>L38+O39</f>
        <v>0.89299338644975923</v>
      </c>
      <c r="P41" s="8"/>
      <c r="Q41" s="8"/>
      <c r="R41" s="8"/>
      <c r="S41" s="10"/>
    </row>
    <row r="42" spans="1:19" x14ac:dyDescent="0.35">
      <c r="A42" s="11"/>
      <c r="B42" s="8"/>
      <c r="C42" s="8"/>
      <c r="D42" s="8"/>
      <c r="E42" s="8"/>
      <c r="F42" s="8"/>
      <c r="G42" s="8"/>
      <c r="H42" s="8"/>
      <c r="I42" s="10"/>
      <c r="K42" s="11"/>
      <c r="L42" s="8"/>
      <c r="M42" s="8"/>
      <c r="N42" s="8" t="s">
        <v>17</v>
      </c>
      <c r="O42" s="8">
        <f>L38-O39</f>
        <v>0.86620661355024087</v>
      </c>
      <c r="P42" s="8"/>
      <c r="Q42" s="8"/>
      <c r="R42" s="8"/>
      <c r="S42" s="10"/>
    </row>
    <row r="43" spans="1:19" x14ac:dyDescent="0.35">
      <c r="A43" s="11"/>
      <c r="B43" s="8"/>
      <c r="C43" s="8"/>
      <c r="D43" s="8" t="s">
        <v>16</v>
      </c>
      <c r="E43" s="8">
        <f>E38+E41</f>
        <v>0.9900354517831097</v>
      </c>
      <c r="F43" s="8"/>
      <c r="G43" s="8"/>
      <c r="H43" s="8"/>
      <c r="I43" s="10"/>
      <c r="K43" s="11"/>
      <c r="L43" s="8"/>
      <c r="M43" s="8"/>
      <c r="P43" s="8"/>
      <c r="Q43" s="8"/>
      <c r="R43" s="8"/>
      <c r="S43" s="10"/>
    </row>
    <row r="44" spans="1:19" x14ac:dyDescent="0.35">
      <c r="A44" s="13"/>
      <c r="B44" s="14"/>
      <c r="C44" s="14"/>
      <c r="D44" s="14" t="s">
        <v>17</v>
      </c>
      <c r="E44" s="14">
        <f>E38-E41</f>
        <v>0.98005363272393275</v>
      </c>
      <c r="F44" s="14"/>
      <c r="G44" s="14"/>
      <c r="H44" s="14"/>
      <c r="I44" s="15"/>
      <c r="K44" s="11"/>
      <c r="L44" s="8"/>
      <c r="M44" s="8"/>
      <c r="P44" s="8"/>
      <c r="Q44" s="8"/>
      <c r="R44" s="8"/>
      <c r="S44" s="10"/>
    </row>
    <row r="45" spans="1:19" x14ac:dyDescent="0.35">
      <c r="P45" s="8"/>
      <c r="Q45" s="8"/>
      <c r="R45" s="8"/>
      <c r="S45" s="10"/>
    </row>
    <row r="46" spans="1:19" x14ac:dyDescent="0.35">
      <c r="P46" s="8"/>
      <c r="Q46" s="8"/>
      <c r="R46" s="8"/>
      <c r="S46" s="10"/>
    </row>
    <row r="47" spans="1:19" x14ac:dyDescent="0.35">
      <c r="K47" s="7"/>
      <c r="L47" s="8"/>
      <c r="M47" s="8"/>
      <c r="N47" s="9"/>
      <c r="O47" s="8"/>
      <c r="P47" s="8"/>
      <c r="Q47" s="8"/>
      <c r="R47" s="8"/>
      <c r="S47" s="10"/>
    </row>
    <row r="48" spans="1:19" x14ac:dyDescent="0.35">
      <c r="K48" s="11"/>
      <c r="L48" s="8"/>
      <c r="M48" s="8"/>
      <c r="N48" s="8"/>
      <c r="O48" s="8"/>
      <c r="P48" s="8"/>
      <c r="Q48" s="8"/>
      <c r="R48" s="8"/>
      <c r="S48" s="10"/>
    </row>
    <row r="49" spans="1:19" x14ac:dyDescent="0.35">
      <c r="K49" s="11"/>
      <c r="L49" s="8"/>
      <c r="M49" s="8"/>
      <c r="N49" s="8"/>
      <c r="O49" s="8"/>
      <c r="P49" s="8"/>
      <c r="Q49" s="8"/>
      <c r="R49" s="8"/>
      <c r="S49" s="10"/>
    </row>
    <row r="50" spans="1:19" x14ac:dyDescent="0.35">
      <c r="K50" s="11"/>
      <c r="L50" s="8"/>
      <c r="M50" s="8"/>
      <c r="N50" s="8"/>
      <c r="O50" s="8"/>
      <c r="P50" s="8"/>
      <c r="Q50" s="8"/>
      <c r="R50" s="8"/>
      <c r="S50" s="10"/>
    </row>
    <row r="51" spans="1:19" x14ac:dyDescent="0.35">
      <c r="K51" s="11"/>
      <c r="L51" s="8"/>
      <c r="M51" s="8"/>
      <c r="N51" s="8"/>
      <c r="O51" s="8"/>
      <c r="P51" s="8"/>
      <c r="Q51" s="8"/>
      <c r="R51" s="8"/>
      <c r="S51" s="10"/>
    </row>
    <row r="52" spans="1:19" x14ac:dyDescent="0.35">
      <c r="K52" s="11"/>
      <c r="L52" s="8"/>
      <c r="M52" s="8"/>
      <c r="N52" s="8"/>
      <c r="O52" s="8"/>
      <c r="P52" s="8"/>
      <c r="Q52" s="8"/>
      <c r="R52" s="8"/>
      <c r="S52" s="10"/>
    </row>
    <row r="53" spans="1:19" x14ac:dyDescent="0.35">
      <c r="A53" s="2" t="s">
        <v>51</v>
      </c>
      <c r="B53" t="s">
        <v>52</v>
      </c>
      <c r="K53" s="11"/>
      <c r="L53" s="8"/>
      <c r="M53" s="8"/>
      <c r="N53" s="8"/>
      <c r="O53" s="8"/>
      <c r="P53" s="8"/>
      <c r="Q53" s="8"/>
      <c r="R53" s="8"/>
      <c r="S53" s="10"/>
    </row>
    <row r="54" spans="1:19" x14ac:dyDescent="0.35">
      <c r="A54" s="11" t="s">
        <v>9</v>
      </c>
      <c r="B54">
        <v>0.86729999999999996</v>
      </c>
      <c r="K54" s="11"/>
      <c r="L54" s="8"/>
      <c r="M54" s="8"/>
      <c r="N54" s="8"/>
      <c r="O54" s="8"/>
      <c r="P54" s="8"/>
      <c r="Q54" s="8"/>
      <c r="R54" s="8"/>
      <c r="S54" s="10"/>
    </row>
    <row r="55" spans="1:19" x14ac:dyDescent="0.35">
      <c r="A55" s="11" t="s">
        <v>10</v>
      </c>
      <c r="B55">
        <v>2268</v>
      </c>
      <c r="K55" s="11"/>
      <c r="L55" s="8"/>
      <c r="M55" s="8"/>
      <c r="N55" s="8"/>
      <c r="O55" s="8"/>
      <c r="P55" s="8"/>
      <c r="Q55" s="8"/>
      <c r="R55" s="8"/>
      <c r="S55" s="10"/>
    </row>
    <row r="56" spans="1:19" x14ac:dyDescent="0.35">
      <c r="A56" s="11" t="s">
        <v>38</v>
      </c>
      <c r="B56">
        <v>1726</v>
      </c>
      <c r="C56">
        <v>0</v>
      </c>
      <c r="K56" s="7"/>
      <c r="L56" s="8"/>
      <c r="M56" s="8"/>
      <c r="N56" s="9"/>
      <c r="O56" s="8"/>
      <c r="P56" s="8"/>
      <c r="Q56" s="8"/>
      <c r="R56" s="8"/>
      <c r="S56" s="10"/>
    </row>
    <row r="57" spans="1:19" x14ac:dyDescent="0.35">
      <c r="B57">
        <v>301</v>
      </c>
      <c r="C57">
        <v>241</v>
      </c>
      <c r="K57" s="11"/>
      <c r="L57" s="8"/>
      <c r="M57" s="8"/>
      <c r="N57" s="8"/>
      <c r="O57" s="8"/>
      <c r="P57" s="8"/>
      <c r="Q57" s="8"/>
      <c r="R57" s="8"/>
      <c r="S57" s="10"/>
    </row>
    <row r="58" spans="1:19" x14ac:dyDescent="0.35">
      <c r="K58" s="11"/>
      <c r="L58" s="8"/>
      <c r="M58" s="8"/>
      <c r="N58" s="8"/>
      <c r="O58" s="8"/>
      <c r="P58" s="8"/>
      <c r="Q58" s="8"/>
      <c r="R58" s="8"/>
      <c r="S58" s="10"/>
    </row>
    <row r="59" spans="1:19" x14ac:dyDescent="0.35">
      <c r="A59" s="2" t="s">
        <v>51</v>
      </c>
      <c r="B59" t="s">
        <v>53</v>
      </c>
      <c r="K59" s="11"/>
      <c r="L59" s="8"/>
      <c r="M59" s="8"/>
      <c r="N59" s="8"/>
      <c r="O59" s="8"/>
      <c r="P59" s="8"/>
      <c r="Q59" s="8"/>
      <c r="R59" s="8"/>
      <c r="S59" s="10"/>
    </row>
    <row r="60" spans="1:19" x14ac:dyDescent="0.35">
      <c r="A60" s="11" t="s">
        <v>9</v>
      </c>
      <c r="B60">
        <v>0.98680000000000001</v>
      </c>
      <c r="K60" s="11"/>
      <c r="L60" s="8"/>
      <c r="M60" s="8"/>
      <c r="N60" s="8"/>
      <c r="O60" s="8"/>
      <c r="P60" s="8"/>
      <c r="Q60" s="8"/>
      <c r="R60" s="8"/>
      <c r="S60" s="10"/>
    </row>
    <row r="61" spans="1:19" x14ac:dyDescent="0.35">
      <c r="A61" s="11" t="s">
        <v>10</v>
      </c>
      <c r="B61">
        <v>2268</v>
      </c>
      <c r="K61" s="11"/>
      <c r="L61" s="8"/>
      <c r="M61" s="8"/>
      <c r="N61" s="8"/>
      <c r="O61" s="8"/>
      <c r="P61" s="8"/>
      <c r="Q61" s="8"/>
      <c r="R61" s="8"/>
      <c r="S61" s="10"/>
    </row>
    <row r="62" spans="1:19" x14ac:dyDescent="0.35">
      <c r="A62" s="11" t="s">
        <v>38</v>
      </c>
      <c r="B62">
        <v>1704</v>
      </c>
      <c r="C62">
        <v>20</v>
      </c>
      <c r="K62" s="11"/>
      <c r="L62" s="8"/>
      <c r="M62" s="8"/>
      <c r="N62" s="8"/>
      <c r="O62" s="8"/>
      <c r="P62" s="8"/>
      <c r="Q62" s="8"/>
      <c r="R62" s="8"/>
      <c r="S62" s="10"/>
    </row>
    <row r="63" spans="1:19" x14ac:dyDescent="0.35">
      <c r="B63">
        <v>10</v>
      </c>
      <c r="C63">
        <v>534</v>
      </c>
      <c r="K63" s="13"/>
      <c r="L63" s="14"/>
      <c r="M63" s="14"/>
      <c r="N63" s="14"/>
      <c r="O63" s="14"/>
      <c r="P63" s="14"/>
      <c r="Q63" s="14"/>
      <c r="R63" s="14"/>
      <c r="S63" s="15"/>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2</vt:i4>
      </vt:variant>
    </vt:vector>
  </HeadingPairs>
  <TitlesOfParts>
    <vt:vector size="3" baseType="lpstr">
      <vt:lpstr>Ark1</vt:lpstr>
      <vt:lpstr>SD_test_size</vt:lpstr>
      <vt:lpstr>SD_train_size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Thygesen</dc:creator>
  <cp:lastModifiedBy>Kirstine Cort Graae</cp:lastModifiedBy>
  <dcterms:created xsi:type="dcterms:W3CDTF">2020-01-15T12:37:56Z</dcterms:created>
  <dcterms:modified xsi:type="dcterms:W3CDTF">2020-01-21T09:20:30Z</dcterms:modified>
</cp:coreProperties>
</file>