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iah49OiBNcIZX9W7Bez7sY8hew=="/>
    </ext>
  </extLst>
</workbook>
</file>

<file path=xl/sharedStrings.xml><?xml version="1.0" encoding="utf-8"?>
<sst xmlns="http://schemas.openxmlformats.org/spreadsheetml/2006/main" count="31" uniqueCount="24">
  <si>
    <t xml:space="preserve"> motor </t>
  </si>
  <si>
    <t>kv</t>
  </si>
  <si>
    <t>voltage</t>
  </si>
  <si>
    <t>prop</t>
  </si>
  <si>
    <t>amperage</t>
  </si>
  <si>
    <t>thurst</t>
  </si>
  <si>
    <t xml:space="preserve">watt </t>
  </si>
  <si>
    <t>weight</t>
  </si>
  <si>
    <t>thrust/amp</t>
  </si>
  <si>
    <t>total thrust</t>
  </si>
  <si>
    <t>total amp</t>
  </si>
  <si>
    <t>5000mah</t>
  </si>
  <si>
    <t>3000mah</t>
  </si>
  <si>
    <t>1500mah</t>
  </si>
  <si>
    <t>total weight</t>
  </si>
  <si>
    <t>flight time</t>
  </si>
  <si>
    <t>clean thrust</t>
  </si>
  <si>
    <t>thrust needed</t>
  </si>
  <si>
    <t>thust needed</t>
  </si>
  <si>
    <t>επιλογη ανδρεα</t>
  </si>
  <si>
    <t>batteries weights</t>
  </si>
  <si>
    <t>4cells</t>
  </si>
  <si>
    <t>3cells</t>
  </si>
  <si>
    <t>2cells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</si>
</sst>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70C0"/>
      <name val="Calibri"/>
    </font>
    <font>
      <sz val="11.0"/>
      <color rgb="FFFF0000"/>
      <name val="Calibri"/>
    </font>
    <font>
      <sz val="11.0"/>
      <color rgb="FF7030A0"/>
      <name val="Calibri"/>
    </font>
    <font/>
    <font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0" fillId="0" fontId="3" numFmtId="0" xfId="0" applyFont="1"/>
    <xf borderId="0" fillId="0" fontId="4" numFmtId="0" xfId="0" applyFont="1"/>
    <xf borderId="1" fillId="3" fontId="5" numFmtId="0" xfId="0" applyBorder="1" applyFill="1" applyFont="1"/>
    <xf borderId="1" fillId="3" fontId="3" numFmtId="0" xfId="0" applyBorder="1" applyFont="1"/>
    <xf borderId="0" fillId="4" fontId="3" numFmtId="0" xfId="0" applyFill="1" applyFont="1"/>
    <xf borderId="0" fillId="4" fontId="1" numFmtId="0" xfId="0" applyFont="1"/>
    <xf borderId="0" fillId="5" fontId="1" numFmtId="0" xfId="0" applyFill="1" applyFont="1"/>
    <xf borderId="0" fillId="6" fontId="6" numFmtId="0" xfId="0" applyFill="1" applyFont="1"/>
    <xf borderId="0" fillId="6" fontId="1" numFmtId="0" xfId="0" applyFont="1"/>
    <xf borderId="0" fillId="5" fontId="7" numFmtId="0" xfId="0" applyFont="1"/>
    <xf borderId="0" fillId="0" fontId="2" numFmtId="0" xfId="0" applyFont="1"/>
    <xf borderId="0" fillId="7" fontId="1" numFmtId="0" xfId="0" applyFill="1" applyFont="1"/>
    <xf borderId="0" fillId="6" fontId="6" numFmtId="0" xfId="0" applyAlignment="1" applyFont="1">
      <alignment readingOrder="0"/>
    </xf>
    <xf borderId="0" fillId="8" fontId="7" numFmtId="0" xfId="0" applyAlignment="1" applyFill="1" applyFont="1">
      <alignment readingOrder="0"/>
    </xf>
    <xf borderId="0" fillId="8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.63"/>
    <col customWidth="1" min="3" max="3" width="4.38"/>
    <col customWidth="1" min="4" max="4" width="4.88"/>
    <col customWidth="1" min="5" max="5" width="4.0"/>
    <col customWidth="1" min="6" max="6" width="5.13"/>
    <col customWidth="1" min="7" max="7" width="4.25"/>
    <col customWidth="1" min="8" max="8" width="3.75"/>
    <col customWidth="1" min="9" max="9" width="11.0"/>
    <col customWidth="1" min="10" max="10" width="6.63"/>
    <col customWidth="1" min="11" max="11" width="13.25"/>
    <col customWidth="1" min="12" max="12" width="11.13"/>
    <col customWidth="1" min="13" max="13" width="12.0"/>
    <col customWidth="1" min="14" max="14" width="11.0"/>
    <col customWidth="1" min="15" max="15" width="15.38"/>
    <col customWidth="1" min="16" max="16" width="10.38"/>
    <col customWidth="1" min="17" max="17" width="13.63"/>
    <col customWidth="1" min="18" max="18" width="13.75"/>
    <col customWidth="1" min="19" max="19" width="12.38"/>
    <col customWidth="1" min="20" max="20" width="10.63"/>
    <col customWidth="1" min="21" max="21" width="16.88"/>
    <col customWidth="1" min="22" max="22" width="13.5"/>
    <col customWidth="1" min="23" max="23" width="10.63"/>
    <col customWidth="1" min="2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/>
      <c r="P1" s="3" t="s">
        <v>12</v>
      </c>
      <c r="Q1" s="3"/>
      <c r="T1" s="3" t="s">
        <v>13</v>
      </c>
      <c r="U1" s="3"/>
    </row>
    <row r="2">
      <c r="J2" s="3"/>
      <c r="K2" s="3"/>
      <c r="L2" s="3" t="s">
        <v>14</v>
      </c>
      <c r="M2" s="3" t="s">
        <v>15</v>
      </c>
      <c r="N2" s="3" t="s">
        <v>16</v>
      </c>
      <c r="O2" s="3" t="s">
        <v>17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14</v>
      </c>
      <c r="U2" s="3" t="s">
        <v>15</v>
      </c>
      <c r="V2" s="3" t="s">
        <v>16</v>
      </c>
      <c r="W2" s="3" t="s">
        <v>18</v>
      </c>
    </row>
    <row r="3">
      <c r="A3" s="1">
        <v>2206.0</v>
      </c>
      <c r="B3" s="1">
        <v>1500.0</v>
      </c>
      <c r="C3" s="1">
        <v>7.4</v>
      </c>
      <c r="D3" s="1">
        <v>8045.0</v>
      </c>
      <c r="E3" s="1">
        <v>9.2</v>
      </c>
      <c r="F3" s="1">
        <v>350.0</v>
      </c>
      <c r="G3" s="1">
        <v>68.0</v>
      </c>
      <c r="H3" s="1">
        <v>30.0</v>
      </c>
      <c r="I3" s="1">
        <f t="shared" ref="I3:I6" si="1">F3/E3</f>
        <v>38.04347826</v>
      </c>
      <c r="J3" s="1">
        <f> 4*F3</f>
        <v>1400</v>
      </c>
      <c r="K3" s="1">
        <f t="shared" ref="K3:K6" si="2">4*E3</f>
        <v>36.8</v>
      </c>
      <c r="L3" s="1">
        <f>4*H3 + 207</f>
        <v>327</v>
      </c>
      <c r="M3" s="4">
        <f t="shared" ref="M3:M6" si="3">5/K3</f>
        <v>0.1358695652</v>
      </c>
      <c r="N3" s="4">
        <f t="shared" ref="N3:N6" si="4">J3-L3</f>
        <v>1073</v>
      </c>
      <c r="O3" s="1">
        <f t="shared" ref="O3:O6" si="5">2*1.2*L3</f>
        <v>784.8</v>
      </c>
      <c r="P3" s="1">
        <f>4*30 + 119</f>
        <v>239</v>
      </c>
      <c r="Q3" s="4">
        <f t="shared" ref="Q3:Q6" si="6">3/K3</f>
        <v>0.08152173913</v>
      </c>
      <c r="R3" s="4">
        <f t="shared" ref="R3:R6" si="7">J3-P3</f>
        <v>1161</v>
      </c>
      <c r="S3" s="1">
        <f t="shared" ref="S3:S6" si="8">2*1.2*P3</f>
        <v>573.6</v>
      </c>
      <c r="T3" s="1">
        <f>4*H3+78</f>
        <v>198</v>
      </c>
      <c r="U3" s="4">
        <f t="shared" ref="U3:U6" si="9">1.5/K3</f>
        <v>0.04076086957</v>
      </c>
      <c r="V3" s="4">
        <f t="shared" ref="V3:V6" si="10">J3-T3</f>
        <v>1202</v>
      </c>
      <c r="W3" s="1">
        <f t="shared" ref="W3:W6" si="11">2*1.2*T3</f>
        <v>475.2</v>
      </c>
    </row>
    <row r="4">
      <c r="A4" s="1">
        <v>2206.0</v>
      </c>
      <c r="B4" s="1">
        <v>1500.0</v>
      </c>
      <c r="C4" s="1">
        <v>11.1</v>
      </c>
      <c r="D4" s="1">
        <v>8045.0</v>
      </c>
      <c r="E4" s="1">
        <v>14.8</v>
      </c>
      <c r="F4" s="1">
        <v>602.0</v>
      </c>
      <c r="G4" s="1">
        <v>164.0</v>
      </c>
      <c r="H4" s="1">
        <v>30.0</v>
      </c>
      <c r="I4" s="1">
        <f t="shared" si="1"/>
        <v>40.67567568</v>
      </c>
      <c r="J4" s="1">
        <f t="shared" ref="J4:J6" si="12">4*F4</f>
        <v>2408</v>
      </c>
      <c r="K4" s="1">
        <f t="shared" si="2"/>
        <v>59.2</v>
      </c>
      <c r="L4" s="1">
        <f>4*H5 +404</f>
        <v>524</v>
      </c>
      <c r="M4" s="4">
        <f t="shared" si="3"/>
        <v>0.08445945946</v>
      </c>
      <c r="N4" s="4">
        <f t="shared" si="4"/>
        <v>1884</v>
      </c>
      <c r="O4" s="1">
        <f t="shared" si="5"/>
        <v>1257.6</v>
      </c>
      <c r="P4" s="1">
        <f>4*H4 + 193</f>
        <v>313</v>
      </c>
      <c r="Q4" s="4">
        <f t="shared" si="6"/>
        <v>0.05067567568</v>
      </c>
      <c r="R4" s="4">
        <f t="shared" si="7"/>
        <v>2095</v>
      </c>
      <c r="S4" s="1">
        <f t="shared" si="8"/>
        <v>751.2</v>
      </c>
      <c r="T4" s="1">
        <f t="shared" ref="T4:T6" si="13">4*30 + 113</f>
        <v>233</v>
      </c>
      <c r="U4" s="4">
        <f t="shared" si="9"/>
        <v>0.02533783784</v>
      </c>
      <c r="V4" s="4">
        <f t="shared" si="10"/>
        <v>2175</v>
      </c>
      <c r="W4" s="1">
        <f t="shared" si="11"/>
        <v>559.2</v>
      </c>
    </row>
    <row r="5">
      <c r="A5" s="1">
        <v>2206.0</v>
      </c>
      <c r="B5" s="1">
        <v>2200.0</v>
      </c>
      <c r="C5" s="1">
        <v>11.1</v>
      </c>
      <c r="D5" s="1">
        <v>5043.0</v>
      </c>
      <c r="E5" s="1">
        <v>8.8</v>
      </c>
      <c r="F5" s="1">
        <v>360.0</v>
      </c>
      <c r="G5" s="1">
        <v>98.0</v>
      </c>
      <c r="H5" s="1">
        <v>30.0</v>
      </c>
      <c r="I5" s="1">
        <f t="shared" si="1"/>
        <v>40.90909091</v>
      </c>
      <c r="J5" s="1">
        <f t="shared" si="12"/>
        <v>1440</v>
      </c>
      <c r="K5" s="1">
        <f t="shared" si="2"/>
        <v>35.2</v>
      </c>
      <c r="L5" s="1">
        <f>4*H5 +404</f>
        <v>524</v>
      </c>
      <c r="M5" s="4">
        <f t="shared" si="3"/>
        <v>0.1420454545</v>
      </c>
      <c r="N5" s="5">
        <f t="shared" si="4"/>
        <v>916</v>
      </c>
      <c r="O5" s="5">
        <f t="shared" si="5"/>
        <v>1257.6</v>
      </c>
      <c r="P5" s="1">
        <f t="shared" ref="P5:P6" si="14">4*30 + 193</f>
        <v>313</v>
      </c>
      <c r="Q5" s="4">
        <f t="shared" si="6"/>
        <v>0.08522727273</v>
      </c>
      <c r="R5" s="4">
        <f t="shared" si="7"/>
        <v>1127</v>
      </c>
      <c r="S5" s="1">
        <f t="shared" si="8"/>
        <v>751.2</v>
      </c>
      <c r="T5" s="1">
        <f t="shared" si="13"/>
        <v>233</v>
      </c>
      <c r="U5" s="4">
        <f t="shared" si="9"/>
        <v>0.04261363636</v>
      </c>
      <c r="V5" s="4">
        <f t="shared" si="10"/>
        <v>1207</v>
      </c>
      <c r="W5" s="1">
        <f t="shared" si="11"/>
        <v>559.2</v>
      </c>
    </row>
    <row r="6">
      <c r="A6" s="1">
        <v>2206.0</v>
      </c>
      <c r="B6" s="1">
        <v>2200.0</v>
      </c>
      <c r="C6" s="1">
        <v>11.1</v>
      </c>
      <c r="D6" s="1">
        <v>6040.0</v>
      </c>
      <c r="E6" s="1">
        <v>15.3</v>
      </c>
      <c r="F6" s="1">
        <v>550.0</v>
      </c>
      <c r="G6" s="1">
        <v>170.0</v>
      </c>
      <c r="H6" s="1">
        <v>30.0</v>
      </c>
      <c r="I6" s="1">
        <f t="shared" si="1"/>
        <v>35.94771242</v>
      </c>
      <c r="J6" s="1">
        <f t="shared" si="12"/>
        <v>2200</v>
      </c>
      <c r="K6" s="1">
        <f t="shared" si="2"/>
        <v>61.2</v>
      </c>
      <c r="L6" s="1">
        <v>524.0</v>
      </c>
      <c r="M6" s="4">
        <f t="shared" si="3"/>
        <v>0.08169934641</v>
      </c>
      <c r="N6" s="4">
        <f t="shared" si="4"/>
        <v>1676</v>
      </c>
      <c r="O6" s="1">
        <f t="shared" si="5"/>
        <v>1257.6</v>
      </c>
      <c r="P6" s="1">
        <f t="shared" si="14"/>
        <v>313</v>
      </c>
      <c r="Q6" s="4">
        <f t="shared" si="6"/>
        <v>0.04901960784</v>
      </c>
      <c r="R6" s="4">
        <f t="shared" si="7"/>
        <v>1887</v>
      </c>
      <c r="S6" s="1">
        <f t="shared" si="8"/>
        <v>751.2</v>
      </c>
      <c r="T6" s="1">
        <f t="shared" si="13"/>
        <v>233</v>
      </c>
      <c r="U6" s="4">
        <f t="shared" si="9"/>
        <v>0.02450980392</v>
      </c>
      <c r="V6" s="4">
        <f t="shared" si="10"/>
        <v>1967</v>
      </c>
      <c r="W6" s="1">
        <f t="shared" si="11"/>
        <v>559.2</v>
      </c>
    </row>
    <row r="8">
      <c r="A8" s="1">
        <v>1806.0</v>
      </c>
      <c r="B8" s="1">
        <v>1430.0</v>
      </c>
      <c r="C8" s="1">
        <v>11.1</v>
      </c>
      <c r="D8" s="1">
        <v>5030.0</v>
      </c>
      <c r="E8" s="1">
        <v>2.8</v>
      </c>
      <c r="F8" s="1">
        <v>183.0</v>
      </c>
      <c r="G8" s="1">
        <v>31.0</v>
      </c>
      <c r="H8" s="1">
        <v>20.0</v>
      </c>
      <c r="I8" s="1">
        <f t="shared" ref="I8:I13" si="15">F8/E8</f>
        <v>65.35714286</v>
      </c>
      <c r="J8" s="1">
        <f t="shared" ref="J8:J13" si="16">4*F8</f>
        <v>732</v>
      </c>
      <c r="K8" s="1">
        <f t="shared" ref="K8:K13" si="17">4*E8</f>
        <v>11.2</v>
      </c>
      <c r="L8" s="1">
        <f t="shared" ref="L8:L9" si="18">4*H8 +404</f>
        <v>484</v>
      </c>
      <c r="M8" s="4">
        <f t="shared" ref="M8:M13" si="19">5/K8</f>
        <v>0.4464285714</v>
      </c>
      <c r="N8" s="5">
        <f t="shared" ref="N8:N13" si="20">J8-L8</f>
        <v>248</v>
      </c>
      <c r="O8" s="5">
        <f t="shared" ref="O8:O13" si="21">2*1.2*L8</f>
        <v>1161.6</v>
      </c>
      <c r="P8" s="1">
        <f t="shared" ref="P8:P9" si="22">4*20 +193</f>
        <v>273</v>
      </c>
      <c r="Q8" s="4">
        <f t="shared" ref="Q8:Q13" si="23">3/K8</f>
        <v>0.2678571429</v>
      </c>
      <c r="R8" s="5">
        <f t="shared" ref="R8:R13" si="24">J8-P8</f>
        <v>459</v>
      </c>
      <c r="S8" s="5">
        <f t="shared" ref="S8:S13" si="25">2*1.2*P8</f>
        <v>655.2</v>
      </c>
      <c r="T8" s="1">
        <f t="shared" ref="T8:T9" si="26">4*20+ 113</f>
        <v>193</v>
      </c>
      <c r="U8" s="6">
        <f t="shared" ref="U8:U13" si="27">1.5/K8</f>
        <v>0.1339285714</v>
      </c>
      <c r="V8" s="6">
        <f t="shared" ref="V8:V13" si="28">J8-T8</f>
        <v>539</v>
      </c>
      <c r="W8" s="1">
        <f t="shared" ref="W8:W13" si="29">2*1.2*T8</f>
        <v>463.2</v>
      </c>
    </row>
    <row r="9">
      <c r="A9" s="1">
        <v>1806.0</v>
      </c>
      <c r="B9" s="1">
        <v>1430.0</v>
      </c>
      <c r="C9" s="1">
        <v>11.1</v>
      </c>
      <c r="D9" s="1">
        <v>6040.0</v>
      </c>
      <c r="E9" s="1">
        <v>4.2</v>
      </c>
      <c r="F9" s="1">
        <v>246.0</v>
      </c>
      <c r="G9" s="1">
        <v>47.0</v>
      </c>
      <c r="H9" s="1">
        <v>20.0</v>
      </c>
      <c r="I9" s="1">
        <f t="shared" si="15"/>
        <v>58.57142857</v>
      </c>
      <c r="J9" s="1">
        <f t="shared" si="16"/>
        <v>984</v>
      </c>
      <c r="K9" s="1">
        <f t="shared" si="17"/>
        <v>16.8</v>
      </c>
      <c r="L9" s="1">
        <f t="shared" si="18"/>
        <v>484</v>
      </c>
      <c r="M9" s="4">
        <f t="shared" si="19"/>
        <v>0.2976190476</v>
      </c>
      <c r="N9" s="5">
        <f t="shared" si="20"/>
        <v>500</v>
      </c>
      <c r="O9" s="5">
        <f t="shared" si="21"/>
        <v>1161.6</v>
      </c>
      <c r="P9" s="1">
        <f t="shared" si="22"/>
        <v>273</v>
      </c>
      <c r="Q9" s="6">
        <f t="shared" si="23"/>
        <v>0.1785714286</v>
      </c>
      <c r="R9" s="6">
        <f t="shared" si="24"/>
        <v>711</v>
      </c>
      <c r="S9" s="1">
        <f t="shared" si="25"/>
        <v>655.2</v>
      </c>
      <c r="T9" s="1">
        <f t="shared" si="26"/>
        <v>193</v>
      </c>
      <c r="U9" s="4">
        <f t="shared" si="27"/>
        <v>0.08928571429</v>
      </c>
      <c r="V9" s="4">
        <f t="shared" si="28"/>
        <v>791</v>
      </c>
      <c r="W9" s="1">
        <f t="shared" si="29"/>
        <v>463.2</v>
      </c>
    </row>
    <row r="10">
      <c r="A10" s="1">
        <v>1806.0</v>
      </c>
      <c r="B10" s="1">
        <v>2280.0</v>
      </c>
      <c r="C10" s="1">
        <v>7.4</v>
      </c>
      <c r="D10" s="1">
        <v>5030.0</v>
      </c>
      <c r="E10" s="1">
        <v>4.6</v>
      </c>
      <c r="F10" s="1">
        <v>212.0</v>
      </c>
      <c r="G10" s="1">
        <v>34.0</v>
      </c>
      <c r="H10" s="1">
        <v>20.0</v>
      </c>
      <c r="I10" s="1">
        <f t="shared" si="15"/>
        <v>46.08695652</v>
      </c>
      <c r="J10" s="1">
        <f t="shared" si="16"/>
        <v>848</v>
      </c>
      <c r="K10" s="1">
        <f t="shared" si="17"/>
        <v>18.4</v>
      </c>
      <c r="L10" s="1">
        <f t="shared" ref="L10:L11" si="30">4*H10 + 207</f>
        <v>287</v>
      </c>
      <c r="M10" s="4">
        <f t="shared" si="19"/>
        <v>0.2717391304</v>
      </c>
      <c r="N10" s="5">
        <f t="shared" si="20"/>
        <v>561</v>
      </c>
      <c r="O10" s="5">
        <f t="shared" si="21"/>
        <v>688.8</v>
      </c>
      <c r="P10" s="1">
        <f t="shared" ref="P10:P11" si="31">4*20 +119</f>
        <v>199</v>
      </c>
      <c r="Q10" s="7">
        <f t="shared" si="23"/>
        <v>0.1630434783</v>
      </c>
      <c r="R10" s="7">
        <f t="shared" si="24"/>
        <v>649</v>
      </c>
      <c r="S10" s="1">
        <f t="shared" si="25"/>
        <v>477.6</v>
      </c>
      <c r="T10" s="1">
        <f t="shared" ref="T10:T11" si="32">4*20 + 78</f>
        <v>158</v>
      </c>
      <c r="U10" s="8">
        <f t="shared" si="27"/>
        <v>0.08152173913</v>
      </c>
      <c r="V10" s="8">
        <f t="shared" si="28"/>
        <v>690</v>
      </c>
      <c r="W10" s="9">
        <f t="shared" si="29"/>
        <v>379.2</v>
      </c>
    </row>
    <row r="11">
      <c r="A11" s="1">
        <v>1806.0</v>
      </c>
      <c r="B11" s="1">
        <v>2280.0</v>
      </c>
      <c r="C11" s="1">
        <v>7.4</v>
      </c>
      <c r="D11" s="1">
        <v>6040.0</v>
      </c>
      <c r="E11" s="1">
        <v>7.0</v>
      </c>
      <c r="F11" s="1">
        <v>288.0</v>
      </c>
      <c r="G11" s="1">
        <v>52.0</v>
      </c>
      <c r="H11" s="1">
        <v>20.0</v>
      </c>
      <c r="I11" s="1">
        <f t="shared" si="15"/>
        <v>41.14285714</v>
      </c>
      <c r="J11" s="1">
        <f t="shared" si="16"/>
        <v>1152</v>
      </c>
      <c r="K11" s="1">
        <f t="shared" si="17"/>
        <v>28</v>
      </c>
      <c r="L11" s="1">
        <f t="shared" si="30"/>
        <v>287</v>
      </c>
      <c r="M11" s="4">
        <f t="shared" si="19"/>
        <v>0.1785714286</v>
      </c>
      <c r="N11" s="5">
        <f t="shared" si="20"/>
        <v>865</v>
      </c>
      <c r="O11" s="5">
        <f t="shared" si="21"/>
        <v>688.8</v>
      </c>
      <c r="P11" s="1">
        <f t="shared" si="31"/>
        <v>199</v>
      </c>
      <c r="Q11" s="4">
        <f t="shared" si="23"/>
        <v>0.1071428571</v>
      </c>
      <c r="R11" s="4">
        <f t="shared" si="24"/>
        <v>953</v>
      </c>
      <c r="S11" s="1">
        <f t="shared" si="25"/>
        <v>477.6</v>
      </c>
      <c r="T11" s="1">
        <f t="shared" si="32"/>
        <v>158</v>
      </c>
      <c r="U11" s="4">
        <f t="shared" si="27"/>
        <v>0.05357142857</v>
      </c>
      <c r="V11" s="4">
        <f t="shared" si="28"/>
        <v>994</v>
      </c>
      <c r="W11" s="1">
        <f t="shared" si="29"/>
        <v>379.2</v>
      </c>
    </row>
    <row r="12">
      <c r="A12" s="1">
        <v>1806.0</v>
      </c>
      <c r="B12" s="1">
        <v>2280.0</v>
      </c>
      <c r="C12" s="1">
        <v>11.1</v>
      </c>
      <c r="D12" s="1">
        <v>5030.0</v>
      </c>
      <c r="E12" s="1">
        <v>8.3</v>
      </c>
      <c r="F12" s="1">
        <v>390.0</v>
      </c>
      <c r="G12" s="1">
        <v>92.0</v>
      </c>
      <c r="H12" s="1">
        <v>20.0</v>
      </c>
      <c r="I12" s="1">
        <f t="shared" si="15"/>
        <v>46.98795181</v>
      </c>
      <c r="J12" s="10">
        <f t="shared" si="16"/>
        <v>1560</v>
      </c>
      <c r="K12" s="1">
        <f t="shared" si="17"/>
        <v>33.2</v>
      </c>
      <c r="L12" s="1">
        <f t="shared" ref="L12:L13" si="33">4*H12 +404</f>
        <v>484</v>
      </c>
      <c r="M12" s="4">
        <f t="shared" si="19"/>
        <v>0.1506024096</v>
      </c>
      <c r="N12" s="5">
        <f t="shared" si="20"/>
        <v>1076</v>
      </c>
      <c r="O12" s="5">
        <f t="shared" si="21"/>
        <v>1161.6</v>
      </c>
      <c r="P12" s="1">
        <f t="shared" ref="P12:P13" si="34">4*20 +193</f>
        <v>273</v>
      </c>
      <c r="Q12" s="4">
        <f t="shared" si="23"/>
        <v>0.09036144578</v>
      </c>
      <c r="R12" s="4">
        <f t="shared" si="24"/>
        <v>1287</v>
      </c>
      <c r="S12" s="1">
        <f t="shared" si="25"/>
        <v>655.2</v>
      </c>
      <c r="T12" s="1">
        <f t="shared" ref="T12:T13" si="35">4*20+ 113</f>
        <v>193</v>
      </c>
      <c r="U12" s="4">
        <f t="shared" si="27"/>
        <v>0.04518072289</v>
      </c>
      <c r="V12" s="4">
        <f t="shared" si="28"/>
        <v>1367</v>
      </c>
      <c r="W12" s="1">
        <f t="shared" si="29"/>
        <v>463.2</v>
      </c>
    </row>
    <row r="13">
      <c r="A13" s="11">
        <v>1806.0</v>
      </c>
      <c r="B13" s="11">
        <v>2280.0</v>
      </c>
      <c r="C13" s="11">
        <v>11.1</v>
      </c>
      <c r="D13" s="11">
        <v>6040.0</v>
      </c>
      <c r="E13" s="11">
        <v>11.5</v>
      </c>
      <c r="F13" s="11">
        <v>468.0</v>
      </c>
      <c r="G13" s="11">
        <v>128.0</v>
      </c>
      <c r="H13" s="11">
        <v>20.0</v>
      </c>
      <c r="I13" s="12">
        <f t="shared" si="15"/>
        <v>40.69565217</v>
      </c>
      <c r="J13" s="13">
        <f t="shared" si="16"/>
        <v>1872</v>
      </c>
      <c r="K13" s="1">
        <f t="shared" si="17"/>
        <v>46</v>
      </c>
      <c r="L13" s="1">
        <f t="shared" si="33"/>
        <v>484</v>
      </c>
      <c r="M13" s="4">
        <f t="shared" si="19"/>
        <v>0.1086956522</v>
      </c>
      <c r="N13" s="4">
        <f t="shared" si="20"/>
        <v>1388</v>
      </c>
      <c r="O13" s="1">
        <f t="shared" si="21"/>
        <v>1161.6</v>
      </c>
      <c r="P13" s="1">
        <f t="shared" si="34"/>
        <v>273</v>
      </c>
      <c r="Q13" s="4">
        <f t="shared" si="23"/>
        <v>0.0652173913</v>
      </c>
      <c r="R13" s="4">
        <f t="shared" si="24"/>
        <v>1599</v>
      </c>
      <c r="S13" s="1">
        <f t="shared" si="25"/>
        <v>655.2</v>
      </c>
      <c r="T13" s="1">
        <f t="shared" si="35"/>
        <v>193</v>
      </c>
      <c r="U13" s="4">
        <f t="shared" si="27"/>
        <v>0.03260869565</v>
      </c>
      <c r="V13" s="4">
        <f t="shared" si="28"/>
        <v>1679</v>
      </c>
      <c r="W13" s="1">
        <f t="shared" si="29"/>
        <v>463.2</v>
      </c>
    </row>
    <row r="14">
      <c r="M14" s="4"/>
      <c r="Q14" s="4"/>
      <c r="U14" s="4"/>
    </row>
    <row r="15">
      <c r="A15" s="1">
        <v>1306.0</v>
      </c>
      <c r="B15" s="1">
        <v>3100.0</v>
      </c>
      <c r="C15" s="1">
        <v>7.4</v>
      </c>
      <c r="D15" s="1">
        <v>5043.0</v>
      </c>
      <c r="E15" s="1">
        <v>6.6</v>
      </c>
      <c r="F15" s="1">
        <v>212.0</v>
      </c>
      <c r="G15" s="1">
        <v>49.0</v>
      </c>
      <c r="H15" s="1">
        <v>11.0</v>
      </c>
      <c r="I15" s="1">
        <f t="shared" ref="I15:I17" si="36">F15/E15</f>
        <v>32.12121212</v>
      </c>
      <c r="J15" s="1">
        <f t="shared" ref="J15:J17" si="37">4*F15</f>
        <v>848</v>
      </c>
      <c r="K15" s="1">
        <f t="shared" ref="K15:K17" si="38">4*E15</f>
        <v>26.4</v>
      </c>
      <c r="L15" s="1">
        <f t="shared" ref="L15:L17" si="39">4*11 +207</f>
        <v>251</v>
      </c>
      <c r="M15" s="4">
        <f t="shared" ref="M15:M17" si="40">5/K15</f>
        <v>0.1893939394</v>
      </c>
      <c r="N15" s="14">
        <f t="shared" ref="N15:N17" si="41">J15-L15</f>
        <v>597</v>
      </c>
      <c r="O15" s="14">
        <f t="shared" ref="O15:O17" si="42">2*1.2*L15</f>
        <v>602.4</v>
      </c>
      <c r="P15" s="1">
        <f t="shared" ref="P15:P17" si="43">4*11 +119</f>
        <v>163</v>
      </c>
      <c r="Q15" s="4">
        <f t="shared" ref="Q15:Q17" si="44">3/K15</f>
        <v>0.1136363636</v>
      </c>
      <c r="R15" s="4">
        <f t="shared" ref="R15:R17" si="45">J15-P15</f>
        <v>685</v>
      </c>
      <c r="S15" s="1">
        <f t="shared" ref="S15:S17" si="46">2*1.2*P15</f>
        <v>391.2</v>
      </c>
      <c r="T15" s="1">
        <f t="shared" ref="T15:T17" si="47">4*11 + 78</f>
        <v>122</v>
      </c>
      <c r="U15" s="4">
        <f t="shared" ref="U15:U17" si="48">1.5/K15</f>
        <v>0.05681818182</v>
      </c>
      <c r="V15" s="4">
        <f t="shared" ref="V15:V17" si="49">J15-T15</f>
        <v>726</v>
      </c>
      <c r="W15" s="1">
        <f t="shared" ref="W15:W17" si="50">2*1.2*T15</f>
        <v>292.8</v>
      </c>
    </row>
    <row r="16">
      <c r="A16" s="1">
        <v>1306.0</v>
      </c>
      <c r="B16" s="1">
        <v>3100.0</v>
      </c>
      <c r="C16" s="1">
        <v>7.4</v>
      </c>
      <c r="D16" s="1">
        <v>6020.0</v>
      </c>
      <c r="E16" s="1">
        <v>6.0</v>
      </c>
      <c r="F16" s="1">
        <v>218.0</v>
      </c>
      <c r="G16" s="1">
        <v>44.0</v>
      </c>
      <c r="H16" s="1">
        <v>11.0</v>
      </c>
      <c r="I16" s="1">
        <f t="shared" si="36"/>
        <v>36.33333333</v>
      </c>
      <c r="J16" s="1">
        <f t="shared" si="37"/>
        <v>872</v>
      </c>
      <c r="K16" s="1">
        <f t="shared" si="38"/>
        <v>24</v>
      </c>
      <c r="L16" s="1">
        <f t="shared" si="39"/>
        <v>251</v>
      </c>
      <c r="M16" s="4">
        <f t="shared" si="40"/>
        <v>0.2083333333</v>
      </c>
      <c r="N16" s="5">
        <f t="shared" si="41"/>
        <v>621</v>
      </c>
      <c r="O16" s="5">
        <f t="shared" si="42"/>
        <v>602.4</v>
      </c>
      <c r="P16" s="1">
        <f t="shared" si="43"/>
        <v>163</v>
      </c>
      <c r="Q16" s="4">
        <f t="shared" si="44"/>
        <v>0.125</v>
      </c>
      <c r="R16" s="4">
        <f t="shared" si="45"/>
        <v>709</v>
      </c>
      <c r="S16" s="1">
        <f t="shared" si="46"/>
        <v>391.2</v>
      </c>
      <c r="T16" s="1">
        <f t="shared" si="47"/>
        <v>122</v>
      </c>
      <c r="U16" s="4">
        <f t="shared" si="48"/>
        <v>0.0625</v>
      </c>
      <c r="V16" s="4">
        <f t="shared" si="49"/>
        <v>750</v>
      </c>
      <c r="W16" s="1">
        <f t="shared" si="50"/>
        <v>292.8</v>
      </c>
    </row>
    <row r="17">
      <c r="A17" s="1">
        <v>1306.0</v>
      </c>
      <c r="B17" s="1">
        <v>3100.0</v>
      </c>
      <c r="C17" s="1">
        <v>7.4</v>
      </c>
      <c r="D17" s="1">
        <v>6030.0</v>
      </c>
      <c r="E17" s="1">
        <v>6.4</v>
      </c>
      <c r="F17" s="1">
        <v>226.0</v>
      </c>
      <c r="G17" s="1">
        <v>47.0</v>
      </c>
      <c r="H17" s="1">
        <v>11.0</v>
      </c>
      <c r="I17" s="1">
        <f t="shared" si="36"/>
        <v>35.3125</v>
      </c>
      <c r="J17" s="1">
        <f t="shared" si="37"/>
        <v>904</v>
      </c>
      <c r="K17" s="1">
        <f t="shared" si="38"/>
        <v>25.6</v>
      </c>
      <c r="L17" s="1">
        <f t="shared" si="39"/>
        <v>251</v>
      </c>
      <c r="M17" s="4">
        <f t="shared" si="40"/>
        <v>0.1953125</v>
      </c>
      <c r="N17" s="5">
        <f t="shared" si="41"/>
        <v>653</v>
      </c>
      <c r="O17" s="5">
        <f t="shared" si="42"/>
        <v>602.4</v>
      </c>
      <c r="P17" s="1">
        <f t="shared" si="43"/>
        <v>163</v>
      </c>
      <c r="Q17" s="4">
        <f t="shared" si="44"/>
        <v>0.1171875</v>
      </c>
      <c r="R17" s="4">
        <f t="shared" si="45"/>
        <v>741</v>
      </c>
      <c r="S17" s="1">
        <f t="shared" si="46"/>
        <v>391.2</v>
      </c>
      <c r="T17" s="1">
        <f t="shared" si="47"/>
        <v>122</v>
      </c>
      <c r="U17" s="4">
        <f t="shared" si="48"/>
        <v>0.05859375</v>
      </c>
      <c r="V17" s="4">
        <f t="shared" si="49"/>
        <v>782</v>
      </c>
      <c r="W17" s="1">
        <f t="shared" si="50"/>
        <v>292.8</v>
      </c>
    </row>
    <row r="18">
      <c r="M18" s="4"/>
      <c r="N18" s="5"/>
      <c r="O18" s="5"/>
      <c r="Q18" s="4"/>
      <c r="U18" s="4"/>
    </row>
    <row r="19">
      <c r="A19" s="1">
        <v>1104.0</v>
      </c>
      <c r="B19" s="1">
        <v>4000.0</v>
      </c>
      <c r="C19" s="1">
        <v>7.4</v>
      </c>
      <c r="D19" s="1">
        <v>3020.0</v>
      </c>
      <c r="E19" s="1">
        <v>3.1</v>
      </c>
      <c r="F19" s="1">
        <v>115.0</v>
      </c>
      <c r="G19" s="1">
        <v>23.0</v>
      </c>
      <c r="H19" s="1">
        <v>5.5</v>
      </c>
      <c r="I19" s="1">
        <f>F19/E19</f>
        <v>37.09677419</v>
      </c>
      <c r="J19" s="1">
        <f>4*F19</f>
        <v>460</v>
      </c>
      <c r="K19" s="1">
        <f>4*E19</f>
        <v>12.4</v>
      </c>
      <c r="L19" s="1">
        <f>4*5.5 + 207</f>
        <v>229</v>
      </c>
      <c r="M19" s="4">
        <f>5/K19</f>
        <v>0.4032258065</v>
      </c>
      <c r="N19" s="5">
        <f>J19-L19</f>
        <v>231</v>
      </c>
      <c r="O19" s="5">
        <f>2*1.2*L19</f>
        <v>549.6</v>
      </c>
      <c r="P19" s="1">
        <f>4*5.5 + 119</f>
        <v>141</v>
      </c>
      <c r="Q19" s="4">
        <f>3/K19</f>
        <v>0.2419354839</v>
      </c>
      <c r="R19" s="5">
        <f>J19-P19</f>
        <v>319</v>
      </c>
      <c r="S19" s="5">
        <f>2*1.2*P19</f>
        <v>338.4</v>
      </c>
      <c r="T19" s="1">
        <f>4*5.5+78</f>
        <v>100</v>
      </c>
      <c r="U19" s="4">
        <f>1.5/K19</f>
        <v>0.1209677419</v>
      </c>
      <c r="V19" s="4">
        <f>J19-T19</f>
        <v>360</v>
      </c>
      <c r="W19" s="1">
        <f>2*1.2*T19</f>
        <v>240</v>
      </c>
    </row>
    <row r="21" ht="15.75" customHeight="1">
      <c r="A21" s="1">
        <v>2205.0</v>
      </c>
      <c r="B21" s="1">
        <v>2300.0</v>
      </c>
      <c r="C21" s="1">
        <v>11.1</v>
      </c>
      <c r="D21" s="1">
        <v>5045.0</v>
      </c>
      <c r="E21" s="1">
        <v>19.2</v>
      </c>
      <c r="F21" s="1">
        <v>660.0</v>
      </c>
      <c r="G21" s="1">
        <v>213.0</v>
      </c>
      <c r="H21" s="1">
        <v>28.0</v>
      </c>
      <c r="I21" s="1">
        <f t="shared" ref="I21:I24" si="51">F21/E21</f>
        <v>34.375</v>
      </c>
      <c r="J21" s="1">
        <f t="shared" ref="J21:J24" si="52">4*F21</f>
        <v>2640</v>
      </c>
      <c r="K21" s="1">
        <f t="shared" ref="K21:K24" si="53">4*E21</f>
        <v>76.8</v>
      </c>
      <c r="L21" s="1">
        <f>4*H21 +404</f>
        <v>516</v>
      </c>
      <c r="M21" s="4">
        <f t="shared" ref="M21:M24" si="54">5/K21</f>
        <v>0.06510416667</v>
      </c>
      <c r="N21" s="14">
        <f t="shared" ref="N21:N24" si="55">J21-L21</f>
        <v>2124</v>
      </c>
      <c r="O21" s="14">
        <f t="shared" ref="O21:O24" si="56">2*1.2*L21</f>
        <v>1238.4</v>
      </c>
      <c r="P21" s="1">
        <f>4*28+193</f>
        <v>305</v>
      </c>
      <c r="Q21" s="4">
        <f t="shared" ref="Q21:Q24" si="57">3/K21</f>
        <v>0.0390625</v>
      </c>
      <c r="R21" s="4">
        <f t="shared" ref="R21:R24" si="58">J21-P21</f>
        <v>2335</v>
      </c>
      <c r="S21" s="1">
        <f t="shared" ref="S21:S24" si="59">2*1.2*P21</f>
        <v>732</v>
      </c>
      <c r="T21" s="1">
        <f>4*28+113</f>
        <v>225</v>
      </c>
      <c r="U21" s="4">
        <f t="shared" ref="U21:U24" si="60">1.5/K21</f>
        <v>0.01953125</v>
      </c>
      <c r="V21" s="4">
        <f t="shared" ref="V21:V24" si="61">J21-T21</f>
        <v>2415</v>
      </c>
      <c r="W21" s="1">
        <f t="shared" ref="W21:W24" si="62">2*1.2*T21</f>
        <v>540</v>
      </c>
    </row>
    <row r="22" ht="15.75" customHeight="1">
      <c r="A22" s="1">
        <v>2205.0</v>
      </c>
      <c r="B22" s="1">
        <v>2300.0</v>
      </c>
      <c r="C22" s="1">
        <v>14.8</v>
      </c>
      <c r="D22" s="1">
        <v>5045.0</v>
      </c>
      <c r="E22" s="1">
        <v>27.6</v>
      </c>
      <c r="F22" s="1">
        <v>950.0</v>
      </c>
      <c r="G22" s="1">
        <v>408.0</v>
      </c>
      <c r="H22" s="1">
        <v>28.0</v>
      </c>
      <c r="I22" s="1">
        <f t="shared" si="51"/>
        <v>34.42028986</v>
      </c>
      <c r="J22" s="15">
        <f t="shared" si="52"/>
        <v>3800</v>
      </c>
      <c r="K22" s="1">
        <f t="shared" si="53"/>
        <v>110.4</v>
      </c>
      <c r="L22" s="1">
        <f>4*28+535</f>
        <v>647</v>
      </c>
      <c r="M22" s="4">
        <f t="shared" si="54"/>
        <v>0.04528985507</v>
      </c>
      <c r="N22" s="14">
        <f t="shared" si="55"/>
        <v>3153</v>
      </c>
      <c r="O22" s="14">
        <f t="shared" si="56"/>
        <v>1552.8</v>
      </c>
      <c r="P22" s="1">
        <f>4*28+324</f>
        <v>436</v>
      </c>
      <c r="Q22" s="4">
        <f t="shared" si="57"/>
        <v>0.02717391304</v>
      </c>
      <c r="R22" s="4">
        <f t="shared" si="58"/>
        <v>3364</v>
      </c>
      <c r="S22" s="1">
        <f t="shared" si="59"/>
        <v>1046.4</v>
      </c>
      <c r="T22" s="1">
        <f>4*28+180</f>
        <v>292</v>
      </c>
      <c r="U22" s="4">
        <f t="shared" si="60"/>
        <v>0.01358695652</v>
      </c>
      <c r="V22" s="4">
        <f t="shared" si="61"/>
        <v>3508</v>
      </c>
      <c r="W22" s="1">
        <f t="shared" si="62"/>
        <v>700.8</v>
      </c>
    </row>
    <row r="23" ht="15.75" customHeight="1">
      <c r="A23" s="1">
        <v>2205.0</v>
      </c>
      <c r="B23" s="1">
        <v>2600.0</v>
      </c>
      <c r="C23" s="1">
        <v>11.1</v>
      </c>
      <c r="D23" s="1">
        <v>4045.0</v>
      </c>
      <c r="E23" s="1">
        <v>18.5</v>
      </c>
      <c r="F23" s="1">
        <v>530.0</v>
      </c>
      <c r="G23" s="1">
        <v>205.0</v>
      </c>
      <c r="H23" s="1">
        <v>28.0</v>
      </c>
      <c r="I23" s="1">
        <f t="shared" si="51"/>
        <v>28.64864865</v>
      </c>
      <c r="J23" s="1">
        <f t="shared" si="52"/>
        <v>2120</v>
      </c>
      <c r="K23" s="1">
        <f t="shared" si="53"/>
        <v>74</v>
      </c>
      <c r="L23" s="1">
        <f>4*28+404</f>
        <v>516</v>
      </c>
      <c r="M23" s="4">
        <f t="shared" si="54"/>
        <v>0.06756756757</v>
      </c>
      <c r="N23" s="14">
        <f t="shared" si="55"/>
        <v>1604</v>
      </c>
      <c r="O23" s="14">
        <f t="shared" si="56"/>
        <v>1238.4</v>
      </c>
      <c r="P23" s="1">
        <f>4*28+193</f>
        <v>305</v>
      </c>
      <c r="Q23" s="4">
        <f t="shared" si="57"/>
        <v>0.04054054054</v>
      </c>
      <c r="R23" s="4">
        <f t="shared" si="58"/>
        <v>1815</v>
      </c>
      <c r="S23" s="1">
        <f t="shared" si="59"/>
        <v>732</v>
      </c>
      <c r="T23" s="1">
        <f>4*28+113</f>
        <v>225</v>
      </c>
      <c r="U23" s="4">
        <f t="shared" si="60"/>
        <v>0.02027027027</v>
      </c>
      <c r="V23" s="4">
        <f t="shared" si="61"/>
        <v>1895</v>
      </c>
      <c r="W23" s="1">
        <f t="shared" si="62"/>
        <v>540</v>
      </c>
    </row>
    <row r="24" ht="15.75" customHeight="1">
      <c r="A24" s="1">
        <v>2205.0</v>
      </c>
      <c r="B24" s="1">
        <v>2600.0</v>
      </c>
      <c r="C24" s="1">
        <v>14.8</v>
      </c>
      <c r="D24" s="1">
        <v>4045.0</v>
      </c>
      <c r="E24" s="1">
        <v>23.2</v>
      </c>
      <c r="F24" s="1">
        <v>710.0</v>
      </c>
      <c r="G24" s="1">
        <v>343.0</v>
      </c>
      <c r="H24" s="1">
        <v>28.0</v>
      </c>
      <c r="I24" s="1">
        <f t="shared" si="51"/>
        <v>30.60344828</v>
      </c>
      <c r="J24" s="1">
        <f t="shared" si="52"/>
        <v>2840</v>
      </c>
      <c r="K24" s="1">
        <f t="shared" si="53"/>
        <v>92.8</v>
      </c>
      <c r="L24" s="1">
        <f>4*28+535</f>
        <v>647</v>
      </c>
      <c r="M24" s="4">
        <f t="shared" si="54"/>
        <v>0.05387931034</v>
      </c>
      <c r="N24" s="14">
        <f t="shared" si="55"/>
        <v>2193</v>
      </c>
      <c r="O24" s="14">
        <f t="shared" si="56"/>
        <v>1552.8</v>
      </c>
      <c r="P24" s="1">
        <f>4*28+324</f>
        <v>436</v>
      </c>
      <c r="Q24" s="4">
        <f t="shared" si="57"/>
        <v>0.03232758621</v>
      </c>
      <c r="R24" s="4">
        <f t="shared" si="58"/>
        <v>2404</v>
      </c>
      <c r="S24" s="1">
        <f t="shared" si="59"/>
        <v>1046.4</v>
      </c>
      <c r="T24" s="1">
        <f>4*28+180</f>
        <v>292</v>
      </c>
      <c r="U24" s="4">
        <f t="shared" si="60"/>
        <v>0.0161637931</v>
      </c>
      <c r="V24" s="4">
        <f t="shared" si="61"/>
        <v>2548</v>
      </c>
      <c r="W24" s="1">
        <f t="shared" si="62"/>
        <v>700.8</v>
      </c>
    </row>
    <row r="25" ht="15.75" customHeight="1"/>
    <row r="26" ht="15.75" customHeight="1">
      <c r="A26" s="1">
        <v>2212.0</v>
      </c>
      <c r="B26" s="1">
        <v>1400.0</v>
      </c>
      <c r="C26" s="1">
        <v>11.1</v>
      </c>
      <c r="D26" s="1">
        <v>9050.0</v>
      </c>
      <c r="E26" s="1">
        <v>18.9</v>
      </c>
      <c r="F26" s="1">
        <v>900.0</v>
      </c>
      <c r="I26" s="1">
        <f>F26/E26</f>
        <v>47.61904762</v>
      </c>
      <c r="J26" s="15">
        <f>4*F26</f>
        <v>3600</v>
      </c>
      <c r="K26" s="1">
        <f>4*E26</f>
        <v>75.6</v>
      </c>
      <c r="M26" s="4">
        <f>5/K26</f>
        <v>0.06613756614</v>
      </c>
      <c r="Q26" s="4">
        <f>3/K26</f>
        <v>0.03968253968</v>
      </c>
      <c r="U26" s="4">
        <f>1.5/K26</f>
        <v>0.01984126984</v>
      </c>
    </row>
    <row r="27" ht="15.75" customHeight="1"/>
    <row r="28" ht="15.75" customHeight="1">
      <c r="A28" s="2">
        <v>2204.0</v>
      </c>
      <c r="B28" s="2">
        <v>2300.0</v>
      </c>
      <c r="C28" s="2">
        <v>7.4</v>
      </c>
      <c r="D28" s="2">
        <v>6030.0</v>
      </c>
      <c r="E28" s="2">
        <v>6.4</v>
      </c>
      <c r="F28" s="2">
        <v>240.0</v>
      </c>
      <c r="G28" s="2">
        <v>51.2</v>
      </c>
      <c r="H28" s="2">
        <v>25.0</v>
      </c>
      <c r="I28" s="1">
        <f t="shared" ref="I28:I30" si="63">F28/E28</f>
        <v>37.5</v>
      </c>
      <c r="J28" s="1">
        <f t="shared" ref="J28:J30" si="64">4*F28</f>
        <v>960</v>
      </c>
      <c r="K28" s="1">
        <f t="shared" ref="K28:K30" si="65">4*E28</f>
        <v>25.6</v>
      </c>
      <c r="M28" s="4">
        <f t="shared" ref="M28:M30" si="66">5/K28</f>
        <v>0.1953125</v>
      </c>
      <c r="Q28" s="4">
        <f t="shared" ref="Q28:Q30" si="67">3/K28</f>
        <v>0.1171875</v>
      </c>
      <c r="U28" s="4">
        <f t="shared" ref="U28:U30" si="68">1.5/K28</f>
        <v>0.05859375</v>
      </c>
    </row>
    <row r="29" ht="15.75" customHeight="1">
      <c r="A29" s="2">
        <v>2204.0</v>
      </c>
      <c r="B29" s="2">
        <v>2300.0</v>
      </c>
      <c r="C29" s="2">
        <v>11.1</v>
      </c>
      <c r="D29" s="2">
        <v>5030.0</v>
      </c>
      <c r="E29" s="2">
        <v>7.5</v>
      </c>
      <c r="F29" s="2">
        <v>310.0</v>
      </c>
      <c r="G29" s="2">
        <v>90.0</v>
      </c>
      <c r="H29" s="2">
        <v>25.0</v>
      </c>
      <c r="I29" s="1">
        <f t="shared" si="63"/>
        <v>41.33333333</v>
      </c>
      <c r="J29" s="1">
        <f t="shared" si="64"/>
        <v>1240</v>
      </c>
      <c r="K29" s="1">
        <f t="shared" si="65"/>
        <v>30</v>
      </c>
      <c r="M29" s="4">
        <f t="shared" si="66"/>
        <v>0.1666666667</v>
      </c>
      <c r="Q29" s="4">
        <f t="shared" si="67"/>
        <v>0.1</v>
      </c>
      <c r="U29" s="4">
        <f t="shared" si="68"/>
        <v>0.05</v>
      </c>
    </row>
    <row r="30" ht="15.75" customHeight="1">
      <c r="A30" s="2">
        <v>2204.0</v>
      </c>
      <c r="B30" s="2">
        <v>2300.0</v>
      </c>
      <c r="C30" s="2">
        <v>11.1</v>
      </c>
      <c r="D30" s="2">
        <v>6030.0</v>
      </c>
      <c r="E30" s="2">
        <v>11.5</v>
      </c>
      <c r="F30" s="2">
        <v>440.0</v>
      </c>
      <c r="G30" s="2">
        <v>138.0</v>
      </c>
      <c r="H30" s="2">
        <v>25.0</v>
      </c>
      <c r="I30" s="1">
        <f t="shared" si="63"/>
        <v>38.26086957</v>
      </c>
      <c r="J30" s="1">
        <f t="shared" si="64"/>
        <v>1760</v>
      </c>
      <c r="K30" s="1">
        <f t="shared" si="65"/>
        <v>46</v>
      </c>
      <c r="M30" s="4">
        <f t="shared" si="66"/>
        <v>0.1086956522</v>
      </c>
      <c r="Q30" s="4">
        <f t="shared" si="67"/>
        <v>0.0652173913</v>
      </c>
      <c r="U30" s="4">
        <f t="shared" si="68"/>
        <v>0.03260869565</v>
      </c>
    </row>
    <row r="31" ht="15.75" customHeight="1"/>
    <row r="32" ht="15.75" customHeight="1">
      <c r="A32" s="16" t="s">
        <v>19</v>
      </c>
    </row>
    <row r="33" ht="15.75" customHeight="1"/>
    <row r="34" ht="15.75" customHeight="1"/>
    <row r="35" ht="15.75" customHeight="1"/>
    <row r="36" ht="15.75" customHeight="1">
      <c r="A36" s="17" t="s">
        <v>20</v>
      </c>
      <c r="B36" s="18"/>
      <c r="C36" s="18"/>
      <c r="D36" s="18"/>
    </row>
    <row r="37" ht="15.75" customHeight="1">
      <c r="A37" s="18"/>
      <c r="B37" s="17">
        <v>5000.0</v>
      </c>
      <c r="C37" s="17">
        <v>3000.0</v>
      </c>
      <c r="D37" s="17">
        <v>1500.0</v>
      </c>
    </row>
    <row r="38" ht="15.75" customHeight="1">
      <c r="A38" s="17" t="s">
        <v>21</v>
      </c>
      <c r="B38" s="17">
        <v>535.0</v>
      </c>
      <c r="C38" s="17">
        <v>324.0</v>
      </c>
      <c r="D38" s="17">
        <v>180.0</v>
      </c>
    </row>
    <row r="39" ht="15.75" customHeight="1">
      <c r="A39" s="17" t="s">
        <v>22</v>
      </c>
      <c r="B39" s="17">
        <v>404.0</v>
      </c>
      <c r="C39" s="17">
        <v>193.0</v>
      </c>
      <c r="D39" s="17">
        <v>113.0</v>
      </c>
    </row>
    <row r="40" ht="15.75" customHeight="1">
      <c r="A40" s="17" t="s">
        <v>23</v>
      </c>
      <c r="B40" s="17">
        <v>207.0</v>
      </c>
      <c r="C40" s="17">
        <v>119.0</v>
      </c>
      <c r="D40" s="17">
        <v>78.0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2019-12-19T20:33:15Z</dcterms:created>
  <dc:creator>ANDREAS</dc:creator>
</cp:coreProperties>
</file>