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life course analysis\"/>
    </mc:Choice>
  </mc:AlternateContent>
  <xr:revisionPtr revIDLastSave="0" documentId="13_ncr:1_{804DB052-A50E-41F3-8589-8D6446640CE3}" xr6:coauthVersionLast="47" xr6:coauthVersionMax="47" xr10:uidLastSave="{00000000-0000-0000-0000-000000000000}"/>
  <bookViews>
    <workbookView xWindow="28680" yWindow="-120" windowWidth="29040" windowHeight="15720" activeTab="3" xr2:uid="{AB24B4CF-B644-41FD-9CBA-E2F8290D40AE}"/>
  </bookViews>
  <sheets>
    <sheet name="childcare" sheetId="1" r:id="rId1"/>
    <sheet name="social care need" sheetId="2" r:id="rId2"/>
    <sheet name="social care receipt" sheetId="3" r:id="rId3"/>
    <sheet name="social care provis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" l="1"/>
  <c r="Z4" i="4"/>
  <c r="AA4" i="4"/>
  <c r="Y5" i="4"/>
  <c r="Z5" i="4"/>
  <c r="AA5" i="4"/>
  <c r="Y6" i="4"/>
  <c r="AA6" i="4" s="1"/>
  <c r="Z6" i="4"/>
  <c r="Y7" i="4"/>
  <c r="Z7" i="4"/>
  <c r="AA7" i="4" s="1"/>
  <c r="Y8" i="4"/>
  <c r="Z8" i="4"/>
  <c r="AA8" i="4"/>
  <c r="Y9" i="4"/>
  <c r="AA9" i="4" s="1"/>
  <c r="Z9" i="4"/>
  <c r="Y10" i="4"/>
  <c r="Z10" i="4"/>
  <c r="AA10" i="4"/>
  <c r="Y11" i="4"/>
  <c r="Z11" i="4"/>
  <c r="AA11" i="4" s="1"/>
  <c r="Y12" i="4"/>
  <c r="AA12" i="4" s="1"/>
  <c r="Z12" i="4"/>
  <c r="Y13" i="4"/>
  <c r="Z13" i="4"/>
  <c r="AA13" i="4"/>
  <c r="Y14" i="4"/>
  <c r="Z14" i="4"/>
  <c r="AA14" i="4" s="1"/>
  <c r="Y15" i="4"/>
  <c r="Z15" i="4"/>
  <c r="AA15" i="4"/>
  <c r="Y16" i="4"/>
  <c r="Z16" i="4"/>
  <c r="AA16" i="4"/>
  <c r="Y17" i="4"/>
  <c r="Z17" i="4"/>
  <c r="AA17" i="4" s="1"/>
  <c r="Y18" i="4"/>
  <c r="AA18" i="4" s="1"/>
  <c r="Z18" i="4"/>
  <c r="Y19" i="4"/>
  <c r="Z19" i="4"/>
  <c r="AA19" i="4"/>
  <c r="Y20" i="4"/>
  <c r="Z20" i="4"/>
  <c r="AA20" i="4"/>
  <c r="Y21" i="4"/>
  <c r="Z21" i="4"/>
  <c r="AA21" i="4"/>
  <c r="Y22" i="4"/>
  <c r="AA22" i="4" s="1"/>
  <c r="Z22" i="4"/>
  <c r="Y23" i="4"/>
  <c r="Z23" i="4"/>
  <c r="AA23" i="4" s="1"/>
  <c r="Y24" i="4"/>
  <c r="Z24" i="4"/>
  <c r="AA24" i="4"/>
  <c r="Y25" i="4"/>
  <c r="Z25" i="4"/>
  <c r="AA25" i="4"/>
  <c r="Y26" i="4"/>
  <c r="Z26" i="4"/>
  <c r="AA26" i="4"/>
  <c r="Y27" i="4"/>
  <c r="Z27" i="4"/>
  <c r="AA27" i="4" s="1"/>
  <c r="Y28" i="4"/>
  <c r="AA28" i="4" s="1"/>
  <c r="Z28" i="4"/>
  <c r="Y29" i="4"/>
  <c r="Z29" i="4"/>
  <c r="AA29" i="4"/>
  <c r="Y30" i="4"/>
  <c r="Z30" i="4"/>
  <c r="AA30" i="4" s="1"/>
  <c r="Y31" i="4"/>
  <c r="Z31" i="4"/>
  <c r="AA31" i="4"/>
  <c r="Y32" i="4"/>
  <c r="Z32" i="4"/>
  <c r="AA32" i="4"/>
  <c r="Y33" i="4"/>
  <c r="Z33" i="4"/>
  <c r="AA33" i="4" s="1"/>
  <c r="Y34" i="4"/>
  <c r="AA34" i="4" s="1"/>
  <c r="Z34" i="4"/>
  <c r="Y35" i="4"/>
  <c r="Z35" i="4"/>
  <c r="AA35" i="4"/>
  <c r="Y36" i="4"/>
  <c r="Z36" i="4"/>
  <c r="AA36" i="4"/>
  <c r="Y37" i="4"/>
  <c r="Z37" i="4"/>
  <c r="AA37" i="4"/>
  <c r="Y38" i="4"/>
  <c r="AA38" i="4" s="1"/>
  <c r="Z38" i="4"/>
  <c r="Y39" i="4"/>
  <c r="Z39" i="4"/>
  <c r="AA39" i="4" s="1"/>
  <c r="Y40" i="4"/>
  <c r="Z40" i="4"/>
  <c r="AA40" i="4"/>
  <c r="Y41" i="4"/>
  <c r="AA41" i="4" s="1"/>
  <c r="Z41" i="4"/>
  <c r="Y42" i="4"/>
  <c r="Z42" i="4"/>
  <c r="AA42" i="4"/>
  <c r="Y43" i="4"/>
  <c r="Z43" i="4"/>
  <c r="AA43" i="4" s="1"/>
  <c r="Y44" i="4"/>
  <c r="AA44" i="4" s="1"/>
  <c r="Z44" i="4"/>
  <c r="Y45" i="4"/>
  <c r="Z45" i="4"/>
  <c r="AA45" i="4"/>
  <c r="Y46" i="4"/>
  <c r="Z46" i="4"/>
  <c r="AA46" i="4" s="1"/>
  <c r="Y47" i="4"/>
  <c r="Z47" i="4"/>
  <c r="AA47" i="4"/>
  <c r="Y48" i="4"/>
  <c r="Z48" i="4"/>
  <c r="AA48" i="4"/>
  <c r="Y49" i="4"/>
  <c r="Z49" i="4"/>
  <c r="AA49" i="4" s="1"/>
  <c r="Y50" i="4"/>
  <c r="AA50" i="4" s="1"/>
  <c r="Z50" i="4"/>
  <c r="Y51" i="4"/>
  <c r="Z51" i="4"/>
  <c r="AA51" i="4"/>
  <c r="Y52" i="4"/>
  <c r="Z52" i="4"/>
  <c r="AA52" i="4"/>
  <c r="Y53" i="4"/>
  <c r="Z53" i="4"/>
  <c r="AA53" i="4"/>
  <c r="AA3" i="4"/>
  <c r="Z3" i="4"/>
  <c r="Y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3" i="4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U50" i="4"/>
  <c r="V50" i="4"/>
  <c r="U51" i="4"/>
  <c r="V51" i="4"/>
  <c r="U52" i="4"/>
  <c r="V52" i="4"/>
  <c r="U53" i="4"/>
  <c r="V53" i="4"/>
  <c r="V3" i="4"/>
  <c r="U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O6" i="4"/>
  <c r="P6" i="4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3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4"/>
  <c r="F3" i="4"/>
  <c r="BD7" i="3"/>
  <c r="O7" i="4" s="1"/>
  <c r="P7" i="4" s="1"/>
  <c r="BE7" i="3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" i="3"/>
  <c r="BE4" i="3"/>
  <c r="BE3" i="3"/>
  <c r="BD3" i="3"/>
  <c r="O3" i="4" s="1"/>
  <c r="P3" i="4" s="1"/>
  <c r="BD4" i="3"/>
  <c r="O4" i="4" s="1"/>
  <c r="P4" i="4" s="1"/>
  <c r="BD5" i="3"/>
  <c r="O5" i="4" s="1"/>
  <c r="P5" i="4" s="1"/>
  <c r="BD8" i="3" l="1"/>
  <c r="BD9" i="3" l="1"/>
  <c r="O8" i="4"/>
  <c r="P8" i="4" s="1"/>
  <c r="BD10" i="3" l="1"/>
  <c r="O9" i="4"/>
  <c r="P9" i="4" s="1"/>
  <c r="BD11" i="3" l="1"/>
  <c r="O10" i="4"/>
  <c r="P10" i="4" s="1"/>
  <c r="BD12" i="3" l="1"/>
  <c r="O11" i="4"/>
  <c r="P11" i="4" s="1"/>
  <c r="BD13" i="3" l="1"/>
  <c r="O12" i="4"/>
  <c r="P12" i="4" s="1"/>
  <c r="BD14" i="3" l="1"/>
  <c r="O13" i="4"/>
  <c r="P13" i="4" s="1"/>
  <c r="BD15" i="3" l="1"/>
  <c r="O14" i="4"/>
  <c r="P14" i="4" s="1"/>
  <c r="BD16" i="3" l="1"/>
  <c r="O15" i="4"/>
  <c r="P15" i="4" s="1"/>
  <c r="BD17" i="3" l="1"/>
  <c r="O16" i="4"/>
  <c r="P16" i="4" s="1"/>
  <c r="BD18" i="3" l="1"/>
  <c r="O17" i="4"/>
  <c r="P17" i="4" s="1"/>
  <c r="BD19" i="3" l="1"/>
  <c r="O18" i="4"/>
  <c r="P18" i="4" s="1"/>
  <c r="BD20" i="3" l="1"/>
  <c r="O19" i="4"/>
  <c r="P19" i="4" s="1"/>
  <c r="BD21" i="3" l="1"/>
  <c r="O20" i="4"/>
  <c r="P20" i="4" s="1"/>
  <c r="BD22" i="3" l="1"/>
  <c r="O21" i="4"/>
  <c r="P21" i="4" s="1"/>
  <c r="BD23" i="3" l="1"/>
  <c r="O22" i="4"/>
  <c r="P22" i="4" s="1"/>
  <c r="BD24" i="3" l="1"/>
  <c r="O23" i="4"/>
  <c r="P23" i="4" s="1"/>
  <c r="BD25" i="3" l="1"/>
  <c r="O24" i="4"/>
  <c r="P24" i="4" s="1"/>
  <c r="BD26" i="3" l="1"/>
  <c r="O25" i="4"/>
  <c r="P25" i="4" s="1"/>
  <c r="BD27" i="3" l="1"/>
  <c r="O26" i="4"/>
  <c r="P26" i="4" s="1"/>
  <c r="BD28" i="3" l="1"/>
  <c r="O27" i="4"/>
  <c r="P27" i="4" s="1"/>
  <c r="BD29" i="3" l="1"/>
  <c r="O28" i="4"/>
  <c r="P28" i="4" s="1"/>
  <c r="BD30" i="3" l="1"/>
  <c r="O29" i="4"/>
  <c r="P29" i="4" s="1"/>
  <c r="BD31" i="3" l="1"/>
  <c r="O30" i="4"/>
  <c r="P30" i="4" s="1"/>
  <c r="BD32" i="3" l="1"/>
  <c r="O31" i="4"/>
  <c r="P31" i="4" s="1"/>
  <c r="BD33" i="3" l="1"/>
  <c r="O32" i="4"/>
  <c r="P32" i="4" s="1"/>
  <c r="BD34" i="3" l="1"/>
  <c r="O33" i="4"/>
  <c r="P33" i="4" s="1"/>
  <c r="BD35" i="3" l="1"/>
  <c r="O34" i="4"/>
  <c r="P34" i="4" s="1"/>
  <c r="BD36" i="3" l="1"/>
  <c r="O35" i="4"/>
  <c r="P35" i="4" s="1"/>
  <c r="BD37" i="3" l="1"/>
  <c r="O36" i="4"/>
  <c r="P36" i="4" s="1"/>
  <c r="BD38" i="3" l="1"/>
  <c r="O37" i="4"/>
  <c r="P37" i="4" s="1"/>
  <c r="BD39" i="3" l="1"/>
  <c r="O38" i="4"/>
  <c r="P38" i="4" s="1"/>
  <c r="BD40" i="3" l="1"/>
  <c r="O39" i="4"/>
  <c r="P39" i="4" s="1"/>
  <c r="BD41" i="3" l="1"/>
  <c r="O40" i="4"/>
  <c r="P40" i="4" s="1"/>
  <c r="BD42" i="3" l="1"/>
  <c r="O41" i="4"/>
  <c r="P41" i="4" s="1"/>
  <c r="BD43" i="3" l="1"/>
  <c r="O42" i="4"/>
  <c r="P42" i="4" s="1"/>
  <c r="BD44" i="3" l="1"/>
  <c r="O43" i="4"/>
  <c r="P43" i="4" s="1"/>
  <c r="BD45" i="3" l="1"/>
  <c r="O44" i="4"/>
  <c r="P44" i="4" s="1"/>
  <c r="BD46" i="3" l="1"/>
  <c r="O45" i="4"/>
  <c r="P45" i="4" s="1"/>
  <c r="BD47" i="3" l="1"/>
  <c r="O46" i="4"/>
  <c r="P46" i="4" s="1"/>
  <c r="BD48" i="3" l="1"/>
  <c r="O47" i="4"/>
  <c r="P47" i="4" s="1"/>
  <c r="BD49" i="3" l="1"/>
  <c r="O48" i="4"/>
  <c r="P48" i="4" s="1"/>
  <c r="BD50" i="3" l="1"/>
  <c r="O49" i="4"/>
  <c r="P49" i="4" s="1"/>
  <c r="BD51" i="3" l="1"/>
  <c r="O50" i="4"/>
  <c r="P50" i="4" s="1"/>
  <c r="BD52" i="3" l="1"/>
  <c r="O51" i="4"/>
  <c r="P51" i="4" s="1"/>
  <c r="BD53" i="3" l="1"/>
  <c r="O53" i="4" s="1"/>
  <c r="P53" i="4" s="1"/>
  <c r="O52" i="4"/>
  <c r="P52" i="4" s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AB56" i="3" l="1"/>
  <c r="AC56" i="3"/>
  <c r="AB57" i="3"/>
  <c r="AC57" i="3"/>
  <c r="AA57" i="3"/>
  <c r="AA56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Y3" i="3"/>
  <c r="X3" i="3"/>
  <c r="U3" i="3"/>
  <c r="T3" i="3"/>
  <c r="S4" i="3"/>
  <c r="W4" i="3" s="1"/>
  <c r="T4" i="3"/>
  <c r="U4" i="3"/>
  <c r="S5" i="3"/>
  <c r="W5" i="3" s="1"/>
  <c r="T5" i="3"/>
  <c r="U5" i="3"/>
  <c r="S6" i="3"/>
  <c r="W6" i="3" s="1"/>
  <c r="T6" i="3"/>
  <c r="U6" i="3"/>
  <c r="S7" i="3"/>
  <c r="W7" i="3" s="1"/>
  <c r="T7" i="3"/>
  <c r="U7" i="3"/>
  <c r="S8" i="3"/>
  <c r="W8" i="3" s="1"/>
  <c r="T8" i="3"/>
  <c r="U8" i="3"/>
  <c r="S9" i="3"/>
  <c r="W9" i="3" s="1"/>
  <c r="T9" i="3"/>
  <c r="U9" i="3"/>
  <c r="S10" i="3"/>
  <c r="W10" i="3" s="1"/>
  <c r="T10" i="3"/>
  <c r="U10" i="3"/>
  <c r="S11" i="3"/>
  <c r="W11" i="3" s="1"/>
  <c r="T11" i="3"/>
  <c r="U11" i="3"/>
  <c r="S12" i="3"/>
  <c r="W12" i="3" s="1"/>
  <c r="T12" i="3"/>
  <c r="U12" i="3"/>
  <c r="S13" i="3"/>
  <c r="W13" i="3" s="1"/>
  <c r="T13" i="3"/>
  <c r="U13" i="3"/>
  <c r="S14" i="3"/>
  <c r="W14" i="3" s="1"/>
  <c r="T14" i="3"/>
  <c r="U14" i="3"/>
  <c r="S15" i="3"/>
  <c r="W15" i="3" s="1"/>
  <c r="T15" i="3"/>
  <c r="U15" i="3"/>
  <c r="S16" i="3"/>
  <c r="W16" i="3" s="1"/>
  <c r="T16" i="3"/>
  <c r="U16" i="3"/>
  <c r="S17" i="3"/>
  <c r="W17" i="3" s="1"/>
  <c r="T17" i="3"/>
  <c r="U17" i="3"/>
  <c r="S18" i="3"/>
  <c r="W18" i="3" s="1"/>
  <c r="T18" i="3"/>
  <c r="U18" i="3"/>
  <c r="S19" i="3"/>
  <c r="W19" i="3" s="1"/>
  <c r="T19" i="3"/>
  <c r="U19" i="3"/>
  <c r="S20" i="3"/>
  <c r="W20" i="3" s="1"/>
  <c r="T20" i="3"/>
  <c r="U20" i="3"/>
  <c r="S21" i="3"/>
  <c r="W21" i="3" s="1"/>
  <c r="T21" i="3"/>
  <c r="U21" i="3"/>
  <c r="S22" i="3"/>
  <c r="W22" i="3" s="1"/>
  <c r="T22" i="3"/>
  <c r="U22" i="3"/>
  <c r="S23" i="3"/>
  <c r="W23" i="3" s="1"/>
  <c r="T23" i="3"/>
  <c r="U23" i="3"/>
  <c r="S24" i="3"/>
  <c r="W24" i="3" s="1"/>
  <c r="T24" i="3"/>
  <c r="U24" i="3"/>
  <c r="S25" i="3"/>
  <c r="W25" i="3" s="1"/>
  <c r="T25" i="3"/>
  <c r="U25" i="3"/>
  <c r="S26" i="3"/>
  <c r="W26" i="3" s="1"/>
  <c r="T26" i="3"/>
  <c r="U26" i="3"/>
  <c r="S27" i="3"/>
  <c r="W27" i="3" s="1"/>
  <c r="T27" i="3"/>
  <c r="U27" i="3"/>
  <c r="S28" i="3"/>
  <c r="W28" i="3" s="1"/>
  <c r="T28" i="3"/>
  <c r="U28" i="3"/>
  <c r="S29" i="3"/>
  <c r="W29" i="3" s="1"/>
  <c r="T29" i="3"/>
  <c r="U29" i="3"/>
  <c r="S30" i="3"/>
  <c r="W30" i="3" s="1"/>
  <c r="T30" i="3"/>
  <c r="U30" i="3"/>
  <c r="S31" i="3"/>
  <c r="W31" i="3" s="1"/>
  <c r="T31" i="3"/>
  <c r="U31" i="3"/>
  <c r="S32" i="3"/>
  <c r="W32" i="3" s="1"/>
  <c r="T32" i="3"/>
  <c r="U32" i="3"/>
  <c r="S33" i="3"/>
  <c r="W33" i="3" s="1"/>
  <c r="T33" i="3"/>
  <c r="U33" i="3"/>
  <c r="S34" i="3"/>
  <c r="W34" i="3" s="1"/>
  <c r="T34" i="3"/>
  <c r="U34" i="3"/>
  <c r="S35" i="3"/>
  <c r="W35" i="3" s="1"/>
  <c r="T35" i="3"/>
  <c r="U35" i="3"/>
  <c r="S36" i="3"/>
  <c r="W36" i="3" s="1"/>
  <c r="T36" i="3"/>
  <c r="U36" i="3"/>
  <c r="S37" i="3"/>
  <c r="W37" i="3" s="1"/>
  <c r="T37" i="3"/>
  <c r="U37" i="3"/>
  <c r="S38" i="3"/>
  <c r="W38" i="3" s="1"/>
  <c r="T38" i="3"/>
  <c r="U38" i="3"/>
  <c r="S39" i="3"/>
  <c r="W39" i="3" s="1"/>
  <c r="T39" i="3"/>
  <c r="U39" i="3"/>
  <c r="S40" i="3"/>
  <c r="W40" i="3" s="1"/>
  <c r="T40" i="3"/>
  <c r="U40" i="3"/>
  <c r="S41" i="3"/>
  <c r="W41" i="3" s="1"/>
  <c r="T41" i="3"/>
  <c r="U41" i="3"/>
  <c r="S42" i="3"/>
  <c r="W42" i="3" s="1"/>
  <c r="T42" i="3"/>
  <c r="U42" i="3"/>
  <c r="S43" i="3"/>
  <c r="W43" i="3" s="1"/>
  <c r="T43" i="3"/>
  <c r="U43" i="3"/>
  <c r="S44" i="3"/>
  <c r="W44" i="3" s="1"/>
  <c r="T44" i="3"/>
  <c r="U44" i="3"/>
  <c r="S45" i="3"/>
  <c r="W45" i="3" s="1"/>
  <c r="T45" i="3"/>
  <c r="U45" i="3"/>
  <c r="S46" i="3"/>
  <c r="W46" i="3" s="1"/>
  <c r="T46" i="3"/>
  <c r="U46" i="3"/>
  <c r="S47" i="3"/>
  <c r="W47" i="3" s="1"/>
  <c r="T47" i="3"/>
  <c r="U47" i="3"/>
  <c r="S48" i="3"/>
  <c r="W48" i="3" s="1"/>
  <c r="T48" i="3"/>
  <c r="U48" i="3"/>
  <c r="S49" i="3"/>
  <c r="W49" i="3" s="1"/>
  <c r="T49" i="3"/>
  <c r="U49" i="3"/>
  <c r="S50" i="3"/>
  <c r="W50" i="3" s="1"/>
  <c r="T50" i="3"/>
  <c r="U50" i="3"/>
  <c r="S51" i="3"/>
  <c r="W51" i="3" s="1"/>
  <c r="T51" i="3"/>
  <c r="U51" i="3"/>
  <c r="S52" i="3"/>
  <c r="W52" i="3" s="1"/>
  <c r="T52" i="3"/>
  <c r="U52" i="3"/>
  <c r="S53" i="3"/>
  <c r="W53" i="3" s="1"/>
  <c r="T53" i="3"/>
  <c r="U53" i="3"/>
  <c r="S3" i="3"/>
  <c r="W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J45" i="3" s="1"/>
  <c r="G46" i="3"/>
  <c r="G47" i="3"/>
  <c r="G48" i="3"/>
  <c r="G49" i="3"/>
  <c r="G50" i="3"/>
  <c r="G51" i="3"/>
  <c r="G52" i="3"/>
  <c r="G53" i="3"/>
  <c r="G3" i="3"/>
  <c r="D3" i="3"/>
  <c r="B3" i="3"/>
  <c r="J29" i="3" l="1"/>
  <c r="J4" i="3"/>
  <c r="J20" i="3"/>
  <c r="J36" i="3"/>
  <c r="J52" i="3"/>
  <c r="J35" i="3"/>
  <c r="J19" i="3"/>
  <c r="J51" i="3"/>
  <c r="J34" i="3"/>
  <c r="J18" i="3"/>
  <c r="J50" i="3"/>
  <c r="J49" i="3"/>
  <c r="J33" i="3"/>
  <c r="J17" i="3"/>
  <c r="J48" i="3"/>
  <c r="J32" i="3"/>
  <c r="J16" i="3"/>
  <c r="J47" i="3"/>
  <c r="J31" i="3"/>
  <c r="J15" i="3"/>
  <c r="J43" i="3"/>
  <c r="J27" i="3"/>
  <c r="J11" i="3"/>
  <c r="J42" i="3"/>
  <c r="J26" i="3"/>
  <c r="J10" i="3"/>
  <c r="J41" i="3"/>
  <c r="J25" i="3"/>
  <c r="J9" i="3"/>
  <c r="J46" i="3"/>
  <c r="J30" i="3"/>
  <c r="J14" i="3"/>
  <c r="J13" i="3"/>
  <c r="J44" i="3"/>
  <c r="J12" i="3"/>
  <c r="J28" i="3"/>
  <c r="J40" i="3"/>
  <c r="J7" i="3"/>
  <c r="J8" i="3"/>
  <c r="J39" i="3"/>
  <c r="J3" i="3"/>
  <c r="J38" i="3"/>
  <c r="J22" i="3"/>
  <c r="J6" i="3"/>
  <c r="J24" i="3"/>
  <c r="J23" i="3"/>
  <c r="J53" i="3"/>
  <c r="J37" i="3"/>
  <c r="J21" i="3"/>
  <c r="J5" i="3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3" i="2"/>
  <c r="R4" i="2"/>
  <c r="Q4" i="2"/>
  <c r="P4" i="2"/>
  <c r="P53" i="2" l="1"/>
  <c r="M2" i="1"/>
  <c r="L4" i="1"/>
  <c r="P11" i="2" l="1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3" i="2"/>
  <c r="R3" i="2"/>
  <c r="Q3" i="2"/>
  <c r="M5" i="1"/>
  <c r="E10" i="1"/>
  <c r="K2" i="1" l="1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L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E5" i="1"/>
  <c r="L3" i="3" s="1"/>
  <c r="AT3" i="3" l="1"/>
  <c r="BH3" i="3" s="1"/>
  <c r="AJ3" i="3"/>
  <c r="AJ11" i="3"/>
  <c r="AJ19" i="3"/>
  <c r="AJ27" i="3"/>
  <c r="AJ35" i="3"/>
  <c r="AJ43" i="3"/>
  <c r="AJ51" i="3"/>
  <c r="AI14" i="3"/>
  <c r="AI30" i="3"/>
  <c r="AI46" i="3"/>
  <c r="AK3" i="3"/>
  <c r="AK11" i="3"/>
  <c r="AK19" i="3"/>
  <c r="AK27" i="3"/>
  <c r="AK35" i="3"/>
  <c r="AK43" i="3"/>
  <c r="AK51" i="3"/>
  <c r="AI15" i="3"/>
  <c r="AI31" i="3"/>
  <c r="AI47" i="3"/>
  <c r="AJ4" i="3"/>
  <c r="AJ12" i="3"/>
  <c r="AJ20" i="3"/>
  <c r="AJ28" i="3"/>
  <c r="AJ36" i="3"/>
  <c r="AJ44" i="3"/>
  <c r="AJ52" i="3"/>
  <c r="AI16" i="3"/>
  <c r="AI32" i="3"/>
  <c r="AI48" i="3"/>
  <c r="AK52" i="3"/>
  <c r="AJ13" i="3"/>
  <c r="AK18" i="3"/>
  <c r="AK4" i="3"/>
  <c r="AK12" i="3"/>
  <c r="AK20" i="3"/>
  <c r="AK28" i="3"/>
  <c r="AK36" i="3"/>
  <c r="AK44" i="3"/>
  <c r="AI17" i="3"/>
  <c r="AI33" i="3"/>
  <c r="AI49" i="3"/>
  <c r="AJ5" i="3"/>
  <c r="AJ21" i="3"/>
  <c r="AJ29" i="3"/>
  <c r="AJ37" i="3"/>
  <c r="AJ45" i="3"/>
  <c r="AJ53" i="3"/>
  <c r="AI18" i="3"/>
  <c r="AI34" i="3"/>
  <c r="AI50" i="3"/>
  <c r="AK50" i="3"/>
  <c r="AK5" i="3"/>
  <c r="AK13" i="3"/>
  <c r="AK21" i="3"/>
  <c r="AK29" i="3"/>
  <c r="AK37" i="3"/>
  <c r="AK45" i="3"/>
  <c r="AK53" i="3"/>
  <c r="AI19" i="3"/>
  <c r="AI35" i="3"/>
  <c r="AI51" i="3"/>
  <c r="AJ32" i="3"/>
  <c r="AK24" i="3"/>
  <c r="AI9" i="3"/>
  <c r="AJ17" i="3"/>
  <c r="AK25" i="3"/>
  <c r="AK41" i="3"/>
  <c r="AI27" i="3"/>
  <c r="AJ50" i="3"/>
  <c r="AI13" i="3"/>
  <c r="AJ6" i="3"/>
  <c r="AJ14" i="3"/>
  <c r="AJ22" i="3"/>
  <c r="AJ30" i="3"/>
  <c r="AJ38" i="3"/>
  <c r="AJ46" i="3"/>
  <c r="AI4" i="3"/>
  <c r="AI20" i="3"/>
  <c r="AI36" i="3"/>
  <c r="AI52" i="3"/>
  <c r="AJ40" i="3"/>
  <c r="AK32" i="3"/>
  <c r="AJ49" i="3"/>
  <c r="AK33" i="3"/>
  <c r="AJ42" i="3"/>
  <c r="AK42" i="3"/>
  <c r="AK6" i="3"/>
  <c r="AK14" i="3"/>
  <c r="AK22" i="3"/>
  <c r="AK30" i="3"/>
  <c r="AK38" i="3"/>
  <c r="AK46" i="3"/>
  <c r="AI5" i="3"/>
  <c r="AI21" i="3"/>
  <c r="AI37" i="3"/>
  <c r="AI53" i="3"/>
  <c r="AJ24" i="3"/>
  <c r="AK40" i="3"/>
  <c r="AI41" i="3"/>
  <c r="AJ33" i="3"/>
  <c r="AI10" i="3"/>
  <c r="AJ34" i="3"/>
  <c r="AK10" i="3"/>
  <c r="AJ7" i="3"/>
  <c r="AJ15" i="3"/>
  <c r="AJ23" i="3"/>
  <c r="AJ31" i="3"/>
  <c r="AJ39" i="3"/>
  <c r="AJ47" i="3"/>
  <c r="AI6" i="3"/>
  <c r="AI22" i="3"/>
  <c r="AI38" i="3"/>
  <c r="AI3" i="3"/>
  <c r="AJ16" i="3"/>
  <c r="AJ48" i="3"/>
  <c r="AI24" i="3"/>
  <c r="AK16" i="3"/>
  <c r="AK48" i="3"/>
  <c r="AJ25" i="3"/>
  <c r="AJ41" i="3"/>
  <c r="AI26" i="3"/>
  <c r="AK17" i="3"/>
  <c r="AK49" i="3"/>
  <c r="AI43" i="3"/>
  <c r="AJ10" i="3"/>
  <c r="AI44" i="3"/>
  <c r="AK26" i="3"/>
  <c r="AI45" i="3"/>
  <c r="AK7" i="3"/>
  <c r="AK15" i="3"/>
  <c r="AK23" i="3"/>
  <c r="AK31" i="3"/>
  <c r="AK39" i="3"/>
  <c r="AK47" i="3"/>
  <c r="AI7" i="3"/>
  <c r="AI23" i="3"/>
  <c r="AI39" i="3"/>
  <c r="AJ8" i="3"/>
  <c r="AI8" i="3"/>
  <c r="AI40" i="3"/>
  <c r="AK8" i="3"/>
  <c r="AI25" i="3"/>
  <c r="AJ9" i="3"/>
  <c r="AI42" i="3"/>
  <c r="AK9" i="3"/>
  <c r="AI11" i="3"/>
  <c r="AJ18" i="3"/>
  <c r="AI28" i="3"/>
  <c r="AK34" i="3"/>
  <c r="AI29" i="3"/>
  <c r="AI12" i="3"/>
  <c r="AJ26" i="3"/>
  <c r="P3" i="3"/>
  <c r="AV29" i="3"/>
  <c r="BJ29" i="3" s="1"/>
  <c r="AT29" i="3"/>
  <c r="BH29" i="3" s="1"/>
  <c r="AW29" i="3"/>
  <c r="BK29" i="3" s="1"/>
  <c r="AX29" i="3"/>
  <c r="BL29" i="3" s="1"/>
  <c r="AY29" i="3"/>
  <c r="BM29" i="3" s="1"/>
  <c r="AU29" i="3"/>
  <c r="BI29" i="3" s="1"/>
  <c r="AU45" i="3"/>
  <c r="BI45" i="3" s="1"/>
  <c r="AV45" i="3"/>
  <c r="BJ45" i="3" s="1"/>
  <c r="AW45" i="3"/>
  <c r="BK45" i="3" s="1"/>
  <c r="AT45" i="3"/>
  <c r="BH45" i="3" s="1"/>
  <c r="AX45" i="3"/>
  <c r="BL45" i="3" s="1"/>
  <c r="AY45" i="3"/>
  <c r="BM45" i="3" s="1"/>
  <c r="AU28" i="3"/>
  <c r="BI28" i="3" s="1"/>
  <c r="AW40" i="3"/>
  <c r="BK40" i="3" s="1"/>
  <c r="AW5" i="3"/>
  <c r="BK5" i="3" s="1"/>
  <c r="AT16" i="3"/>
  <c r="BH16" i="3" s="1"/>
  <c r="AV32" i="3"/>
  <c r="BJ32" i="3" s="1"/>
  <c r="AY17" i="3"/>
  <c r="BM17" i="3" s="1"/>
  <c r="AT50" i="3"/>
  <c r="BH50" i="3" s="1"/>
  <c r="AX15" i="3"/>
  <c r="BL15" i="3" s="1"/>
  <c r="AW44" i="3"/>
  <c r="BK44" i="3" s="1"/>
  <c r="AY14" i="3"/>
  <c r="BM14" i="3" s="1"/>
  <c r="AY23" i="3"/>
  <c r="BM23" i="3" s="1"/>
  <c r="AT6" i="3"/>
  <c r="BH6" i="3" s="1"/>
  <c r="AY22" i="3"/>
  <c r="BM22" i="3" s="1"/>
  <c r="AT38" i="3"/>
  <c r="BH38" i="3" s="1"/>
  <c r="AV3" i="3"/>
  <c r="BJ3" i="3" s="1"/>
  <c r="AT39" i="3"/>
  <c r="BH39" i="3" s="1"/>
  <c r="AV51" i="3"/>
  <c r="BJ51" i="3" s="1"/>
  <c r="AY19" i="3"/>
  <c r="BM19" i="3" s="1"/>
  <c r="AT35" i="3"/>
  <c r="BH35" i="3" s="1"/>
  <c r="AU36" i="3"/>
  <c r="BI36" i="3" s="1"/>
  <c r="AX5" i="3"/>
  <c r="BL5" i="3" s="1"/>
  <c r="AV53" i="3"/>
  <c r="BJ53" i="3" s="1"/>
  <c r="AX50" i="3"/>
  <c r="BL50" i="3" s="1"/>
  <c r="AY44" i="3"/>
  <c r="BM44" i="3" s="1"/>
  <c r="AY46" i="3"/>
  <c r="BM46" i="3" s="1"/>
  <c r="AW22" i="3"/>
  <c r="BK22" i="3" s="1"/>
  <c r="AU3" i="3"/>
  <c r="BI3" i="3" s="1"/>
  <c r="AT8" i="3"/>
  <c r="BH8" i="3" s="1"/>
  <c r="AY35" i="3"/>
  <c r="BM35" i="3" s="1"/>
  <c r="AV36" i="3"/>
  <c r="BJ36" i="3" s="1"/>
  <c r="AY5" i="3"/>
  <c r="BM5" i="3" s="1"/>
  <c r="AY53" i="3"/>
  <c r="BM53" i="3" s="1"/>
  <c r="AY50" i="3"/>
  <c r="BM50" i="3" s="1"/>
  <c r="AT44" i="3"/>
  <c r="BH44" i="3" s="1"/>
  <c r="AV46" i="3"/>
  <c r="BJ46" i="3" s="1"/>
  <c r="AT22" i="3"/>
  <c r="BH22" i="3" s="1"/>
  <c r="AX3" i="3"/>
  <c r="BL3" i="3" s="1"/>
  <c r="AU8" i="3"/>
  <c r="BI8" i="3" s="1"/>
  <c r="AU35" i="3"/>
  <c r="BI35" i="3" s="1"/>
  <c r="AW36" i="3"/>
  <c r="BK36" i="3" s="1"/>
  <c r="AT4" i="3"/>
  <c r="BH4" i="3" s="1"/>
  <c r="AT53" i="3"/>
  <c r="BH53" i="3" s="1"/>
  <c r="AV50" i="3"/>
  <c r="BJ50" i="3" s="1"/>
  <c r="AY39" i="3"/>
  <c r="BM39" i="3" s="1"/>
  <c r="AX12" i="3"/>
  <c r="BL12" i="3" s="1"/>
  <c r="AX22" i="3"/>
  <c r="BL22" i="3" s="1"/>
  <c r="AV28" i="3"/>
  <c r="BJ28" i="3" s="1"/>
  <c r="AX40" i="3"/>
  <c r="BL40" i="3" s="1"/>
  <c r="AT5" i="3"/>
  <c r="BH5" i="3" s="1"/>
  <c r="AU16" i="3"/>
  <c r="BI16" i="3" s="1"/>
  <c r="AX32" i="3"/>
  <c r="BL32" i="3" s="1"/>
  <c r="AV17" i="3"/>
  <c r="BJ17" i="3" s="1"/>
  <c r="AU50" i="3"/>
  <c r="BI50" i="3" s="1"/>
  <c r="AY15" i="3"/>
  <c r="BM15" i="3" s="1"/>
  <c r="AX44" i="3"/>
  <c r="BL44" i="3" s="1"/>
  <c r="AW14" i="3"/>
  <c r="BK14" i="3" s="1"/>
  <c r="AX23" i="3"/>
  <c r="BL23" i="3" s="1"/>
  <c r="AU6" i="3"/>
  <c r="BI6" i="3" s="1"/>
  <c r="AV22" i="3"/>
  <c r="BJ22" i="3" s="1"/>
  <c r="AU38" i="3"/>
  <c r="BI38" i="3" s="1"/>
  <c r="AW3" i="3"/>
  <c r="BK3" i="3" s="1"/>
  <c r="AU39" i="3"/>
  <c r="BI39" i="3" s="1"/>
  <c r="AW51" i="3"/>
  <c r="BK51" i="3" s="1"/>
  <c r="AU19" i="3"/>
  <c r="BI19" i="3" s="1"/>
  <c r="AW35" i="3"/>
  <c r="BK35" i="3" s="1"/>
  <c r="AW28" i="3"/>
  <c r="BK28" i="3" s="1"/>
  <c r="AV16" i="3"/>
  <c r="BJ16" i="3" s="1"/>
  <c r="AT17" i="3"/>
  <c r="BH17" i="3" s="1"/>
  <c r="AU12" i="3"/>
  <c r="BI12" i="3" s="1"/>
  <c r="AX14" i="3"/>
  <c r="BL14" i="3" s="1"/>
  <c r="AV6" i="3"/>
  <c r="BJ6" i="3" s="1"/>
  <c r="AT10" i="3"/>
  <c r="BH10" i="3" s="1"/>
  <c r="AV39" i="3"/>
  <c r="BJ39" i="3" s="1"/>
  <c r="AV19" i="3"/>
  <c r="BJ19" i="3" s="1"/>
  <c r="AX28" i="3"/>
  <c r="BL28" i="3" s="1"/>
  <c r="AW16" i="3"/>
  <c r="BK16" i="3" s="1"/>
  <c r="AU17" i="3"/>
  <c r="BI17" i="3" s="1"/>
  <c r="AV12" i="3"/>
  <c r="BJ12" i="3" s="1"/>
  <c r="AT14" i="3"/>
  <c r="BH14" i="3" s="1"/>
  <c r="AW6" i="3"/>
  <c r="BK6" i="3" s="1"/>
  <c r="AU10" i="3"/>
  <c r="BI10" i="3" s="1"/>
  <c r="AW39" i="3"/>
  <c r="BK39" i="3" s="1"/>
  <c r="AX19" i="3"/>
  <c r="BL19" i="3" s="1"/>
  <c r="AY28" i="3"/>
  <c r="BM28" i="3" s="1"/>
  <c r="AY16" i="3"/>
  <c r="BM16" i="3" s="1"/>
  <c r="AT24" i="3"/>
  <c r="BH24" i="3" s="1"/>
  <c r="AU14" i="3"/>
  <c r="BI14" i="3" s="1"/>
  <c r="AX35" i="3"/>
  <c r="BL35" i="3" s="1"/>
  <c r="AU47" i="3"/>
  <c r="BI47" i="3" s="1"/>
  <c r="AV35" i="3"/>
  <c r="BJ35" i="3" s="1"/>
  <c r="AU52" i="3"/>
  <c r="BI52" i="3" s="1"/>
  <c r="AY36" i="3"/>
  <c r="BM36" i="3" s="1"/>
  <c r="AV4" i="3"/>
  <c r="BJ4" i="3" s="1"/>
  <c r="AV37" i="3"/>
  <c r="BJ37" i="3" s="1"/>
  <c r="AU53" i="3"/>
  <c r="BI53" i="3" s="1"/>
  <c r="AY24" i="3"/>
  <c r="BM24" i="3" s="1"/>
  <c r="AY43" i="3"/>
  <c r="BM43" i="3" s="1"/>
  <c r="AY12" i="3"/>
  <c r="BM12" i="3" s="1"/>
  <c r="AV47" i="3"/>
  <c r="BJ47" i="3" s="1"/>
  <c r="AY30" i="3"/>
  <c r="BM30" i="3" s="1"/>
  <c r="AT46" i="3"/>
  <c r="BH46" i="3" s="1"/>
  <c r="AY25" i="3"/>
  <c r="BM25" i="3" s="1"/>
  <c r="AW41" i="3"/>
  <c r="BK41" i="3" s="1"/>
  <c r="AW10" i="3"/>
  <c r="BK10" i="3" s="1"/>
  <c r="AV26" i="3"/>
  <c r="BJ26" i="3" s="1"/>
  <c r="AT42" i="3"/>
  <c r="BH42" i="3" s="1"/>
  <c r="AW8" i="3"/>
  <c r="BK8" i="3" s="1"/>
  <c r="AV7" i="3"/>
  <c r="BJ7" i="3" s="1"/>
  <c r="AY40" i="3"/>
  <c r="BM40" i="3" s="1"/>
  <c r="AV23" i="3"/>
  <c r="BJ23" i="3" s="1"/>
  <c r="AY27" i="3"/>
  <c r="BM27" i="3" s="1"/>
  <c r="AW15" i="3"/>
  <c r="BK15" i="3" s="1"/>
  <c r="AW38" i="3"/>
  <c r="BK38" i="3" s="1"/>
  <c r="AX10" i="3"/>
  <c r="BL10" i="3" s="1"/>
  <c r="AX16" i="3"/>
  <c r="BL16" i="3" s="1"/>
  <c r="AU7" i="3"/>
  <c r="BI7" i="3" s="1"/>
  <c r="AV52" i="3"/>
  <c r="BJ52" i="3" s="1"/>
  <c r="AT36" i="3"/>
  <c r="BH36" i="3" s="1"/>
  <c r="AW4" i="3"/>
  <c r="BK4" i="3" s="1"/>
  <c r="AY37" i="3"/>
  <c r="BM37" i="3" s="1"/>
  <c r="AX53" i="3"/>
  <c r="BL53" i="3" s="1"/>
  <c r="AV24" i="3"/>
  <c r="BJ24" i="3" s="1"/>
  <c r="AW43" i="3"/>
  <c r="BK43" i="3" s="1"/>
  <c r="AT12" i="3"/>
  <c r="BH12" i="3" s="1"/>
  <c r="AW47" i="3"/>
  <c r="BK47" i="3" s="1"/>
  <c r="AV30" i="3"/>
  <c r="BJ30" i="3" s="1"/>
  <c r="AX46" i="3"/>
  <c r="BL46" i="3" s="1"/>
  <c r="AT25" i="3"/>
  <c r="BH25" i="3" s="1"/>
  <c r="AX41" i="3"/>
  <c r="BL41" i="3" s="1"/>
  <c r="AV10" i="3"/>
  <c r="BJ10" i="3" s="1"/>
  <c r="AX26" i="3"/>
  <c r="BL26" i="3" s="1"/>
  <c r="AU42" i="3"/>
  <c r="BI42" i="3" s="1"/>
  <c r="AX8" i="3"/>
  <c r="BL8" i="3" s="1"/>
  <c r="AW7" i="3"/>
  <c r="BK7" i="3" s="1"/>
  <c r="AU18" i="3"/>
  <c r="BI18" i="3" s="1"/>
  <c r="AT11" i="3"/>
  <c r="BH11" i="3" s="1"/>
  <c r="AY20" i="3"/>
  <c r="BM20" i="3" s="1"/>
  <c r="AY11" i="3"/>
  <c r="BM11" i="3" s="1"/>
  <c r="AU15" i="3"/>
  <c r="BI15" i="3" s="1"/>
  <c r="AU9" i="3"/>
  <c r="BI9" i="3" s="1"/>
  <c r="AV11" i="3"/>
  <c r="BJ11" i="3" s="1"/>
  <c r="AT13" i="3"/>
  <c r="BH13" i="3" s="1"/>
  <c r="AU51" i="3"/>
  <c r="BI51" i="3" s="1"/>
  <c r="AV33" i="3"/>
  <c r="BJ33" i="3" s="1"/>
  <c r="AW23" i="3"/>
  <c r="BK23" i="3" s="1"/>
  <c r="AV27" i="3"/>
  <c r="BJ27" i="3" s="1"/>
  <c r="AU22" i="3"/>
  <c r="BI22" i="3" s="1"/>
  <c r="AU4" i="3"/>
  <c r="BI4" i="3" s="1"/>
  <c r="AY8" i="3"/>
  <c r="BM8" i="3" s="1"/>
  <c r="AW52" i="3"/>
  <c r="BK52" i="3" s="1"/>
  <c r="AT31" i="3"/>
  <c r="BH31" i="3" s="1"/>
  <c r="AX4" i="3"/>
  <c r="BL4" i="3" s="1"/>
  <c r="AT37" i="3"/>
  <c r="BH37" i="3" s="1"/>
  <c r="AT48" i="3"/>
  <c r="BH48" i="3" s="1"/>
  <c r="AW24" i="3"/>
  <c r="BK24" i="3" s="1"/>
  <c r="AT43" i="3"/>
  <c r="BH43" i="3" s="1"/>
  <c r="AU20" i="3"/>
  <c r="BI20" i="3" s="1"/>
  <c r="AY47" i="3"/>
  <c r="BM47" i="3" s="1"/>
  <c r="AW30" i="3"/>
  <c r="BK30" i="3" s="1"/>
  <c r="AW9" i="3"/>
  <c r="BK9" i="3" s="1"/>
  <c r="AV25" i="3"/>
  <c r="BJ25" i="3" s="1"/>
  <c r="AY41" i="3"/>
  <c r="BM41" i="3" s="1"/>
  <c r="AT18" i="3"/>
  <c r="AW26" i="3"/>
  <c r="BK26" i="3" s="1"/>
  <c r="AV42" i="3"/>
  <c r="BJ42" i="3" s="1"/>
  <c r="AW11" i="3"/>
  <c r="BK11" i="3" s="1"/>
  <c r="AX7" i="3"/>
  <c r="BL7" i="3" s="1"/>
  <c r="AV41" i="3"/>
  <c r="BJ41" i="3" s="1"/>
  <c r="AX42" i="3"/>
  <c r="BL42" i="3" s="1"/>
  <c r="AT15" i="3"/>
  <c r="BH15" i="3" s="1"/>
  <c r="AY49" i="3"/>
  <c r="BM49" i="3" s="1"/>
  <c r="AX51" i="3"/>
  <c r="BL51" i="3" s="1"/>
  <c r="AY31" i="3"/>
  <c r="BM31" i="3" s="1"/>
  <c r="AY18" i="3"/>
  <c r="BM18" i="3" s="1"/>
  <c r="AW32" i="3"/>
  <c r="BK32" i="3" s="1"/>
  <c r="AY21" i="3"/>
  <c r="BM21" i="3" s="1"/>
  <c r="AW34" i="3"/>
  <c r="BK34" i="3" s="1"/>
  <c r="AX17" i="3"/>
  <c r="BL17" i="3" s="1"/>
  <c r="AT21" i="3"/>
  <c r="BH21" i="3" s="1"/>
  <c r="AV34" i="3"/>
  <c r="BJ34" i="3" s="1"/>
  <c r="AW25" i="3"/>
  <c r="BK25" i="3" s="1"/>
  <c r="AX36" i="3"/>
  <c r="BL36" i="3" s="1"/>
  <c r="AU26" i="3"/>
  <c r="BI26" i="3" s="1"/>
  <c r="AX52" i="3"/>
  <c r="BL52" i="3" s="1"/>
  <c r="AU31" i="3"/>
  <c r="BI31" i="3" s="1"/>
  <c r="AY4" i="3"/>
  <c r="BM4" i="3" s="1"/>
  <c r="AU37" i="3"/>
  <c r="BI37" i="3" s="1"/>
  <c r="AU48" i="3"/>
  <c r="BI48" i="3" s="1"/>
  <c r="AX24" i="3"/>
  <c r="BL24" i="3" s="1"/>
  <c r="AU43" i="3"/>
  <c r="BI43" i="3" s="1"/>
  <c r="AV20" i="3"/>
  <c r="BJ20" i="3" s="1"/>
  <c r="AX47" i="3"/>
  <c r="BL47" i="3" s="1"/>
  <c r="AX30" i="3"/>
  <c r="BL30" i="3" s="1"/>
  <c r="AX9" i="3"/>
  <c r="BL9" i="3" s="1"/>
  <c r="AU25" i="3"/>
  <c r="BI25" i="3" s="1"/>
  <c r="AY26" i="3"/>
  <c r="BM26" i="3" s="1"/>
  <c r="AY7" i="3"/>
  <c r="BM7" i="3" s="1"/>
  <c r="AV9" i="3"/>
  <c r="BJ9" i="3" s="1"/>
  <c r="AX13" i="3"/>
  <c r="BL13" i="3" s="1"/>
  <c r="AU49" i="3"/>
  <c r="BI49" i="3" s="1"/>
  <c r="AT33" i="3"/>
  <c r="BH33" i="3" s="1"/>
  <c r="AU44" i="3"/>
  <c r="BI44" i="3" s="1"/>
  <c r="AV5" i="3"/>
  <c r="BJ5" i="3" s="1"/>
  <c r="AY3" i="3"/>
  <c r="BM3" i="3" s="1"/>
  <c r="AT26" i="3"/>
  <c r="BH26" i="3" s="1"/>
  <c r="AT28" i="3"/>
  <c r="BH28" i="3" s="1"/>
  <c r="AY10" i="3"/>
  <c r="BM10" i="3" s="1"/>
  <c r="AY52" i="3"/>
  <c r="BM52" i="3" s="1"/>
  <c r="AV31" i="3"/>
  <c r="BJ31" i="3" s="1"/>
  <c r="AU13" i="3"/>
  <c r="BI13" i="3" s="1"/>
  <c r="AW37" i="3"/>
  <c r="BK37" i="3" s="1"/>
  <c r="AV48" i="3"/>
  <c r="BJ48" i="3" s="1"/>
  <c r="AW33" i="3"/>
  <c r="BK33" i="3" s="1"/>
  <c r="AV43" i="3"/>
  <c r="BJ43" i="3" s="1"/>
  <c r="AW20" i="3"/>
  <c r="BK20" i="3" s="1"/>
  <c r="AV21" i="3"/>
  <c r="BJ21" i="3" s="1"/>
  <c r="AT30" i="3"/>
  <c r="BH30" i="3" s="1"/>
  <c r="AY9" i="3"/>
  <c r="BM9" i="3" s="1"/>
  <c r="AW49" i="3"/>
  <c r="BK49" i="3" s="1"/>
  <c r="AT41" i="3"/>
  <c r="BH41" i="3" s="1"/>
  <c r="AX18" i="3"/>
  <c r="BL18" i="3" s="1"/>
  <c r="AT34" i="3"/>
  <c r="BH34" i="3" s="1"/>
  <c r="AY42" i="3"/>
  <c r="BM42" i="3" s="1"/>
  <c r="AX11" i="3"/>
  <c r="BL11" i="3" s="1"/>
  <c r="AW27" i="3"/>
  <c r="BK27" i="3" s="1"/>
  <c r="AU11" i="3"/>
  <c r="BI11" i="3" s="1"/>
  <c r="AT32" i="3"/>
  <c r="BH32" i="3" s="1"/>
  <c r="AY38" i="3"/>
  <c r="BM38" i="3" s="1"/>
  <c r="AX48" i="3"/>
  <c r="BL48" i="3" s="1"/>
  <c r="AU23" i="3"/>
  <c r="BI23" i="3" s="1"/>
  <c r="AY34" i="3"/>
  <c r="BM34" i="3" s="1"/>
  <c r="AU40" i="3"/>
  <c r="BI40" i="3" s="1"/>
  <c r="AX38" i="3"/>
  <c r="BL38" i="3" s="1"/>
  <c r="AV40" i="3"/>
  <c r="BJ40" i="3" s="1"/>
  <c r="AT49" i="3"/>
  <c r="BH49" i="3" s="1"/>
  <c r="AW12" i="3"/>
  <c r="BK12" i="3" s="1"/>
  <c r="AT7" i="3"/>
  <c r="BH7" i="3" s="1"/>
  <c r="AW50" i="3"/>
  <c r="BK50" i="3" s="1"/>
  <c r="AV14" i="3"/>
  <c r="BJ14" i="3" s="1"/>
  <c r="AX39" i="3"/>
  <c r="BL39" i="3" s="1"/>
  <c r="AT52" i="3"/>
  <c r="BH52" i="3" s="1"/>
  <c r="AW31" i="3"/>
  <c r="BK31" i="3" s="1"/>
  <c r="AV13" i="3"/>
  <c r="BJ13" i="3" s="1"/>
  <c r="AX37" i="3"/>
  <c r="BL37" i="3" s="1"/>
  <c r="AY48" i="3"/>
  <c r="BM48" i="3" s="1"/>
  <c r="AX33" i="3"/>
  <c r="BL33" i="3" s="1"/>
  <c r="AX43" i="3"/>
  <c r="BL43" i="3" s="1"/>
  <c r="AX20" i="3"/>
  <c r="BL20" i="3" s="1"/>
  <c r="AW21" i="3"/>
  <c r="BK21" i="3" s="1"/>
  <c r="AU30" i="3"/>
  <c r="BI30" i="3" s="1"/>
  <c r="AT9" i="3"/>
  <c r="BH9" i="3" s="1"/>
  <c r="AX49" i="3"/>
  <c r="BL49" i="3" s="1"/>
  <c r="AU41" i="3"/>
  <c r="BI41" i="3" s="1"/>
  <c r="AV18" i="3"/>
  <c r="BJ18" i="3" s="1"/>
  <c r="AU34" i="3"/>
  <c r="BI34" i="3" s="1"/>
  <c r="AW42" i="3"/>
  <c r="BK42" i="3" s="1"/>
  <c r="AT27" i="3"/>
  <c r="BH27" i="3" s="1"/>
  <c r="AW48" i="3"/>
  <c r="BK48" i="3" s="1"/>
  <c r="AX34" i="3"/>
  <c r="BL34" i="3" s="1"/>
  <c r="AU32" i="3"/>
  <c r="BI32" i="3" s="1"/>
  <c r="AT20" i="3"/>
  <c r="BH20" i="3" s="1"/>
  <c r="AT51" i="3"/>
  <c r="BH51" i="3" s="1"/>
  <c r="AU5" i="3"/>
  <c r="BI5" i="3" s="1"/>
  <c r="AY6" i="3"/>
  <c r="BM6" i="3" s="1"/>
  <c r="AY32" i="3"/>
  <c r="BM32" i="3" s="1"/>
  <c r="AX6" i="3"/>
  <c r="BL6" i="3" s="1"/>
  <c r="AY51" i="3"/>
  <c r="BM51" i="3" s="1"/>
  <c r="AT47" i="3"/>
  <c r="BH47" i="3" s="1"/>
  <c r="AW53" i="3"/>
  <c r="BK53" i="3" s="1"/>
  <c r="AU46" i="3"/>
  <c r="BI46" i="3" s="1"/>
  <c r="AT40" i="3"/>
  <c r="BH40" i="3" s="1"/>
  <c r="AX31" i="3"/>
  <c r="BL31" i="3" s="1"/>
  <c r="AW13" i="3"/>
  <c r="BK13" i="3" s="1"/>
  <c r="AY33" i="3"/>
  <c r="BM33" i="3" s="1"/>
  <c r="AU21" i="3"/>
  <c r="BI21" i="3" s="1"/>
  <c r="AT23" i="3"/>
  <c r="BH23" i="3" s="1"/>
  <c r="AW18" i="3"/>
  <c r="BK18" i="3" s="1"/>
  <c r="AU27" i="3"/>
  <c r="BI27" i="3" s="1"/>
  <c r="AU33" i="3"/>
  <c r="BI33" i="3" s="1"/>
  <c r="AX21" i="3"/>
  <c r="BL21" i="3" s="1"/>
  <c r="AV38" i="3"/>
  <c r="BJ38" i="3" s="1"/>
  <c r="AX27" i="3"/>
  <c r="BL27" i="3" s="1"/>
  <c r="AW17" i="3"/>
  <c r="BK17" i="3" s="1"/>
  <c r="AV15" i="3"/>
  <c r="BJ15" i="3" s="1"/>
  <c r="AV49" i="3"/>
  <c r="BJ49" i="3" s="1"/>
  <c r="AT19" i="3"/>
  <c r="BH19" i="3" s="1"/>
  <c r="AY13" i="3"/>
  <c r="BM13" i="3" s="1"/>
  <c r="AV44" i="3"/>
  <c r="BJ44" i="3" s="1"/>
  <c r="AW19" i="3"/>
  <c r="BK19" i="3" s="1"/>
  <c r="AW46" i="3"/>
  <c r="BK46" i="3" s="1"/>
  <c r="AV8" i="3"/>
  <c r="BJ8" i="3" s="1"/>
  <c r="AU24" i="3"/>
  <c r="BI24" i="3" s="1"/>
  <c r="AX25" i="3"/>
  <c r="BL25" i="3" s="1"/>
  <c r="N3" i="3"/>
  <c r="N31" i="3"/>
  <c r="O47" i="3"/>
  <c r="N20" i="3"/>
  <c r="O52" i="3"/>
  <c r="P36" i="3"/>
  <c r="N49" i="3"/>
  <c r="P9" i="3"/>
  <c r="N22" i="3"/>
  <c r="O38" i="3"/>
  <c r="P17" i="3"/>
  <c r="N24" i="3"/>
  <c r="O50" i="3"/>
  <c r="P52" i="3"/>
  <c r="P6" i="3"/>
  <c r="N36" i="3"/>
  <c r="O17" i="3"/>
  <c r="N42" i="3"/>
  <c r="O12" i="3"/>
  <c r="P33" i="3"/>
  <c r="O16" i="3"/>
  <c r="N13" i="3"/>
  <c r="P37" i="3"/>
  <c r="O3" i="3"/>
  <c r="O6" i="3"/>
  <c r="O24" i="3"/>
  <c r="O33" i="3"/>
  <c r="P26" i="3"/>
  <c r="N7" i="3"/>
  <c r="P30" i="3"/>
  <c r="P16" i="3"/>
  <c r="O18" i="3"/>
  <c r="O36" i="3"/>
  <c r="O45" i="3"/>
  <c r="O35" i="3"/>
  <c r="O49" i="3"/>
  <c r="N4" i="3"/>
  <c r="N27" i="3"/>
  <c r="N35" i="3"/>
  <c r="O51" i="3"/>
  <c r="N28" i="3"/>
  <c r="N8" i="3"/>
  <c r="P40" i="3"/>
  <c r="N53" i="3"/>
  <c r="P13" i="3"/>
  <c r="N26" i="3"/>
  <c r="O42" i="3"/>
  <c r="O5" i="3"/>
  <c r="O46" i="3"/>
  <c r="P48" i="3"/>
  <c r="N34" i="3"/>
  <c r="P15" i="3"/>
  <c r="N38" i="3"/>
  <c r="O8" i="3"/>
  <c r="N5" i="3"/>
  <c r="P10" i="3"/>
  <c r="P23" i="3"/>
  <c r="N9" i="3"/>
  <c r="N46" i="3"/>
  <c r="P27" i="3"/>
  <c r="N52" i="3"/>
  <c r="P18" i="3"/>
  <c r="O15" i="3"/>
  <c r="N17" i="3"/>
  <c r="P22" i="3"/>
  <c r="P35" i="3"/>
  <c r="P8" i="3"/>
  <c r="O10" i="3"/>
  <c r="O28" i="3"/>
  <c r="P12" i="3"/>
  <c r="P49" i="3"/>
  <c r="O27" i="3"/>
  <c r="N29" i="3"/>
  <c r="O31" i="3"/>
  <c r="N6" i="3"/>
  <c r="N19" i="3"/>
  <c r="P42" i="3"/>
  <c r="N41" i="3"/>
  <c r="P46" i="3"/>
  <c r="O43" i="3"/>
  <c r="O34" i="3"/>
  <c r="N39" i="3"/>
  <c r="P7" i="3"/>
  <c r="N40" i="3"/>
  <c r="N16" i="3"/>
  <c r="P44" i="3"/>
  <c r="N30" i="3"/>
  <c r="P21" i="3"/>
  <c r="N32" i="3"/>
  <c r="O13" i="3"/>
  <c r="N51" i="3"/>
  <c r="N44" i="3"/>
  <c r="O11" i="3"/>
  <c r="O25" i="3"/>
  <c r="P31" i="3"/>
  <c r="P4" i="3"/>
  <c r="P41" i="3"/>
  <c r="N21" i="3"/>
  <c r="P39" i="3"/>
  <c r="O37" i="3"/>
  <c r="P43" i="3"/>
  <c r="P53" i="3"/>
  <c r="P34" i="3"/>
  <c r="N15" i="3"/>
  <c r="P24" i="3"/>
  <c r="N10" i="3"/>
  <c r="O39" i="3"/>
  <c r="O53" i="3"/>
  <c r="O48" i="3"/>
  <c r="N45" i="3"/>
  <c r="N43" i="3"/>
  <c r="P11" i="3"/>
  <c r="N48" i="3"/>
  <c r="O9" i="3"/>
  <c r="O4" i="3"/>
  <c r="P25" i="3"/>
  <c r="P19" i="3"/>
  <c r="P29" i="3"/>
  <c r="O7" i="3"/>
  <c r="O21" i="3"/>
  <c r="P14" i="3"/>
  <c r="P50" i="3"/>
  <c r="N50" i="3"/>
  <c r="O20" i="3"/>
  <c r="O29" i="3"/>
  <c r="O19" i="3"/>
  <c r="P45" i="3"/>
  <c r="O23" i="3"/>
  <c r="N25" i="3"/>
  <c r="N11" i="3"/>
  <c r="O41" i="3"/>
  <c r="P47" i="3"/>
  <c r="N33" i="3"/>
  <c r="P38" i="3"/>
  <c r="O40" i="3"/>
  <c r="N37" i="3"/>
  <c r="N23" i="3"/>
  <c r="P28" i="3"/>
  <c r="O30" i="3"/>
  <c r="N12" i="3"/>
  <c r="N18" i="3"/>
  <c r="N47" i="3"/>
  <c r="O14" i="3"/>
  <c r="O32" i="3"/>
  <c r="P20" i="3"/>
  <c r="O22" i="3"/>
  <c r="P51" i="3"/>
  <c r="O26" i="3"/>
  <c r="O44" i="3"/>
  <c r="N14" i="3"/>
  <c r="P32" i="3"/>
  <c r="P5" i="3"/>
  <c r="I3" i="2"/>
  <c r="T3" i="1"/>
  <c r="T19" i="1"/>
  <c r="T35" i="1"/>
  <c r="T51" i="1"/>
  <c r="T24" i="1"/>
  <c r="T40" i="1"/>
  <c r="T25" i="1"/>
  <c r="T41" i="1"/>
  <c r="T26" i="1"/>
  <c r="T11" i="1"/>
  <c r="T28" i="1"/>
  <c r="T4" i="1"/>
  <c r="T20" i="1"/>
  <c r="T36" i="1"/>
  <c r="T52" i="1"/>
  <c r="T5" i="1"/>
  <c r="T21" i="1"/>
  <c r="T37" i="1"/>
  <c r="T2" i="1"/>
  <c r="T6" i="1"/>
  <c r="T22" i="1"/>
  <c r="T38" i="1"/>
  <c r="T7" i="1"/>
  <c r="T23" i="1"/>
  <c r="T39" i="1"/>
  <c r="T8" i="1"/>
  <c r="T9" i="1"/>
  <c r="T10" i="1"/>
  <c r="T43" i="1"/>
  <c r="T45" i="1"/>
  <c r="T12" i="1"/>
  <c r="T13" i="1"/>
  <c r="T14" i="1"/>
  <c r="T30" i="1"/>
  <c r="T46" i="1"/>
  <c r="T31" i="1"/>
  <c r="T47" i="1"/>
  <c r="T16" i="1"/>
  <c r="T32" i="1"/>
  <c r="T48" i="1"/>
  <c r="T17" i="1"/>
  <c r="T33" i="1"/>
  <c r="T49" i="1"/>
  <c r="T34" i="1"/>
  <c r="T50" i="1"/>
  <c r="T42" i="1"/>
  <c r="T27" i="1"/>
  <c r="T29" i="1"/>
  <c r="T15" i="1"/>
  <c r="T18" i="1"/>
  <c r="T44" i="1"/>
  <c r="J3" i="1"/>
  <c r="J19" i="1"/>
  <c r="J35" i="1"/>
  <c r="J51" i="1"/>
  <c r="J46" i="1"/>
  <c r="J16" i="1"/>
  <c r="J4" i="1"/>
  <c r="J20" i="1"/>
  <c r="J36" i="1"/>
  <c r="J52" i="1"/>
  <c r="J34" i="1"/>
  <c r="J5" i="1"/>
  <c r="J21" i="1"/>
  <c r="J37" i="1"/>
  <c r="J2" i="1"/>
  <c r="J48" i="1"/>
  <c r="J6" i="1"/>
  <c r="J22" i="1"/>
  <c r="J38" i="1"/>
  <c r="J32" i="1"/>
  <c r="J50" i="1"/>
  <c r="J7" i="1"/>
  <c r="J23" i="1"/>
  <c r="J39" i="1"/>
  <c r="J15" i="1"/>
  <c r="J18" i="1"/>
  <c r="J8" i="1"/>
  <c r="J24" i="1"/>
  <c r="J40" i="1"/>
  <c r="J11" i="1"/>
  <c r="J47" i="1"/>
  <c r="J9" i="1"/>
  <c r="J25" i="1"/>
  <c r="J41" i="1"/>
  <c r="J43" i="1"/>
  <c r="J31" i="1"/>
  <c r="J10" i="1"/>
  <c r="J26" i="1"/>
  <c r="J42" i="1"/>
  <c r="J27" i="1"/>
  <c r="J17" i="1"/>
  <c r="J12" i="1"/>
  <c r="J28" i="1"/>
  <c r="J44" i="1"/>
  <c r="J33" i="1"/>
  <c r="J13" i="1"/>
  <c r="J29" i="1"/>
  <c r="J45" i="1"/>
  <c r="J14" i="1"/>
  <c r="J30" i="1"/>
  <c r="J49" i="1"/>
  <c r="Q51" i="4" l="1"/>
  <c r="R51" i="4" s="1"/>
  <c r="Q15" i="4"/>
  <c r="R15" i="4" s="1"/>
  <c r="Q45" i="4"/>
  <c r="R45" i="4" s="1"/>
  <c r="Q42" i="4"/>
  <c r="R42" i="4" s="1"/>
  <c r="Q26" i="4"/>
  <c r="R26" i="4" s="1"/>
  <c r="Q47" i="4"/>
  <c r="R47" i="4" s="1"/>
  <c r="Q41" i="4"/>
  <c r="R41" i="4" s="1"/>
  <c r="Q53" i="4"/>
  <c r="R53" i="4" s="1"/>
  <c r="Q48" i="4"/>
  <c r="R48" i="4" s="1"/>
  <c r="Q44" i="4"/>
  <c r="R44" i="4" s="1"/>
  <c r="Q27" i="4"/>
  <c r="R27" i="4" s="1"/>
  <c r="Q52" i="4"/>
  <c r="R52" i="4" s="1"/>
  <c r="Q5" i="4"/>
  <c r="R5" i="4" s="1"/>
  <c r="Q25" i="4"/>
  <c r="R25" i="4" s="1"/>
  <c r="Q39" i="4"/>
  <c r="R39" i="4" s="1"/>
  <c r="Q14" i="4"/>
  <c r="R14" i="4" s="1"/>
  <c r="Q40" i="4"/>
  <c r="R40" i="4" s="1"/>
  <c r="Q28" i="4"/>
  <c r="R28" i="4" s="1"/>
  <c r="Q13" i="4"/>
  <c r="R13" i="4" s="1"/>
  <c r="Q38" i="4"/>
  <c r="R38" i="4" s="1"/>
  <c r="Q19" i="4"/>
  <c r="R19" i="4" s="1"/>
  <c r="Q34" i="4"/>
  <c r="R34" i="4" s="1"/>
  <c r="Q7" i="4"/>
  <c r="R7" i="4" s="1"/>
  <c r="Q12" i="4"/>
  <c r="R12" i="4" s="1"/>
  <c r="Q8" i="4"/>
  <c r="R8" i="4" s="1"/>
  <c r="Q6" i="4"/>
  <c r="R6" i="4" s="1"/>
  <c r="Q43" i="4"/>
  <c r="R43" i="4" s="1"/>
  <c r="Q9" i="4"/>
  <c r="R9" i="4" s="1"/>
  <c r="Q49" i="4"/>
  <c r="R49" i="4" s="1"/>
  <c r="Q30" i="4"/>
  <c r="R30" i="4" s="1"/>
  <c r="Q33" i="4"/>
  <c r="R33" i="4" s="1"/>
  <c r="Q37" i="4"/>
  <c r="R37" i="4" s="1"/>
  <c r="Q4" i="4"/>
  <c r="R4" i="4" s="1"/>
  <c r="Q10" i="4"/>
  <c r="R10" i="4" s="1"/>
  <c r="Q11" i="4"/>
  <c r="R11" i="4" s="1"/>
  <c r="Q31" i="4"/>
  <c r="R31" i="4" s="1"/>
  <c r="Q50" i="4"/>
  <c r="R50" i="4" s="1"/>
  <c r="Q36" i="4"/>
  <c r="R36" i="4" s="1"/>
  <c r="Q24" i="4"/>
  <c r="R24" i="4" s="1"/>
  <c r="Q29" i="4"/>
  <c r="R29" i="4" s="1"/>
  <c r="Q46" i="4"/>
  <c r="R46" i="4" s="1"/>
  <c r="Q23" i="4"/>
  <c r="R23" i="4" s="1"/>
  <c r="BP30" i="3"/>
  <c r="Q17" i="4"/>
  <c r="R17" i="4" s="1"/>
  <c r="Q22" i="4"/>
  <c r="R22" i="4" s="1"/>
  <c r="Q16" i="4"/>
  <c r="R16" i="4" s="1"/>
  <c r="Q20" i="4"/>
  <c r="R20" i="4" s="1"/>
  <c r="Q32" i="4"/>
  <c r="R32" i="4" s="1"/>
  <c r="Q21" i="4"/>
  <c r="R21" i="4" s="1"/>
  <c r="Q35" i="4"/>
  <c r="R35" i="4" s="1"/>
  <c r="Q3" i="4"/>
  <c r="R3" i="4" s="1"/>
  <c r="BH18" i="3"/>
  <c r="BN27" i="3"/>
  <c r="BO27" i="3" s="1"/>
  <c r="BN37" i="3"/>
  <c r="BO37" i="3" s="1"/>
  <c r="BN21" i="3"/>
  <c r="BO21" i="3" s="1"/>
  <c r="BN44" i="3"/>
  <c r="BO44" i="3" s="1"/>
  <c r="BN35" i="3"/>
  <c r="BO35" i="3" s="1"/>
  <c r="BN8" i="3"/>
  <c r="BO8" i="3" s="1"/>
  <c r="BN28" i="3"/>
  <c r="BO28" i="3" s="1"/>
  <c r="BN34" i="3"/>
  <c r="BO34" i="3" s="1"/>
  <c r="BN26" i="3"/>
  <c r="BO26" i="3" s="1"/>
  <c r="BN13" i="3"/>
  <c r="BO13" i="3" s="1"/>
  <c r="BN38" i="3"/>
  <c r="BO38" i="3" s="1"/>
  <c r="BN45" i="3"/>
  <c r="BO45" i="3" s="1"/>
  <c r="BN47" i="3"/>
  <c r="BO47" i="3" s="1"/>
  <c r="BN41" i="3"/>
  <c r="BO41" i="3" s="1"/>
  <c r="BN11" i="3"/>
  <c r="BO11" i="3" s="1"/>
  <c r="BN17" i="3"/>
  <c r="BO17" i="3" s="1"/>
  <c r="BN9" i="3"/>
  <c r="BO9" i="3" s="1"/>
  <c r="BN43" i="3"/>
  <c r="BO43" i="3" s="1"/>
  <c r="BN12" i="3"/>
  <c r="BO12" i="3" s="1"/>
  <c r="BN6" i="3"/>
  <c r="BO6" i="3" s="1"/>
  <c r="BN39" i="3"/>
  <c r="BO39" i="3" s="1"/>
  <c r="BN5" i="3"/>
  <c r="BO5" i="3" s="1"/>
  <c r="BN49" i="3"/>
  <c r="BO49" i="3" s="1"/>
  <c r="BN3" i="3"/>
  <c r="BP3" i="3" s="1"/>
  <c r="BN15" i="3"/>
  <c r="BO15" i="3" s="1"/>
  <c r="BN48" i="3"/>
  <c r="BO48" i="3" s="1"/>
  <c r="BN42" i="3"/>
  <c r="BO42" i="3" s="1"/>
  <c r="BN53" i="3"/>
  <c r="BO53" i="3" s="1"/>
  <c r="BN14" i="3"/>
  <c r="BO14" i="3" s="1"/>
  <c r="BN46" i="3"/>
  <c r="BO46" i="3" s="1"/>
  <c r="BN10" i="3"/>
  <c r="BO10" i="3" s="1"/>
  <c r="BN36" i="3"/>
  <c r="BO36" i="3" s="1"/>
  <c r="BN51" i="3"/>
  <c r="BO51" i="3" s="1"/>
  <c r="BN7" i="3"/>
  <c r="BO7" i="3" s="1"/>
  <c r="BN31" i="3"/>
  <c r="BO31" i="3" s="1"/>
  <c r="BN4" i="3"/>
  <c r="BO4" i="3" s="1"/>
  <c r="BN50" i="3"/>
  <c r="BO50" i="3" s="1"/>
  <c r="BN52" i="3"/>
  <c r="BO52" i="3" s="1"/>
  <c r="BN24" i="3"/>
  <c r="BO24" i="3" s="1"/>
  <c r="BN29" i="3"/>
  <c r="BO29" i="3" s="1"/>
  <c r="BN40" i="3"/>
  <c r="BO40" i="3" s="1"/>
  <c r="BN25" i="3"/>
  <c r="BO25" i="3" s="1"/>
  <c r="BN19" i="3"/>
  <c r="BO19" i="3" s="1"/>
  <c r="BN23" i="3"/>
  <c r="BO23" i="3" s="1"/>
  <c r="BN33" i="3"/>
  <c r="BO33" i="3" s="1"/>
  <c r="BN20" i="3"/>
  <c r="BO20" i="3" s="1"/>
  <c r="BN32" i="3"/>
  <c r="BO32" i="3" s="1"/>
  <c r="BN30" i="3"/>
  <c r="BO30" i="3" s="1"/>
  <c r="BN22" i="3"/>
  <c r="BO22" i="3" s="1"/>
  <c r="BN16" i="3"/>
  <c r="BO16" i="3" s="1"/>
  <c r="Q3" i="3"/>
  <c r="Q5" i="3"/>
  <c r="Q49" i="3"/>
  <c r="Q33" i="3"/>
  <c r="Q27" i="3"/>
  <c r="Q13" i="3"/>
  <c r="Q16" i="3"/>
  <c r="Q38" i="3"/>
  <c r="Q4" i="3"/>
  <c r="Q30" i="3"/>
  <c r="Q40" i="3"/>
  <c r="Q20" i="3"/>
  <c r="Q11" i="3"/>
  <c r="Q21" i="3"/>
  <c r="Q34" i="3"/>
  <c r="Q45" i="3"/>
  <c r="Q18" i="3"/>
  <c r="Q7" i="3"/>
  <c r="Q50" i="3"/>
  <c r="Q24" i="3"/>
  <c r="Q10" i="3"/>
  <c r="Q35" i="3"/>
  <c r="Q25" i="3"/>
  <c r="Q48" i="3"/>
  <c r="Q39" i="3"/>
  <c r="Q42" i="3"/>
  <c r="Q31" i="3"/>
  <c r="Q41" i="3"/>
  <c r="Q52" i="3"/>
  <c r="Q19" i="3"/>
  <c r="Q46" i="3"/>
  <c r="Q14" i="3"/>
  <c r="Q26" i="3"/>
  <c r="Q44" i="3"/>
  <c r="Q53" i="3"/>
  <c r="Q6" i="3"/>
  <c r="Q43" i="3"/>
  <c r="Q17" i="3"/>
  <c r="Q36" i="3"/>
  <c r="V4" i="2"/>
  <c r="U4" i="2"/>
  <c r="T4" i="2"/>
  <c r="Q23" i="3"/>
  <c r="Q9" i="3"/>
  <c r="Q8" i="3"/>
  <c r="Q47" i="3"/>
  <c r="Q51" i="3"/>
  <c r="Q37" i="3"/>
  <c r="Q15" i="3"/>
  <c r="Q32" i="3"/>
  <c r="Q29" i="3"/>
  <c r="Q28" i="3"/>
  <c r="Q22" i="3"/>
  <c r="Q12" i="3"/>
  <c r="K9" i="2"/>
  <c r="V16" i="2"/>
  <c r="V27" i="2"/>
  <c r="V6" i="2"/>
  <c r="V38" i="2"/>
  <c r="U28" i="2"/>
  <c r="U44" i="2"/>
  <c r="U23" i="2"/>
  <c r="T50" i="2"/>
  <c r="T13" i="2"/>
  <c r="T5" i="2"/>
  <c r="U10" i="2"/>
  <c r="V15" i="2"/>
  <c r="T21" i="2"/>
  <c r="U26" i="2"/>
  <c r="V31" i="2"/>
  <c r="T37" i="2"/>
  <c r="U42" i="2"/>
  <c r="V47" i="2"/>
  <c r="V53" i="2"/>
  <c r="V10" i="2"/>
  <c r="T16" i="2"/>
  <c r="U21" i="2"/>
  <c r="V26" i="2"/>
  <c r="T32" i="2"/>
  <c r="U37" i="2"/>
  <c r="V42" i="2"/>
  <c r="T48" i="2"/>
  <c r="V3" i="2"/>
  <c r="V5" i="2"/>
  <c r="T11" i="2"/>
  <c r="U16" i="2"/>
  <c r="T27" i="2"/>
  <c r="U3" i="2"/>
  <c r="T22" i="2"/>
  <c r="T38" i="2"/>
  <c r="V48" i="2"/>
  <c r="V11" i="2"/>
  <c r="U38" i="2"/>
  <c r="U49" i="2"/>
  <c r="T39" i="2"/>
  <c r="U7" i="2"/>
  <c r="T34" i="2"/>
  <c r="T29" i="2"/>
  <c r="U50" i="2"/>
  <c r="U5" i="2"/>
  <c r="T7" i="2"/>
  <c r="T53" i="2"/>
  <c r="U53" i="2"/>
  <c r="T8" i="2"/>
  <c r="U13" i="2"/>
  <c r="V18" i="2"/>
  <c r="T24" i="2"/>
  <c r="U29" i="2"/>
  <c r="V34" i="2"/>
  <c r="T40" i="2"/>
  <c r="U45" i="2"/>
  <c r="V50" i="2"/>
  <c r="U8" i="2"/>
  <c r="V13" i="2"/>
  <c r="T19" i="2"/>
  <c r="U24" i="2"/>
  <c r="V29" i="2"/>
  <c r="T35" i="2"/>
  <c r="U40" i="2"/>
  <c r="V45" i="2"/>
  <c r="T51" i="2"/>
  <c r="U9" i="2"/>
  <c r="T20" i="2"/>
  <c r="V30" i="2"/>
  <c r="V46" i="2"/>
  <c r="V9" i="2"/>
  <c r="U20" i="2"/>
  <c r="T31" i="2"/>
  <c r="V41" i="2"/>
  <c r="U52" i="2"/>
  <c r="U15" i="2"/>
  <c r="T26" i="2"/>
  <c r="T42" i="2"/>
  <c r="V52" i="2"/>
  <c r="U32" i="2"/>
  <c r="U48" i="2"/>
  <c r="T6" i="2"/>
  <c r="V32" i="2"/>
  <c r="U43" i="2"/>
  <c r="U6" i="2"/>
  <c r="T33" i="2"/>
  <c r="T12" i="2"/>
  <c r="T28" i="2"/>
  <c r="U12" i="2"/>
  <c r="V33" i="2"/>
  <c r="V28" i="2"/>
  <c r="V7" i="2"/>
  <c r="T36" i="2"/>
  <c r="V25" i="2"/>
  <c r="T10" i="2"/>
  <c r="V36" i="2"/>
  <c r="V21" i="2"/>
  <c r="T43" i="2"/>
  <c r="U11" i="2"/>
  <c r="U27" i="2"/>
  <c r="T3" i="2"/>
  <c r="T17" i="2"/>
  <c r="V43" i="2"/>
  <c r="U17" i="2"/>
  <c r="U33" i="2"/>
  <c r="V17" i="2"/>
  <c r="V12" i="2"/>
  <c r="U39" i="2"/>
  <c r="V23" i="2"/>
  <c r="T45" i="2"/>
  <c r="V8" i="2"/>
  <c r="T14" i="2"/>
  <c r="U19" i="2"/>
  <c r="V24" i="2"/>
  <c r="T30" i="2"/>
  <c r="U35" i="2"/>
  <c r="V40" i="2"/>
  <c r="T46" i="2"/>
  <c r="U51" i="2"/>
  <c r="T9" i="2"/>
  <c r="U14" i="2"/>
  <c r="V19" i="2"/>
  <c r="T25" i="2"/>
  <c r="U30" i="2"/>
  <c r="V35" i="2"/>
  <c r="T41" i="2"/>
  <c r="U46" i="2"/>
  <c r="V51" i="2"/>
  <c r="V14" i="2"/>
  <c r="U25" i="2"/>
  <c r="U41" i="2"/>
  <c r="T52" i="2"/>
  <c r="T15" i="2"/>
  <c r="U36" i="2"/>
  <c r="T47" i="2"/>
  <c r="V20" i="2"/>
  <c r="U31" i="2"/>
  <c r="U47" i="2"/>
  <c r="V37" i="2"/>
  <c r="U22" i="2"/>
  <c r="T49" i="2"/>
  <c r="V22" i="2"/>
  <c r="T44" i="2"/>
  <c r="T23" i="2"/>
  <c r="V49" i="2"/>
  <c r="T18" i="2"/>
  <c r="V44" i="2"/>
  <c r="U18" i="2"/>
  <c r="V39" i="2"/>
  <c r="U34" i="2"/>
  <c r="L7" i="2"/>
  <c r="K45" i="2"/>
  <c r="M14" i="2"/>
  <c r="K16" i="2"/>
  <c r="L24" i="2"/>
  <c r="M46" i="2"/>
  <c r="K52" i="2"/>
  <c r="M29" i="2"/>
  <c r="M45" i="2"/>
  <c r="L20" i="2"/>
  <c r="M13" i="2"/>
  <c r="K12" i="2"/>
  <c r="M33" i="2"/>
  <c r="L37" i="2"/>
  <c r="M12" i="2"/>
  <c r="M16" i="2"/>
  <c r="K17" i="2"/>
  <c r="K35" i="2"/>
  <c r="L36" i="2"/>
  <c r="L47" i="2"/>
  <c r="L13" i="2"/>
  <c r="K19" i="2"/>
  <c r="L30" i="2"/>
  <c r="M30" i="2"/>
  <c r="M27" i="2"/>
  <c r="M7" i="2"/>
  <c r="K32" i="2"/>
  <c r="M11" i="2"/>
  <c r="K31" i="2"/>
  <c r="K34" i="2"/>
  <c r="K50" i="2"/>
  <c r="L44" i="2"/>
  <c r="K40" i="2"/>
  <c r="L11" i="2"/>
  <c r="L10" i="2"/>
  <c r="K25" i="2"/>
  <c r="M44" i="2"/>
  <c r="L40" i="2"/>
  <c r="K4" i="2"/>
  <c r="L21" i="2"/>
  <c r="K24" i="2"/>
  <c r="M48" i="2"/>
  <c r="M53" i="2"/>
  <c r="K29" i="2"/>
  <c r="L53" i="2"/>
  <c r="K8" i="2"/>
  <c r="K48" i="2"/>
  <c r="M52" i="2"/>
  <c r="M35" i="2"/>
  <c r="M34" i="2"/>
  <c r="K11" i="2"/>
  <c r="L32" i="2"/>
  <c r="K27" i="2"/>
  <c r="M15" i="2"/>
  <c r="M36" i="2"/>
  <c r="K33" i="2"/>
  <c r="M18" i="2"/>
  <c r="L9" i="2"/>
  <c r="K20" i="2"/>
  <c r="K49" i="2"/>
  <c r="L39" i="2"/>
  <c r="M31" i="2"/>
  <c r="L23" i="2"/>
  <c r="L41" i="2"/>
  <c r="L31" i="2"/>
  <c r="L16" i="2"/>
  <c r="L6" i="2"/>
  <c r="L15" i="2"/>
  <c r="K22" i="2"/>
  <c r="M24" i="2"/>
  <c r="K13" i="2"/>
  <c r="K26" i="2"/>
  <c r="K37" i="2"/>
  <c r="K30" i="2"/>
  <c r="M19" i="2"/>
  <c r="M21" i="2"/>
  <c r="K14" i="2"/>
  <c r="L3" i="2"/>
  <c r="M42" i="2"/>
  <c r="K18" i="2"/>
  <c r="L51" i="2"/>
  <c r="M22" i="2"/>
  <c r="M38" i="2"/>
  <c r="M39" i="2"/>
  <c r="K38" i="2"/>
  <c r="L14" i="2"/>
  <c r="M26" i="2"/>
  <c r="K10" i="2"/>
  <c r="K47" i="2"/>
  <c r="L48" i="2"/>
  <c r="L22" i="2"/>
  <c r="L49" i="2"/>
  <c r="M28" i="2"/>
  <c r="K28" i="2"/>
  <c r="M51" i="2"/>
  <c r="L52" i="2"/>
  <c r="L29" i="2"/>
  <c r="L46" i="2"/>
  <c r="K5" i="2"/>
  <c r="L50" i="2"/>
  <c r="M50" i="2"/>
  <c r="M8" i="2"/>
  <c r="K36" i="2"/>
  <c r="M49" i="2"/>
  <c r="M41" i="2"/>
  <c r="M43" i="2"/>
  <c r="K44" i="2"/>
  <c r="L33" i="2"/>
  <c r="L19" i="2"/>
  <c r="L38" i="2"/>
  <c r="K15" i="2"/>
  <c r="K39" i="2"/>
  <c r="M37" i="2"/>
  <c r="K23" i="2"/>
  <c r="K41" i="2"/>
  <c r="M20" i="2"/>
  <c r="L45" i="2"/>
  <c r="M40" i="2"/>
  <c r="K46" i="2"/>
  <c r="K51" i="2"/>
  <c r="M6" i="2"/>
  <c r="K43" i="2"/>
  <c r="L8" i="2"/>
  <c r="L17" i="2"/>
  <c r="L26" i="2"/>
  <c r="M10" i="2"/>
  <c r="L35" i="2"/>
  <c r="L18" i="2"/>
  <c r="L25" i="2"/>
  <c r="K21" i="2"/>
  <c r="M47" i="2"/>
  <c r="M23" i="2"/>
  <c r="K42" i="2"/>
  <c r="M9" i="2"/>
  <c r="L4" i="2"/>
  <c r="L43" i="2"/>
  <c r="L34" i="2"/>
  <c r="M3" i="2"/>
  <c r="L28" i="2"/>
  <c r="L12" i="2"/>
  <c r="L27" i="2"/>
  <c r="K53" i="2"/>
  <c r="K6" i="2"/>
  <c r="M4" i="2"/>
  <c r="K7" i="2"/>
  <c r="L42" i="2"/>
  <c r="M17" i="2"/>
  <c r="M25" i="2"/>
  <c r="M32" i="2"/>
  <c r="M5" i="2"/>
  <c r="L5" i="2"/>
  <c r="K3" i="2"/>
  <c r="BQ42" i="3" l="1"/>
  <c r="BQ24" i="3"/>
  <c r="BQ49" i="3"/>
  <c r="BP44" i="3"/>
  <c r="BQ27" i="3"/>
  <c r="BQ35" i="3"/>
  <c r="BQ51" i="3"/>
  <c r="BQ7" i="3"/>
  <c r="BP39" i="3"/>
  <c r="BQ4" i="3"/>
  <c r="BP6" i="3"/>
  <c r="BQ9" i="3"/>
  <c r="BQ48" i="3"/>
  <c r="BQ22" i="3"/>
  <c r="BP9" i="3"/>
  <c r="BP8" i="3"/>
  <c r="BQ25" i="3"/>
  <c r="BP48" i="3"/>
  <c r="BQ6" i="3"/>
  <c r="BQ21" i="3"/>
  <c r="BQ45" i="3"/>
  <c r="BP13" i="3"/>
  <c r="BP7" i="3"/>
  <c r="BQ3" i="3"/>
  <c r="BQ52" i="3"/>
  <c r="BQ39" i="3"/>
  <c r="BP12" i="3"/>
  <c r="BQ8" i="3"/>
  <c r="BQ40" i="3"/>
  <c r="BP32" i="3"/>
  <c r="BQ41" i="3"/>
  <c r="BP5" i="3"/>
  <c r="BQ11" i="3"/>
  <c r="BP15" i="3"/>
  <c r="BQ30" i="3"/>
  <c r="BQ29" i="3"/>
  <c r="BQ53" i="3"/>
  <c r="BQ28" i="3"/>
  <c r="BP26" i="3"/>
  <c r="BP25" i="3"/>
  <c r="BP37" i="3"/>
  <c r="BP14" i="3"/>
  <c r="BQ38" i="3"/>
  <c r="BP42" i="3"/>
  <c r="BP50" i="3"/>
  <c r="BP10" i="3"/>
  <c r="BP38" i="3"/>
  <c r="BP36" i="3"/>
  <c r="BQ32" i="3"/>
  <c r="BQ23" i="3"/>
  <c r="BP23" i="3"/>
  <c r="BP4" i="3"/>
  <c r="BQ34" i="3"/>
  <c r="BQ10" i="3"/>
  <c r="BP45" i="3"/>
  <c r="BP43" i="3"/>
  <c r="BQ14" i="3"/>
  <c r="BP46" i="3"/>
  <c r="BQ15" i="3"/>
  <c r="BP53" i="3"/>
  <c r="BP17" i="3"/>
  <c r="BP49" i="3"/>
  <c r="BP22" i="3"/>
  <c r="BP47" i="3"/>
  <c r="BQ19" i="3"/>
  <c r="BP41" i="3"/>
  <c r="BQ50" i="3"/>
  <c r="BQ47" i="3"/>
  <c r="BQ37" i="3"/>
  <c r="BP35" i="3"/>
  <c r="BP24" i="3"/>
  <c r="BQ13" i="3"/>
  <c r="BN18" i="3"/>
  <c r="Q18" i="4"/>
  <c r="R18" i="4" s="1"/>
  <c r="BP11" i="3"/>
  <c r="BP29" i="3"/>
  <c r="BQ36" i="3"/>
  <c r="BQ12" i="3"/>
  <c r="BQ26" i="3"/>
  <c r="BP20" i="3"/>
  <c r="BQ17" i="3"/>
  <c r="BQ43" i="3"/>
  <c r="BP33" i="3"/>
  <c r="BP16" i="3"/>
  <c r="BP34" i="3"/>
  <c r="BP40" i="3"/>
  <c r="BP21" i="3"/>
  <c r="BQ44" i="3"/>
  <c r="BQ5" i="3"/>
  <c r="BQ31" i="3"/>
  <c r="BP51" i="3"/>
  <c r="BQ20" i="3"/>
  <c r="BQ46" i="3"/>
  <c r="BP52" i="3"/>
  <c r="BP19" i="3"/>
  <c r="BP28" i="3"/>
  <c r="BQ33" i="3"/>
  <c r="BP31" i="3"/>
  <c r="BP27" i="3"/>
  <c r="BQ16" i="3"/>
  <c r="BO3" i="3"/>
  <c r="T55" i="2"/>
  <c r="T57" i="2" s="1"/>
  <c r="V55" i="2"/>
  <c r="N40" i="2"/>
  <c r="K55" i="2"/>
  <c r="N43" i="2"/>
  <c r="N13" i="2"/>
  <c r="N32" i="2"/>
  <c r="N27" i="2"/>
  <c r="N21" i="2"/>
  <c r="N11" i="2"/>
  <c r="U55" i="2"/>
  <c r="N48" i="2"/>
  <c r="N9" i="2"/>
  <c r="N7" i="2"/>
  <c r="N34" i="2"/>
  <c r="N30" i="2"/>
  <c r="N6" i="2"/>
  <c r="N45" i="2"/>
  <c r="N52" i="2"/>
  <c r="N16" i="2"/>
  <c r="N19" i="2"/>
  <c r="N14" i="2"/>
  <c r="N12" i="2"/>
  <c r="N49" i="2"/>
  <c r="N24" i="2"/>
  <c r="N53" i="2"/>
  <c r="N44" i="2"/>
  <c r="M55" i="2"/>
  <c r="N38" i="2"/>
  <c r="N42" i="2"/>
  <c r="N20" i="2"/>
  <c r="N39" i="2"/>
  <c r="N17" i="2"/>
  <c r="N29" i="2"/>
  <c r="N18" i="2"/>
  <c r="N35" i="2"/>
  <c r="N31" i="2"/>
  <c r="N23" i="2"/>
  <c r="N50" i="2"/>
  <c r="N25" i="2"/>
  <c r="N47" i="2"/>
  <c r="N37" i="2"/>
  <c r="N10" i="2"/>
  <c r="N4" i="2"/>
  <c r="N36" i="2"/>
  <c r="N3" i="2"/>
  <c r="N41" i="2"/>
  <c r="N51" i="2"/>
  <c r="N26" i="2"/>
  <c r="N33" i="2"/>
  <c r="N46" i="2"/>
  <c r="N8" i="2"/>
  <c r="N15" i="2"/>
  <c r="N28" i="2"/>
  <c r="L55" i="2"/>
  <c r="N5" i="2"/>
  <c r="N22" i="2"/>
  <c r="BO18" i="3" l="1"/>
  <c r="BP18" i="3"/>
  <c r="BQ18" i="3"/>
  <c r="V57" i="2"/>
  <c r="N55" i="2"/>
  <c r="U57" i="2"/>
</calcChain>
</file>

<file path=xl/sharedStrings.xml><?xml version="1.0" encoding="utf-8"?>
<sst xmlns="http://schemas.openxmlformats.org/spreadsheetml/2006/main" count="198" uniqueCount="130">
  <si>
    <t>year</t>
  </si>
  <si>
    <t>total pop</t>
  </si>
  <si>
    <t>pop aged 18+</t>
  </si>
  <si>
    <t>pop in 2019</t>
  </si>
  <si>
    <t>weight</t>
  </si>
  <si>
    <t>benefit units paying childcare</t>
  </si>
  <si>
    <t>all benefit units</t>
  </si>
  <si>
    <t>benefit units with children</t>
  </si>
  <si>
    <t>number of benefit units</t>
  </si>
  <si>
    <t>average child age</t>
  </si>
  <si>
    <t>average childcare cost per week (where incurred)</t>
  </si>
  <si>
    <t>proportion of all benefit units with at least one adult not employed</t>
  </si>
  <si>
    <t>proportion of benefit units with children that have at least one adult not employed</t>
  </si>
  <si>
    <t>proportion of benefit units with adults under age 55 that have at least one adult not employed</t>
  </si>
  <si>
    <t>population aged 45 to 64</t>
  </si>
  <si>
    <t>population need social care aged 45 to 64</t>
  </si>
  <si>
    <t>population aged 65 to 79</t>
  </si>
  <si>
    <t>population need social care aged 65 to 79</t>
  </si>
  <si>
    <t>population aged 80+</t>
  </si>
  <si>
    <t>population need social care aged 80+</t>
  </si>
  <si>
    <t>Number needing care by age band</t>
  </si>
  <si>
    <t>45 to 64</t>
  </si>
  <si>
    <t>65 to 79</t>
  </si>
  <si>
    <t xml:space="preserve"> 80+</t>
  </si>
  <si>
    <t>total</t>
  </si>
  <si>
    <t>share of all benefit units paying childcare</t>
  </si>
  <si>
    <t>propn units with children paying for childcare</t>
  </si>
  <si>
    <t>inflation 2024/2015</t>
  </si>
  <si>
    <t>Shares in need of care</t>
  </si>
  <si>
    <t>age</t>
  </si>
  <si>
    <t>total value</t>
  </si>
  <si>
    <t>Population numbers</t>
  </si>
  <si>
    <t>lower ed</t>
  </si>
  <si>
    <t>higher ed</t>
  </si>
  <si>
    <t>partner</t>
  </si>
  <si>
    <t>80+</t>
  </si>
  <si>
    <t>Number receiving care by age band</t>
  </si>
  <si>
    <t>40 to 64</t>
  </si>
  <si>
    <t>Hours of care received by recipients</t>
  </si>
  <si>
    <t>Share of need received</t>
  </si>
  <si>
    <t>mixed</t>
  </si>
  <si>
    <t>informal</t>
  </si>
  <si>
    <t>formal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</si>
  <si>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</si>
  <si>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</si>
  <si>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</si>
  <si>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</si>
  <si>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</si>
  <si>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</si>
  <si>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</si>
  <si>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</si>
  <si>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</si>
  <si>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</si>
  <si>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</si>
  <si>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</si>
  <si>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</si>
  <si>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</si>
  <si>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</si>
  <si>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</si>
  <si>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</si>
  <si>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</si>
  <si>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</si>
  <si>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</si>
  <si>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</si>
  <si>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</si>
  <si>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</si>
  <si>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</si>
  <si>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</si>
  <si>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</si>
  <si>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</si>
  <si>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</si>
  <si>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</si>
  <si>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</si>
  <si>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</si>
  <si>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</si>
  <si>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</si>
  <si>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</si>
  <si>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</si>
  <si>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</si>
  <si>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</si>
  <si>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</si>
  <si>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</si>
  <si>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</si>
  <si>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</si>
  <si>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</si>
  <si>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</si>
  <si>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</si>
  <si>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</si>
  <si>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</si>
  <si>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</si>
  <si>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</si>
  <si>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</si>
  <si>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</si>
  <si>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</si>
  <si>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partners</t>
  </si>
  <si>
    <t>daughters</t>
  </si>
  <si>
    <t xml:space="preserve">sons </t>
  </si>
  <si>
    <t>others</t>
  </si>
  <si>
    <t>parents</t>
  </si>
  <si>
    <t>all</t>
  </si>
  <si>
    <t>rec sc</t>
  </si>
  <si>
    <t>need and rec sc</t>
  </si>
  <si>
    <t>hours of care by care provider averaged over all people aged 45 and over</t>
  </si>
  <si>
    <t>total hours of care per year by care provider</t>
  </si>
  <si>
    <t>OBR Real GDP growth Baseline projection, 16 May 2024</t>
  </si>
  <si>
    <t>Median wage of care workers</t>
  </si>
  <si>
    <t>GDP (millions ONS YBHA)</t>
  </si>
  <si>
    <t>OBR average (nominal) earnings growth</t>
  </si>
  <si>
    <t>OBR CPI</t>
  </si>
  <si>
    <t>total care to GDP</t>
  </si>
  <si>
    <t>formal care (right axis)</t>
  </si>
  <si>
    <t>partners (right axis)</t>
  </si>
  <si>
    <t>only other</t>
  </si>
  <si>
    <t>only partner</t>
  </si>
  <si>
    <t>partner and other</t>
  </si>
  <si>
    <t>other</t>
  </si>
  <si>
    <t>incidence</t>
  </si>
  <si>
    <t>hours</t>
  </si>
  <si>
    <t>average hours per carer per week</t>
  </si>
  <si>
    <t>total hours of informal care provided per year</t>
  </si>
  <si>
    <t>incidence of informal carers</t>
  </si>
  <si>
    <t>aggregate value of social care provision</t>
  </si>
  <si>
    <t>value of informal care supply</t>
  </si>
  <si>
    <t>value of informal care received</t>
  </si>
  <si>
    <t>care recipients by type of care</t>
  </si>
  <si>
    <t>volume</t>
  </si>
  <si>
    <t>informal carers (left axis)</t>
  </si>
  <si>
    <t>informal care recipients (left axis)</t>
  </si>
  <si>
    <t>hours of informal care provided (right axis)</t>
  </si>
  <si>
    <t>hours of informal care received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</si>
</sst>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3B10"/>
      <color rgb="FFA64312"/>
      <color rgb="FFE86D30"/>
      <color rgb="FF55B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159002723529"/>
          <c:y val="4.708399420566909E-2"/>
          <c:w val="0.76375817429600956"/>
          <c:h val="0.83649686994234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childcare!$J$1</c:f>
              <c:strCache>
                <c:ptCount val="1"/>
                <c:pt idx="0">
                  <c:v>number of benefit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childcare!$J$3:$J$52</c:f>
              <c:numCache>
                <c:formatCode>General</c:formatCode>
                <c:ptCount val="50"/>
                <c:pt idx="0">
                  <c:v>1869.8975330736807</c:v>
                </c:pt>
                <c:pt idx="1">
                  <c:v>1966.6163709912851</c:v>
                </c:pt>
                <c:pt idx="2">
                  <c:v>2033.1105720596377</c:v>
                </c:pt>
                <c:pt idx="3">
                  <c:v>2062.1262234349192</c:v>
                </c:pt>
                <c:pt idx="4">
                  <c:v>2026.6626495317976</c:v>
                </c:pt>
                <c:pt idx="5">
                  <c:v>2074.6190733326098</c:v>
                </c:pt>
                <c:pt idx="6">
                  <c:v>2078.2460297545199</c:v>
                </c:pt>
                <c:pt idx="7">
                  <c:v>2107.6646762877908</c:v>
                </c:pt>
                <c:pt idx="8">
                  <c:v>2154.8151097726231</c:v>
                </c:pt>
                <c:pt idx="9">
                  <c:v>2176.9798434620739</c:v>
                </c:pt>
                <c:pt idx="10">
                  <c:v>2168.9199403022735</c:v>
                </c:pt>
                <c:pt idx="11">
                  <c:v>2128.2174293452817</c:v>
                </c:pt>
                <c:pt idx="12">
                  <c:v>2123.7844826073915</c:v>
                </c:pt>
                <c:pt idx="13">
                  <c:v>2082.6789764924097</c:v>
                </c:pt>
                <c:pt idx="14">
                  <c:v>2093.5598457581405</c:v>
                </c:pt>
                <c:pt idx="15">
                  <c:v>2048.8273832212485</c:v>
                </c:pt>
                <c:pt idx="16">
                  <c:v>2095.5748215480903</c:v>
                </c:pt>
                <c:pt idx="17">
                  <c:v>2054.4693154331089</c:v>
                </c:pt>
                <c:pt idx="18">
                  <c:v>2058.0962718550186</c:v>
                </c:pt>
                <c:pt idx="19">
                  <c:v>2070.5891217527092</c:v>
                </c:pt>
                <c:pt idx="20">
                  <c:v>2053.2603299591387</c:v>
                </c:pt>
                <c:pt idx="21">
                  <c:v>2063.738204066879</c:v>
                </c:pt>
                <c:pt idx="22">
                  <c:v>2075.0220684905994</c:v>
                </c:pt>
                <c:pt idx="23">
                  <c:v>2031.9015865856677</c:v>
                </c:pt>
                <c:pt idx="24">
                  <c:v>2033.5135672176277</c:v>
                </c:pt>
                <c:pt idx="25">
                  <c:v>2036.3345333235577</c:v>
                </c:pt>
                <c:pt idx="26">
                  <c:v>2113.3066084996512</c:v>
                </c:pt>
                <c:pt idx="27">
                  <c:v>1996.035017524556</c:v>
                </c:pt>
                <c:pt idx="28">
                  <c:v>2069.7831314367295</c:v>
                </c:pt>
                <c:pt idx="29">
                  <c:v>2040.3644849034581</c:v>
                </c:pt>
                <c:pt idx="30">
                  <c:v>2040.7674800614479</c:v>
                </c:pt>
                <c:pt idx="31">
                  <c:v>2073.0070927006495</c:v>
                </c:pt>
                <c:pt idx="32">
                  <c:v>2012.1548238441569</c:v>
                </c:pt>
                <c:pt idx="33">
                  <c:v>1992.0050659446561</c:v>
                </c:pt>
                <c:pt idx="34">
                  <c:v>1983.9451627848555</c:v>
                </c:pt>
                <c:pt idx="35">
                  <c:v>1960.9744387794246</c:v>
                </c:pt>
                <c:pt idx="36">
                  <c:v>2017.393760898027</c:v>
                </c:pt>
                <c:pt idx="37">
                  <c:v>1956.5414920415344</c:v>
                </c:pt>
                <c:pt idx="38">
                  <c:v>1974.6762741510852</c:v>
                </c:pt>
                <c:pt idx="39">
                  <c:v>1993.6170465766161</c:v>
                </c:pt>
                <c:pt idx="40">
                  <c:v>1977.4972402570152</c:v>
                </c:pt>
                <c:pt idx="41">
                  <c:v>1991.602070786666</c:v>
                </c:pt>
                <c:pt idx="42">
                  <c:v>1994.4230368925962</c:v>
                </c:pt>
                <c:pt idx="43">
                  <c:v>1941.6306711959037</c:v>
                </c:pt>
                <c:pt idx="44">
                  <c:v>1915.8389810845426</c:v>
                </c:pt>
                <c:pt idx="45">
                  <c:v>1956.5414920415344</c:v>
                </c:pt>
                <c:pt idx="46">
                  <c:v>1993.6170465766161</c:v>
                </c:pt>
                <c:pt idx="47">
                  <c:v>1943.2426518278639</c:v>
                </c:pt>
                <c:pt idx="48">
                  <c:v>1930.7498019301734</c:v>
                </c:pt>
                <c:pt idx="49">
                  <c:v>1914.2270004525824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39871"/>
        <c:axId val="87824991"/>
      </c:scatterChart>
      <c:scatterChart>
        <c:scatterStyle val="lineMarker"/>
        <c:varyColors val="0"/>
        <c:ser>
          <c:idx val="1"/>
          <c:order val="1"/>
          <c:tx>
            <c:strRef>
              <c:f>childcare!$K$1</c:f>
              <c:strCache>
                <c:ptCount val="1"/>
                <c:pt idx="0">
                  <c:v>share of all benefit units paying childcare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childcare!$K$3:$K$52</c:f>
              <c:numCache>
                <c:formatCode>General</c:formatCode>
                <c:ptCount val="50"/>
                <c:pt idx="0">
                  <c:v>5.6997555492770892E-2</c:v>
                </c:pt>
                <c:pt idx="1">
                  <c:v>5.8213744646840593E-2</c:v>
                </c:pt>
                <c:pt idx="2">
                  <c:v>6.0147597076671791E-2</c:v>
                </c:pt>
                <c:pt idx="3">
                  <c:v>5.973825840269914E-2</c:v>
                </c:pt>
                <c:pt idx="4">
                  <c:v>5.759408140360521E-2</c:v>
                </c:pt>
                <c:pt idx="5">
                  <c:v>5.799191177298893E-2</c:v>
                </c:pt>
                <c:pt idx="6">
                  <c:v>5.713114572485764E-2</c:v>
                </c:pt>
                <c:pt idx="7">
                  <c:v>5.7041892525657945E-2</c:v>
                </c:pt>
                <c:pt idx="8">
                  <c:v>5.7484733809237118E-2</c:v>
                </c:pt>
                <c:pt idx="9">
                  <c:v>5.7297411964361479E-2</c:v>
                </c:pt>
                <c:pt idx="10">
                  <c:v>5.6321815023336615E-2</c:v>
                </c:pt>
                <c:pt idx="11">
                  <c:v>5.462124032932026E-2</c:v>
                </c:pt>
                <c:pt idx="12">
                  <c:v>5.3909734440852737E-2</c:v>
                </c:pt>
                <c:pt idx="13">
                  <c:v>5.2271187126399582E-2</c:v>
                </c:pt>
                <c:pt idx="14">
                  <c:v>5.2000960941722886E-2</c:v>
                </c:pt>
                <c:pt idx="15">
                  <c:v>5.0415501477558952E-2</c:v>
                </c:pt>
                <c:pt idx="16">
                  <c:v>5.1036432160804023E-2</c:v>
                </c:pt>
                <c:pt idx="17">
                  <c:v>4.9552395486046986E-2</c:v>
                </c:pt>
                <c:pt idx="18">
                  <c:v>4.9242132058006788E-2</c:v>
                </c:pt>
                <c:pt idx="19">
                  <c:v>4.9117171890982442E-2</c:v>
                </c:pt>
                <c:pt idx="20">
                  <c:v>4.8297501232320933E-2</c:v>
                </c:pt>
                <c:pt idx="21">
                  <c:v>4.8138295372293922E-2</c:v>
                </c:pt>
                <c:pt idx="22">
                  <c:v>4.8039334595971379E-2</c:v>
                </c:pt>
                <c:pt idx="23">
                  <c:v>4.6700319548001669E-2</c:v>
                </c:pt>
                <c:pt idx="24">
                  <c:v>4.6444843296976394E-2</c:v>
                </c:pt>
                <c:pt idx="25">
                  <c:v>4.6151597906600783E-2</c:v>
                </c:pt>
                <c:pt idx="26">
                  <c:v>4.7613859228590107E-2</c:v>
                </c:pt>
                <c:pt idx="27">
                  <c:v>4.4686033922771561E-2</c:v>
                </c:pt>
                <c:pt idx="28">
                  <c:v>4.6043371852223729E-2</c:v>
                </c:pt>
                <c:pt idx="29">
                  <c:v>4.5120353619520367E-2</c:v>
                </c:pt>
                <c:pt idx="30">
                  <c:v>4.4841937483396793E-2</c:v>
                </c:pt>
                <c:pt idx="31">
                  <c:v>4.5345956857870753E-2</c:v>
                </c:pt>
                <c:pt idx="32">
                  <c:v>4.3794403999649151E-2</c:v>
                </c:pt>
                <c:pt idx="33">
                  <c:v>4.3145435818654751E-2</c:v>
                </c:pt>
                <c:pt idx="34">
                  <c:v>4.2778192940685772E-2</c:v>
                </c:pt>
                <c:pt idx="35">
                  <c:v>4.2061770121102633E-2</c:v>
                </c:pt>
                <c:pt idx="36">
                  <c:v>4.3148476960471652E-2</c:v>
                </c:pt>
                <c:pt idx="37">
                  <c:v>4.1691713181623014E-2</c:v>
                </c:pt>
                <c:pt idx="38">
                  <c:v>4.1927286106666441E-2</c:v>
                </c:pt>
                <c:pt idx="39">
                  <c:v>4.2220344624523135E-2</c:v>
                </c:pt>
                <c:pt idx="40">
                  <c:v>4.1746779874427861E-2</c:v>
                </c:pt>
                <c:pt idx="41">
                  <c:v>4.1905149534057475E-2</c:v>
                </c:pt>
                <c:pt idx="42">
                  <c:v>4.1827248140635563E-2</c:v>
                </c:pt>
                <c:pt idx="43">
                  <c:v>4.0591431821053965E-2</c:v>
                </c:pt>
                <c:pt idx="44">
                  <c:v>3.9947901348682827E-2</c:v>
                </c:pt>
                <c:pt idx="45">
                  <c:v>4.0660619917422508E-2</c:v>
                </c:pt>
                <c:pt idx="46">
                  <c:v>4.1322452116240804E-2</c:v>
                </c:pt>
                <c:pt idx="47">
                  <c:v>4.0188021935892521E-2</c:v>
                </c:pt>
                <c:pt idx="48">
                  <c:v>3.9799961786720052E-2</c:v>
                </c:pt>
                <c:pt idx="49">
                  <c:v>3.9350835480370147E-2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3-4220-A87E-C6D12520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911"/>
        <c:axId val="87820191"/>
      </c:scatterChart>
      <c:valAx>
        <c:axId val="8783987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4991"/>
        <c:crosses val="autoZero"/>
        <c:crossBetween val="midCat"/>
      </c:valAx>
      <c:valAx>
        <c:axId val="87824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benefit units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9871"/>
        <c:crosses val="autoZero"/>
        <c:crossBetween val="midCat"/>
      </c:valAx>
      <c:valAx>
        <c:axId val="87820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benefit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4911"/>
        <c:crosses val="max"/>
        <c:crossBetween val="midCat"/>
      </c:valAx>
      <c:valAx>
        <c:axId val="8781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8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1380268642889"/>
          <c:y val="0.78223602124408254"/>
          <c:w val="0.78000443878338743"/>
          <c:h val="7.223163302930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3937007874014"/>
          <c:y val="5.0925925925925923E-2"/>
          <c:w val="0.83540507436570433"/>
          <c:h val="0.74790099154272383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receipt'!$N$2</c:f>
              <c:strCache>
                <c:ptCount val="1"/>
                <c:pt idx="0">
                  <c:v>40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receipt'!$N$4:$N$53</c:f>
              <c:numCache>
                <c:formatCode>General</c:formatCode>
                <c:ptCount val="50"/>
                <c:pt idx="0">
                  <c:v>203.91554994294879</c:v>
                </c:pt>
                <c:pt idx="1">
                  <c:v>250.25999311180081</c:v>
                </c:pt>
                <c:pt idx="2">
                  <c:v>174.89989856766755</c:v>
                </c:pt>
                <c:pt idx="3">
                  <c:v>207.54250636485895</c:v>
                </c:pt>
                <c:pt idx="4">
                  <c:v>232.52820616024002</c:v>
                </c:pt>
                <c:pt idx="5">
                  <c:v>239.37912384607031</c:v>
                </c:pt>
                <c:pt idx="6">
                  <c:v>252.2749689017509</c:v>
                </c:pt>
                <c:pt idx="7">
                  <c:v>260.33487206155121</c:v>
                </c:pt>
                <c:pt idx="8">
                  <c:v>263.55883332547137</c:v>
                </c:pt>
                <c:pt idx="9">
                  <c:v>270.40975101130164</c:v>
                </c:pt>
                <c:pt idx="10">
                  <c:v>273.63371227522185</c:v>
                </c:pt>
                <c:pt idx="11">
                  <c:v>281.69361543502214</c:v>
                </c:pt>
                <c:pt idx="12">
                  <c:v>280.48462996105212</c:v>
                </c:pt>
                <c:pt idx="13">
                  <c:v>282.49960575100221</c:v>
                </c:pt>
                <c:pt idx="14">
                  <c:v>276.45467838115195</c:v>
                </c:pt>
                <c:pt idx="15">
                  <c:v>282.90260090899221</c:v>
                </c:pt>
                <c:pt idx="16">
                  <c:v>272.42472680125178</c:v>
                </c:pt>
                <c:pt idx="17">
                  <c:v>266.37979943140147</c:v>
                </c:pt>
                <c:pt idx="18">
                  <c:v>267.99178006336155</c:v>
                </c:pt>
                <c:pt idx="19">
                  <c:v>264.76781879944144</c:v>
                </c:pt>
                <c:pt idx="20">
                  <c:v>284.11158638296223</c:v>
                </c:pt>
                <c:pt idx="21">
                  <c:v>284.9175766989423</c:v>
                </c:pt>
                <c:pt idx="22">
                  <c:v>294.58946049070272</c:v>
                </c:pt>
                <c:pt idx="23">
                  <c:v>310.7092668103034</c:v>
                </c:pt>
                <c:pt idx="24">
                  <c:v>294.99245564869273</c:v>
                </c:pt>
                <c:pt idx="25">
                  <c:v>309.09728617834332</c:v>
                </c:pt>
                <c:pt idx="26">
                  <c:v>314.73921839020363</c:v>
                </c:pt>
                <c:pt idx="27">
                  <c:v>316.75419418015366</c:v>
                </c:pt>
                <c:pt idx="28">
                  <c:v>323.20211670799398</c:v>
                </c:pt>
                <c:pt idx="29">
                  <c:v>332.47100534176434</c:v>
                </c:pt>
                <c:pt idx="30">
                  <c:v>311.91825228427342</c:v>
                </c:pt>
                <c:pt idx="31">
                  <c:v>317.56018449613373</c:v>
                </c:pt>
                <c:pt idx="32">
                  <c:v>308.29129586236331</c:v>
                </c:pt>
                <c:pt idx="33">
                  <c:v>307.08231038839324</c:v>
                </c:pt>
                <c:pt idx="34">
                  <c:v>320.78414576005383</c:v>
                </c:pt>
                <c:pt idx="35">
                  <c:v>332.8740004997544</c:v>
                </c:pt>
                <c:pt idx="36">
                  <c:v>326.02308281392408</c:v>
                </c:pt>
                <c:pt idx="37">
                  <c:v>334.08298597372442</c:v>
                </c:pt>
                <c:pt idx="38">
                  <c:v>336.50095692166451</c:v>
                </c:pt>
                <c:pt idx="39">
                  <c:v>338.9189278696046</c:v>
                </c:pt>
                <c:pt idx="40">
                  <c:v>350.2027922933251</c:v>
                </c:pt>
                <c:pt idx="41">
                  <c:v>349.39680197734509</c:v>
                </c:pt>
                <c:pt idx="42">
                  <c:v>351.41177776729518</c:v>
                </c:pt>
                <c:pt idx="43">
                  <c:v>348.18781650337502</c:v>
                </c:pt>
                <c:pt idx="44">
                  <c:v>346.97883102940494</c:v>
                </c:pt>
                <c:pt idx="45">
                  <c:v>337.30694723764458</c:v>
                </c:pt>
                <c:pt idx="46">
                  <c:v>321.99313123402391</c:v>
                </c:pt>
                <c:pt idx="47">
                  <c:v>310.3062716523134</c:v>
                </c:pt>
                <c:pt idx="48">
                  <c:v>313.93322807422356</c:v>
                </c:pt>
                <c:pt idx="49">
                  <c:v>297.00743143864287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A-4A68-B94C-4A3121C92240}"/>
            </c:ext>
          </c:extLst>
        </c:ser>
        <c:ser>
          <c:idx val="1"/>
          <c:order val="1"/>
          <c:tx>
            <c:strRef>
              <c:f>'social care receipt'!$O$2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receipt'!$O$4:$O$53</c:f>
              <c:numCache>
                <c:formatCode>General</c:formatCode>
                <c:ptCount val="50"/>
                <c:pt idx="0">
                  <c:v>1323.436098839217</c:v>
                </c:pt>
                <c:pt idx="1">
                  <c:v>1514.8587988844754</c:v>
                </c:pt>
                <c:pt idx="2">
                  <c:v>1647.8472010211813</c:v>
                </c:pt>
                <c:pt idx="3">
                  <c:v>1718.371353669434</c:v>
                </c:pt>
                <c:pt idx="4">
                  <c:v>1787.6865208437171</c:v>
                </c:pt>
                <c:pt idx="5">
                  <c:v>1860.6286444399102</c:v>
                </c:pt>
                <c:pt idx="6">
                  <c:v>1906.1670972927823</c:v>
                </c:pt>
                <c:pt idx="7">
                  <c:v>1875.1364701275509</c:v>
                </c:pt>
                <c:pt idx="8">
                  <c:v>1946.466613091784</c:v>
                </c:pt>
                <c:pt idx="9">
                  <c:v>1949.6905743557043</c:v>
                </c:pt>
                <c:pt idx="10">
                  <c:v>2031.4985914276779</c:v>
                </c:pt>
                <c:pt idx="11">
                  <c:v>2050.0363686952182</c:v>
                </c:pt>
                <c:pt idx="12">
                  <c:v>2044.3944364833583</c:v>
                </c:pt>
                <c:pt idx="13">
                  <c:v>2104.0377198658807</c:v>
                </c:pt>
                <c:pt idx="14">
                  <c:v>2139.0982986110121</c:v>
                </c:pt>
                <c:pt idx="15">
                  <c:v>2191.0846739917242</c:v>
                </c:pt>
                <c:pt idx="16">
                  <c:v>2211.6374270492156</c:v>
                </c:pt>
                <c:pt idx="17">
                  <c:v>2212.0404222072057</c:v>
                </c:pt>
                <c:pt idx="18">
                  <c:v>2225.742257578866</c:v>
                </c:pt>
                <c:pt idx="19">
                  <c:v>2265.2357830618876</c:v>
                </c:pt>
                <c:pt idx="20">
                  <c:v>2287.8035119093288</c:v>
                </c:pt>
                <c:pt idx="21">
                  <c:v>2261.2058314819874</c:v>
                </c:pt>
                <c:pt idx="22">
                  <c:v>2222.5182963149459</c:v>
                </c:pt>
                <c:pt idx="23">
                  <c:v>2216.0703737871054</c:v>
                </c:pt>
                <c:pt idx="24">
                  <c:v>2170.9349160922234</c:v>
                </c:pt>
                <c:pt idx="25">
                  <c:v>2168.1139499862934</c:v>
                </c:pt>
                <c:pt idx="26">
                  <c:v>2129.0234196612619</c:v>
                </c:pt>
                <c:pt idx="27">
                  <c:v>2084.69395228236</c:v>
                </c:pt>
                <c:pt idx="28">
                  <c:v>2079.8580103864797</c:v>
                </c:pt>
                <c:pt idx="29">
                  <c:v>2075.8280588065795</c:v>
                </c:pt>
                <c:pt idx="30">
                  <c:v>2065.3501846988393</c:v>
                </c:pt>
                <c:pt idx="31">
                  <c:v>2067.3651604887891</c:v>
                </c:pt>
                <c:pt idx="32">
                  <c:v>2093.5598457581405</c:v>
                </c:pt>
                <c:pt idx="33">
                  <c:v>2086.3059329143198</c:v>
                </c:pt>
                <c:pt idx="34">
                  <c:v>2118.5455455535212</c:v>
                </c:pt>
                <c:pt idx="35">
                  <c:v>2087.1119232302999</c:v>
                </c:pt>
                <c:pt idx="36">
                  <c:v>2085.09694744035</c:v>
                </c:pt>
                <c:pt idx="37">
                  <c:v>2121.7695068174417</c:v>
                </c:pt>
                <c:pt idx="38">
                  <c:v>2146.7552066128228</c:v>
                </c:pt>
                <c:pt idx="39">
                  <c:v>2228.1602285268059</c:v>
                </c:pt>
                <c:pt idx="40">
                  <c:v>2223.7272817889157</c:v>
                </c:pt>
                <c:pt idx="41">
                  <c:v>2262.0118217979675</c:v>
                </c:pt>
                <c:pt idx="42">
                  <c:v>2290.2214828572687</c:v>
                </c:pt>
                <c:pt idx="43">
                  <c:v>2367.193558033362</c:v>
                </c:pt>
                <c:pt idx="44">
                  <c:v>2355.9096936096421</c:v>
                </c:pt>
                <c:pt idx="45">
                  <c:v>2402.2541367784938</c:v>
                </c:pt>
                <c:pt idx="46">
                  <c:v>2440.5386767875452</c:v>
                </c:pt>
                <c:pt idx="47">
                  <c:v>2442.5536525774951</c:v>
                </c:pt>
                <c:pt idx="48">
                  <c:v>2465.1213814249363</c:v>
                </c:pt>
                <c:pt idx="49">
                  <c:v>2514.2867906997185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A-4A68-B94C-4A3121C92240}"/>
            </c:ext>
          </c:extLst>
        </c:ser>
        <c:ser>
          <c:idx val="2"/>
          <c:order val="2"/>
          <c:tx>
            <c:strRef>
              <c:f>'social care receipt'!$P$2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receipt'!$P$4:$P$53</c:f>
              <c:numCache>
                <c:formatCode>General</c:formatCode>
                <c:ptCount val="50"/>
                <c:pt idx="0">
                  <c:v>1387.9153241176198</c:v>
                </c:pt>
                <c:pt idx="1">
                  <c:v>1494.7090409849745</c:v>
                </c:pt>
                <c:pt idx="2">
                  <c:v>1614.3986029080097</c:v>
                </c:pt>
                <c:pt idx="3">
                  <c:v>1713.938406931544</c:v>
                </c:pt>
                <c:pt idx="4">
                  <c:v>1789.2985014756771</c:v>
                </c:pt>
                <c:pt idx="5">
                  <c:v>1865.4645863357905</c:v>
                </c:pt>
                <c:pt idx="6">
                  <c:v>1973.0642935191252</c:v>
                </c:pt>
                <c:pt idx="7">
                  <c:v>2105.2467053398509</c:v>
                </c:pt>
                <c:pt idx="8">
                  <c:v>2180.606799883984</c:v>
                </c:pt>
                <c:pt idx="9">
                  <c:v>2289.8184876992786</c:v>
                </c:pt>
                <c:pt idx="10">
                  <c:v>2343.013848553961</c:v>
                </c:pt>
                <c:pt idx="11">
                  <c:v>2403.0601270944735</c:v>
                </c:pt>
                <c:pt idx="12">
                  <c:v>2467.5393523728762</c:v>
                </c:pt>
                <c:pt idx="13">
                  <c:v>2539.6754856530893</c:v>
                </c:pt>
                <c:pt idx="14">
                  <c:v>2608.5876576693827</c:v>
                </c:pt>
                <c:pt idx="15">
                  <c:v>2673.8728732637655</c:v>
                </c:pt>
                <c:pt idx="16">
                  <c:v>2728.2772195924176</c:v>
                </c:pt>
                <c:pt idx="17">
                  <c:v>2792.7564448708208</c:v>
                </c:pt>
                <c:pt idx="18">
                  <c:v>2873.3554764688238</c:v>
                </c:pt>
                <c:pt idx="19">
                  <c:v>2946.7005952230074</c:v>
                </c:pt>
                <c:pt idx="20">
                  <c:v>3014.8067769233203</c:v>
                </c:pt>
                <c:pt idx="21">
                  <c:v>3109.9136342089641</c:v>
                </c:pt>
                <c:pt idx="22">
                  <c:v>3211.4684140224485</c:v>
                </c:pt>
                <c:pt idx="23">
                  <c:v>3313.0231938359329</c:v>
                </c:pt>
                <c:pt idx="24">
                  <c:v>3404.5030946996667</c:v>
                </c:pt>
                <c:pt idx="25">
                  <c:v>3502.4309180912414</c:v>
                </c:pt>
                <c:pt idx="26">
                  <c:v>3620.9114945403062</c:v>
                </c:pt>
                <c:pt idx="27">
                  <c:v>3672.0918796050387</c:v>
                </c:pt>
                <c:pt idx="28">
                  <c:v>3798.6323592139042</c:v>
                </c:pt>
                <c:pt idx="29">
                  <c:v>3903.8140954492987</c:v>
                </c:pt>
                <c:pt idx="30">
                  <c:v>4038.8174733759543</c:v>
                </c:pt>
                <c:pt idx="31">
                  <c:v>4075.8930279110359</c:v>
                </c:pt>
                <c:pt idx="32">
                  <c:v>4136.3423016095385</c:v>
                </c:pt>
                <c:pt idx="33">
                  <c:v>4207.2694494157813</c:v>
                </c:pt>
                <c:pt idx="34">
                  <c:v>4275.7786262740847</c:v>
                </c:pt>
                <c:pt idx="35">
                  <c:v>4396.2741785130993</c:v>
                </c:pt>
                <c:pt idx="36">
                  <c:v>4409.9760138847605</c:v>
                </c:pt>
                <c:pt idx="37">
                  <c:v>4423.2748540984312</c:v>
                </c:pt>
                <c:pt idx="38">
                  <c:v>4463.9773650554225</c:v>
                </c:pt>
                <c:pt idx="39">
                  <c:v>4491.3810357987431</c:v>
                </c:pt>
                <c:pt idx="40">
                  <c:v>4526.0386193858849</c:v>
                </c:pt>
                <c:pt idx="41">
                  <c:v>4571.1740770807673</c:v>
                </c:pt>
                <c:pt idx="42">
                  <c:v>4567.9501158168478</c:v>
                </c:pt>
                <c:pt idx="43">
                  <c:v>4620.3394863555495</c:v>
                </c:pt>
                <c:pt idx="44">
                  <c:v>4700.9385179535529</c:v>
                </c:pt>
                <c:pt idx="45">
                  <c:v>4677.1618036321424</c:v>
                </c:pt>
                <c:pt idx="46">
                  <c:v>4725.5212225909436</c:v>
                </c:pt>
                <c:pt idx="47">
                  <c:v>4763.8057625999954</c:v>
                </c:pt>
                <c:pt idx="48">
                  <c:v>4765.0147480739652</c:v>
                </c:pt>
                <c:pt idx="49">
                  <c:v>4826.2700120884474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A-4A68-B94C-4A3121C9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6287"/>
        <c:axId val="566306767"/>
      </c:areaChart>
      <c:catAx>
        <c:axId val="566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767"/>
        <c:crosses val="autoZero"/>
        <c:auto val="1"/>
        <c:lblAlgn val="ctr"/>
        <c:lblOffset val="100"/>
        <c:noMultiLvlLbl val="0"/>
      </c:catAx>
      <c:valAx>
        <c:axId val="5663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</a:t>
                </a:r>
                <a:r>
                  <a:rPr lang="en-GB" baseline="0"/>
                  <a:t>social care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0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36679790026248"/>
          <c:y val="5.6133712452610049E-2"/>
          <c:w val="0.3365997375328084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receipt'!$W$2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receipt'!$W$4:$W$53</c:f>
              <c:numCache>
                <c:formatCode>General</c:formatCode>
                <c:ptCount val="50"/>
                <c:pt idx="0">
                  <c:v>0.30353929214157166</c:v>
                </c:pt>
                <c:pt idx="1">
                  <c:v>0.29884504331087586</c:v>
                </c:pt>
                <c:pt idx="2">
                  <c:v>0.31381055676066522</c:v>
                </c:pt>
                <c:pt idx="3">
                  <c:v>0.30709600477042337</c:v>
                </c:pt>
                <c:pt idx="4">
                  <c:v>0.29911871435977189</c:v>
                </c:pt>
                <c:pt idx="5">
                  <c:v>0.2857142857142857</c:v>
                </c:pt>
                <c:pt idx="6">
                  <c:v>0.2898148148148148</c:v>
                </c:pt>
                <c:pt idx="7">
                  <c:v>0.29511192325262675</c:v>
                </c:pt>
                <c:pt idx="8">
                  <c:v>0.2965986394557823</c:v>
                </c:pt>
                <c:pt idx="9">
                  <c:v>0.29624724061810154</c:v>
                </c:pt>
                <c:pt idx="10">
                  <c:v>0.2949609035621199</c:v>
                </c:pt>
                <c:pt idx="11">
                  <c:v>0.30404523705959113</c:v>
                </c:pt>
                <c:pt idx="12">
                  <c:v>0.30025884383088869</c:v>
                </c:pt>
                <c:pt idx="13">
                  <c:v>0.30008561643835618</c:v>
                </c:pt>
                <c:pt idx="14">
                  <c:v>0.29480017189514396</c:v>
                </c:pt>
                <c:pt idx="15">
                  <c:v>0.30481980026052974</c:v>
                </c:pt>
                <c:pt idx="16">
                  <c:v>0.29649122807017542</c:v>
                </c:pt>
                <c:pt idx="17">
                  <c:v>0.27925644275454159</c:v>
                </c:pt>
                <c:pt idx="18">
                  <c:v>0.28118393234672306</c:v>
                </c:pt>
                <c:pt idx="19">
                  <c:v>0.2779187817258883</c:v>
                </c:pt>
                <c:pt idx="20">
                  <c:v>0.29834955564959798</c:v>
                </c:pt>
                <c:pt idx="21">
                  <c:v>0.30382466695315857</c:v>
                </c:pt>
                <c:pt idx="22">
                  <c:v>0.30420307948397834</c:v>
                </c:pt>
                <c:pt idx="23">
                  <c:v>0.30426203630623522</c:v>
                </c:pt>
                <c:pt idx="24">
                  <c:v>0.28683385579937304</c:v>
                </c:pt>
                <c:pt idx="25">
                  <c:v>0.29996089166992568</c:v>
                </c:pt>
                <c:pt idx="26">
                  <c:v>0.30201082753286929</c:v>
                </c:pt>
                <c:pt idx="27">
                  <c:v>0.30417956656346751</c:v>
                </c:pt>
                <c:pt idx="28">
                  <c:v>0.31025145067698257</c:v>
                </c:pt>
                <c:pt idx="29">
                  <c:v>0.31380753138075312</c:v>
                </c:pt>
                <c:pt idx="30">
                  <c:v>0.29723502304147464</c:v>
                </c:pt>
                <c:pt idx="31">
                  <c:v>0.2971342383107089</c:v>
                </c:pt>
                <c:pt idx="32">
                  <c:v>0.28576765035487484</c:v>
                </c:pt>
                <c:pt idx="33">
                  <c:v>0.29409494403705133</c:v>
                </c:pt>
                <c:pt idx="34">
                  <c:v>0.30300723258469736</c:v>
                </c:pt>
                <c:pt idx="35">
                  <c:v>0.30820895522388059</c:v>
                </c:pt>
                <c:pt idx="36">
                  <c:v>0.30748764728240213</c:v>
                </c:pt>
                <c:pt idx="37">
                  <c:v>0.30624307351311414</c:v>
                </c:pt>
                <c:pt idx="38">
                  <c:v>0.29874776386404295</c:v>
                </c:pt>
                <c:pt idx="39">
                  <c:v>0.30143369175627238</c:v>
                </c:pt>
                <c:pt idx="40">
                  <c:v>0.3096935138987883</c:v>
                </c:pt>
                <c:pt idx="41">
                  <c:v>0.30854092526690391</c:v>
                </c:pt>
                <c:pt idx="42">
                  <c:v>0.3062873199859501</c:v>
                </c:pt>
                <c:pt idx="43">
                  <c:v>0.30660042583392477</c:v>
                </c:pt>
                <c:pt idx="44">
                  <c:v>0.30793991416309013</c:v>
                </c:pt>
                <c:pt idx="45">
                  <c:v>0.30403196512895025</c:v>
                </c:pt>
                <c:pt idx="46">
                  <c:v>0.29429097605893184</c:v>
                </c:pt>
                <c:pt idx="47">
                  <c:v>0.27697841726618705</c:v>
                </c:pt>
                <c:pt idx="48">
                  <c:v>0.28173598553345391</c:v>
                </c:pt>
                <c:pt idx="49">
                  <c:v>0.27738050432818967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0-49F9-8B4A-E70D2E0B37EA}"/>
            </c:ext>
          </c:extLst>
        </c:ser>
        <c:ser>
          <c:idx val="1"/>
          <c:order val="1"/>
          <c:tx>
            <c:strRef>
              <c:f>'social care receipt'!$X$2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receipt'!$X$4:$X$53</c:f>
              <c:numCache>
                <c:formatCode>General</c:formatCode>
                <c:ptCount val="50"/>
                <c:pt idx="0">
                  <c:v>0.87410167686984297</c:v>
                </c:pt>
                <c:pt idx="1">
                  <c:v>0.88886261527547883</c:v>
                </c:pt>
                <c:pt idx="2">
                  <c:v>0.88334413480233309</c:v>
                </c:pt>
                <c:pt idx="3">
                  <c:v>0.89000208724692131</c:v>
                </c:pt>
                <c:pt idx="4">
                  <c:v>0.90034503754820383</c:v>
                </c:pt>
                <c:pt idx="5">
                  <c:v>0.90957446808510634</c:v>
                </c:pt>
                <c:pt idx="6">
                  <c:v>0.9019832189168574</c:v>
                </c:pt>
                <c:pt idx="7">
                  <c:v>0.90052254693245593</c:v>
                </c:pt>
                <c:pt idx="8">
                  <c:v>0.9044943820224719</c:v>
                </c:pt>
                <c:pt idx="9">
                  <c:v>0.90548381059329963</c:v>
                </c:pt>
                <c:pt idx="10">
                  <c:v>0.91289387902933716</c:v>
                </c:pt>
                <c:pt idx="11">
                  <c:v>0.91263006817366343</c:v>
                </c:pt>
                <c:pt idx="12">
                  <c:v>0.9062165058949625</c:v>
                </c:pt>
                <c:pt idx="13">
                  <c:v>0.91069248212105358</c:v>
                </c:pt>
                <c:pt idx="14">
                  <c:v>0.9126547455295736</c:v>
                </c:pt>
                <c:pt idx="15">
                  <c:v>0.9147039030955586</c:v>
                </c:pt>
                <c:pt idx="16">
                  <c:v>0.92219794992438242</c:v>
                </c:pt>
                <c:pt idx="17">
                  <c:v>0.92438531492084874</c:v>
                </c:pt>
                <c:pt idx="18">
                  <c:v>0.92450619350518914</c:v>
                </c:pt>
                <c:pt idx="19">
                  <c:v>0.92801717021627872</c:v>
                </c:pt>
                <c:pt idx="20">
                  <c:v>0.94083526682134566</c:v>
                </c:pt>
                <c:pt idx="21">
                  <c:v>0.93501083152807862</c:v>
                </c:pt>
                <c:pt idx="22">
                  <c:v>0.93143050160445873</c:v>
                </c:pt>
                <c:pt idx="23">
                  <c:v>0.93298269426535463</c:v>
                </c:pt>
                <c:pt idx="24">
                  <c:v>0.93168453822206854</c:v>
                </c:pt>
                <c:pt idx="25">
                  <c:v>0.92966994988767926</c:v>
                </c:pt>
                <c:pt idx="26">
                  <c:v>0.92602979842243649</c:v>
                </c:pt>
                <c:pt idx="27">
                  <c:v>0.92656277986745472</c:v>
                </c:pt>
                <c:pt idx="28">
                  <c:v>0.93007749143989904</c:v>
                </c:pt>
                <c:pt idx="29">
                  <c:v>0.93518518518518523</c:v>
                </c:pt>
                <c:pt idx="30">
                  <c:v>0.93916071101337728</c:v>
                </c:pt>
                <c:pt idx="31">
                  <c:v>0.93647316538882808</c:v>
                </c:pt>
                <c:pt idx="32">
                  <c:v>0.93586741127724737</c:v>
                </c:pt>
                <c:pt idx="33">
                  <c:v>0.93464524282361439</c:v>
                </c:pt>
                <c:pt idx="34">
                  <c:v>0.93992490613266588</c:v>
                </c:pt>
                <c:pt idx="35">
                  <c:v>0.9416363636363636</c:v>
                </c:pt>
                <c:pt idx="36">
                  <c:v>0.94038531443111595</c:v>
                </c:pt>
                <c:pt idx="37">
                  <c:v>0.94830691642651299</c:v>
                </c:pt>
                <c:pt idx="38">
                  <c:v>0.95006242197253432</c:v>
                </c:pt>
                <c:pt idx="39">
                  <c:v>0.9545925414364641</c:v>
                </c:pt>
                <c:pt idx="40">
                  <c:v>0.95072363886974498</c:v>
                </c:pt>
                <c:pt idx="41">
                  <c:v>0.94574557708508844</c:v>
                </c:pt>
                <c:pt idx="42">
                  <c:v>0.94292351086776172</c:v>
                </c:pt>
                <c:pt idx="43">
                  <c:v>0.9506392620165075</c:v>
                </c:pt>
                <c:pt idx="44">
                  <c:v>0.94733430562307563</c:v>
                </c:pt>
                <c:pt idx="45">
                  <c:v>0.94364413487414911</c:v>
                </c:pt>
                <c:pt idx="46">
                  <c:v>0.94506866416978774</c:v>
                </c:pt>
                <c:pt idx="47">
                  <c:v>0.94408099688473524</c:v>
                </c:pt>
                <c:pt idx="48">
                  <c:v>0.94180138568129335</c:v>
                </c:pt>
                <c:pt idx="49">
                  <c:v>0.93946694774883299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0-49F9-8B4A-E70D2E0B37EA}"/>
            </c:ext>
          </c:extLst>
        </c:ser>
        <c:ser>
          <c:idx val="2"/>
          <c:order val="2"/>
          <c:tx>
            <c:strRef>
              <c:f>'social care receipt'!$Y$2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receipt'!$Y$4:$Y$53</c:f>
              <c:numCache>
                <c:formatCode>General</c:formatCode>
                <c:ptCount val="50"/>
                <c:pt idx="0">
                  <c:v>0.93944353518821599</c:v>
                </c:pt>
                <c:pt idx="1">
                  <c:v>0.94544991078256435</c:v>
                </c:pt>
                <c:pt idx="2">
                  <c:v>0.95177001663102878</c:v>
                </c:pt>
                <c:pt idx="3">
                  <c:v>0.94848349687778766</c:v>
                </c:pt>
                <c:pt idx="4">
                  <c:v>0.94629156010230175</c:v>
                </c:pt>
                <c:pt idx="5">
                  <c:v>0.94488671157379056</c:v>
                </c:pt>
                <c:pt idx="6">
                  <c:v>0.94208197036751973</c:v>
                </c:pt>
                <c:pt idx="7">
                  <c:v>0.93452593917710192</c:v>
                </c:pt>
                <c:pt idx="8">
                  <c:v>0.93277021203240817</c:v>
                </c:pt>
                <c:pt idx="9">
                  <c:v>0.94135188866799202</c:v>
                </c:pt>
                <c:pt idx="10">
                  <c:v>0.94062449441837892</c:v>
                </c:pt>
                <c:pt idx="11">
                  <c:v>0.94440924928729808</c:v>
                </c:pt>
                <c:pt idx="12">
                  <c:v>0.94287034185401908</c:v>
                </c:pt>
                <c:pt idx="13">
                  <c:v>0.94115890083632014</c:v>
                </c:pt>
                <c:pt idx="14">
                  <c:v>0.94166424207157406</c:v>
                </c:pt>
                <c:pt idx="15">
                  <c:v>0.94086783891094727</c:v>
                </c:pt>
                <c:pt idx="16">
                  <c:v>0.94184752365052871</c:v>
                </c:pt>
                <c:pt idx="17">
                  <c:v>0.94672131147540983</c:v>
                </c:pt>
                <c:pt idx="18">
                  <c:v>0.94788620047859606</c:v>
                </c:pt>
                <c:pt idx="19">
                  <c:v>0.94825573855531065</c:v>
                </c:pt>
                <c:pt idx="20">
                  <c:v>0.94612368787150625</c:v>
                </c:pt>
                <c:pt idx="21">
                  <c:v>0.94640667157223446</c:v>
                </c:pt>
                <c:pt idx="22">
                  <c:v>0.94330018939393945</c:v>
                </c:pt>
                <c:pt idx="23">
                  <c:v>0.94646557679023713</c:v>
                </c:pt>
                <c:pt idx="24">
                  <c:v>0.94857399505951046</c:v>
                </c:pt>
                <c:pt idx="25">
                  <c:v>0.94786781546515431</c:v>
                </c:pt>
                <c:pt idx="26">
                  <c:v>0.94838505383153893</c:v>
                </c:pt>
                <c:pt idx="27">
                  <c:v>0.94837635303913403</c:v>
                </c:pt>
                <c:pt idx="28">
                  <c:v>0.94638554216867465</c:v>
                </c:pt>
                <c:pt idx="29">
                  <c:v>0.95045133437990581</c:v>
                </c:pt>
                <c:pt idx="30">
                  <c:v>0.95420356088736547</c:v>
                </c:pt>
                <c:pt idx="31">
                  <c:v>0.95190588235294116</c:v>
                </c:pt>
                <c:pt idx="32">
                  <c:v>0.95674869500372861</c:v>
                </c:pt>
                <c:pt idx="33">
                  <c:v>0.95709570957095713</c:v>
                </c:pt>
                <c:pt idx="34">
                  <c:v>0.96131195071124398</c:v>
                </c:pt>
                <c:pt idx="35">
                  <c:v>0.96190812097698619</c:v>
                </c:pt>
                <c:pt idx="36">
                  <c:v>0.96033347959631421</c:v>
                </c:pt>
                <c:pt idx="37">
                  <c:v>0.95877009084556253</c:v>
                </c:pt>
                <c:pt idx="38">
                  <c:v>0.95540796963946872</c:v>
                </c:pt>
                <c:pt idx="39">
                  <c:v>0.95550411522633749</c:v>
                </c:pt>
                <c:pt idx="40">
                  <c:v>0.95526069575572004</c:v>
                </c:pt>
                <c:pt idx="41">
                  <c:v>0.96013204672422547</c:v>
                </c:pt>
                <c:pt idx="42">
                  <c:v>0.95718628610032086</c:v>
                </c:pt>
                <c:pt idx="43">
                  <c:v>0.95549629135761316</c:v>
                </c:pt>
                <c:pt idx="44">
                  <c:v>0.96071487399110522</c:v>
                </c:pt>
                <c:pt idx="45">
                  <c:v>0.95569828722002637</c:v>
                </c:pt>
                <c:pt idx="46">
                  <c:v>0.95839803841438498</c:v>
                </c:pt>
                <c:pt idx="47">
                  <c:v>0.95662377599741033</c:v>
                </c:pt>
                <c:pt idx="48">
                  <c:v>0.95787427090084254</c:v>
                </c:pt>
                <c:pt idx="49">
                  <c:v>0.95662592858854545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0-49F9-8B4A-E70D2E0B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 receipt</a:t>
                </a:r>
                <a:r>
                  <a:rPr lang="en-GB" baseline="0"/>
                  <a:t> to care need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5048118985128"/>
          <c:y val="3.7037037037037035E-2"/>
          <c:w val="0.84834951881014875"/>
          <c:h val="0.79537766112569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receipt'!$AA$2</c:f>
              <c:strCache>
                <c:ptCount val="1"/>
                <c:pt idx="0">
                  <c:v>40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receipt'!$AA$4:$AA$53</c:f>
              <c:numCache>
                <c:formatCode>General</c:formatCode>
                <c:ptCount val="50"/>
                <c:pt idx="0">
                  <c:v>48.95111</c:v>
                </c:pt>
                <c:pt idx="1">
                  <c:v>50.56718</c:v>
                </c:pt>
                <c:pt idx="2">
                  <c:v>52.227150000000002</c:v>
                </c:pt>
                <c:pt idx="3">
                  <c:v>49.748109999999997</c:v>
                </c:pt>
                <c:pt idx="4">
                  <c:v>50.92765</c:v>
                </c:pt>
                <c:pt idx="5">
                  <c:v>49.001240000000003</c:v>
                </c:pt>
                <c:pt idx="6">
                  <c:v>51.239150000000002</c:v>
                </c:pt>
                <c:pt idx="7">
                  <c:v>49.83907</c:v>
                </c:pt>
                <c:pt idx="8">
                  <c:v>51.080019999999998</c:v>
                </c:pt>
                <c:pt idx="9">
                  <c:v>49.480269999999997</c:v>
                </c:pt>
                <c:pt idx="10">
                  <c:v>51.192120000000003</c:v>
                </c:pt>
                <c:pt idx="11">
                  <c:v>50.48404</c:v>
                </c:pt>
                <c:pt idx="12">
                  <c:v>51.37323</c:v>
                </c:pt>
                <c:pt idx="13">
                  <c:v>51.282989999999998</c:v>
                </c:pt>
                <c:pt idx="14">
                  <c:v>48.023530000000001</c:v>
                </c:pt>
                <c:pt idx="15">
                  <c:v>50.645719999999997</c:v>
                </c:pt>
                <c:pt idx="16">
                  <c:v>49.699680000000001</c:v>
                </c:pt>
                <c:pt idx="17">
                  <c:v>49.022289999999998</c:v>
                </c:pt>
                <c:pt idx="18">
                  <c:v>52.361469999999997</c:v>
                </c:pt>
                <c:pt idx="19">
                  <c:v>51.256619999999998</c:v>
                </c:pt>
                <c:pt idx="20">
                  <c:v>49.435940000000002</c:v>
                </c:pt>
                <c:pt idx="21">
                  <c:v>47.631239999999998</c:v>
                </c:pt>
                <c:pt idx="22">
                  <c:v>50.124299999999998</c:v>
                </c:pt>
                <c:pt idx="23">
                  <c:v>50.466709999999999</c:v>
                </c:pt>
                <c:pt idx="24">
                  <c:v>48.167400000000001</c:v>
                </c:pt>
                <c:pt idx="25">
                  <c:v>48.934669999999997</c:v>
                </c:pt>
                <c:pt idx="26">
                  <c:v>51.842660000000002</c:v>
                </c:pt>
                <c:pt idx="27">
                  <c:v>48.931910000000002</c:v>
                </c:pt>
                <c:pt idx="28">
                  <c:v>46.253999999999998</c:v>
                </c:pt>
                <c:pt idx="29">
                  <c:v>51.325180000000003</c:v>
                </c:pt>
                <c:pt idx="30">
                  <c:v>50.332050000000002</c:v>
                </c:pt>
                <c:pt idx="31">
                  <c:v>48.840739999999997</c:v>
                </c:pt>
                <c:pt idx="32">
                  <c:v>52.588500000000003</c:v>
                </c:pt>
                <c:pt idx="33">
                  <c:v>48.748480000000001</c:v>
                </c:pt>
                <c:pt idx="34">
                  <c:v>50.68394</c:v>
                </c:pt>
                <c:pt idx="35">
                  <c:v>51.250129999999999</c:v>
                </c:pt>
                <c:pt idx="36">
                  <c:v>48.439059999999998</c:v>
                </c:pt>
                <c:pt idx="37">
                  <c:v>50.378540000000001</c:v>
                </c:pt>
                <c:pt idx="38">
                  <c:v>48.801729999999999</c:v>
                </c:pt>
                <c:pt idx="39">
                  <c:v>49.875500000000002</c:v>
                </c:pt>
                <c:pt idx="40">
                  <c:v>48.066690000000001</c:v>
                </c:pt>
                <c:pt idx="41">
                  <c:v>50.406910000000003</c:v>
                </c:pt>
                <c:pt idx="42">
                  <c:v>50.692770000000003</c:v>
                </c:pt>
                <c:pt idx="43">
                  <c:v>49.690179999999998</c:v>
                </c:pt>
                <c:pt idx="44">
                  <c:v>48.85163</c:v>
                </c:pt>
                <c:pt idx="45">
                  <c:v>49.271210000000004</c:v>
                </c:pt>
                <c:pt idx="46">
                  <c:v>49.067100000000003</c:v>
                </c:pt>
                <c:pt idx="47">
                  <c:v>50.798679999999997</c:v>
                </c:pt>
                <c:pt idx="48">
                  <c:v>49.124189999999999</c:v>
                </c:pt>
                <c:pt idx="49">
                  <c:v>47.177619999999997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A-4C62-A19C-B89FE3C624EA}"/>
            </c:ext>
          </c:extLst>
        </c:ser>
        <c:ser>
          <c:idx val="1"/>
          <c:order val="1"/>
          <c:tx>
            <c:strRef>
              <c:f>'social 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receipt'!$AB$4:$AB$53</c:f>
              <c:numCache>
                <c:formatCode>General</c:formatCode>
                <c:ptCount val="50"/>
                <c:pt idx="0">
                  <c:v>16.85041</c:v>
                </c:pt>
                <c:pt idx="1">
                  <c:v>17.012619999999998</c:v>
                </c:pt>
                <c:pt idx="2">
                  <c:v>16.82536</c:v>
                </c:pt>
                <c:pt idx="3">
                  <c:v>16.97888</c:v>
                </c:pt>
                <c:pt idx="4">
                  <c:v>17.116160000000001</c:v>
                </c:pt>
                <c:pt idx="5">
                  <c:v>16.571090000000002</c:v>
                </c:pt>
                <c:pt idx="6">
                  <c:v>16.478179999999998</c:v>
                </c:pt>
                <c:pt idx="7">
                  <c:v>16.987690000000001</c:v>
                </c:pt>
                <c:pt idx="8">
                  <c:v>17.68439</c:v>
                </c:pt>
                <c:pt idx="9">
                  <c:v>17.012599999999999</c:v>
                </c:pt>
                <c:pt idx="10">
                  <c:v>16.7896</c:v>
                </c:pt>
                <c:pt idx="11">
                  <c:v>16.09027</c:v>
                </c:pt>
                <c:pt idx="12">
                  <c:v>15.97214</c:v>
                </c:pt>
                <c:pt idx="13">
                  <c:v>16.303039999999999</c:v>
                </c:pt>
                <c:pt idx="14">
                  <c:v>16.514420000000001</c:v>
                </c:pt>
                <c:pt idx="15">
                  <c:v>16.444990000000001</c:v>
                </c:pt>
                <c:pt idx="16">
                  <c:v>16.261690000000002</c:v>
                </c:pt>
                <c:pt idx="17">
                  <c:v>16.063859999999998</c:v>
                </c:pt>
                <c:pt idx="18">
                  <c:v>16.01774</c:v>
                </c:pt>
                <c:pt idx="19">
                  <c:v>16.012530000000002</c:v>
                </c:pt>
                <c:pt idx="20">
                  <c:v>15.973470000000001</c:v>
                </c:pt>
                <c:pt idx="21">
                  <c:v>16.00882</c:v>
                </c:pt>
                <c:pt idx="22">
                  <c:v>16.53913</c:v>
                </c:pt>
                <c:pt idx="23">
                  <c:v>16.155010000000001</c:v>
                </c:pt>
                <c:pt idx="24">
                  <c:v>15.8666</c:v>
                </c:pt>
                <c:pt idx="25">
                  <c:v>15.83178</c:v>
                </c:pt>
                <c:pt idx="26">
                  <c:v>16.109010000000001</c:v>
                </c:pt>
                <c:pt idx="27">
                  <c:v>15.414149999999999</c:v>
                </c:pt>
                <c:pt idx="28">
                  <c:v>15.958729999999999</c:v>
                </c:pt>
                <c:pt idx="29">
                  <c:v>15.90781</c:v>
                </c:pt>
                <c:pt idx="30">
                  <c:v>15.436489999999999</c:v>
                </c:pt>
                <c:pt idx="31">
                  <c:v>15.75892</c:v>
                </c:pt>
                <c:pt idx="32">
                  <c:v>15.11173</c:v>
                </c:pt>
                <c:pt idx="33">
                  <c:v>15.759069999999999</c:v>
                </c:pt>
                <c:pt idx="34">
                  <c:v>16.022300000000001</c:v>
                </c:pt>
                <c:pt idx="35">
                  <c:v>16.01492</c:v>
                </c:pt>
                <c:pt idx="36">
                  <c:v>15.47223</c:v>
                </c:pt>
                <c:pt idx="37">
                  <c:v>15.115030000000001</c:v>
                </c:pt>
                <c:pt idx="38">
                  <c:v>15.53084</c:v>
                </c:pt>
                <c:pt idx="39">
                  <c:v>15.046010000000001</c:v>
                </c:pt>
                <c:pt idx="40">
                  <c:v>15.255599999999999</c:v>
                </c:pt>
                <c:pt idx="41">
                  <c:v>15.35172</c:v>
                </c:pt>
                <c:pt idx="42">
                  <c:v>15.056089999999999</c:v>
                </c:pt>
                <c:pt idx="43">
                  <c:v>14.790940000000001</c:v>
                </c:pt>
                <c:pt idx="44">
                  <c:v>15.553699999999999</c:v>
                </c:pt>
                <c:pt idx="45">
                  <c:v>15.009829999999999</c:v>
                </c:pt>
                <c:pt idx="46">
                  <c:v>15.664870000000001</c:v>
                </c:pt>
                <c:pt idx="47">
                  <c:v>15.27366</c:v>
                </c:pt>
                <c:pt idx="48">
                  <c:v>15.02924</c:v>
                </c:pt>
                <c:pt idx="49">
                  <c:v>15.144209999999999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A-4C62-A19C-B89FE3C624EA}"/>
            </c:ext>
          </c:extLst>
        </c:ser>
        <c:ser>
          <c:idx val="2"/>
          <c:order val="2"/>
          <c:tx>
            <c:strRef>
              <c:f>'social 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receipt'!$M$4:$M$53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receipt'!$AC$4:$AC$53</c:f>
              <c:numCache>
                <c:formatCode>General</c:formatCode>
                <c:ptCount val="50"/>
                <c:pt idx="0">
                  <c:v>16.384</c:v>
                </c:pt>
                <c:pt idx="1">
                  <c:v>15.38251</c:v>
                </c:pt>
                <c:pt idx="2">
                  <c:v>16.412590000000002</c:v>
                </c:pt>
                <c:pt idx="3">
                  <c:v>16.162559999999999</c:v>
                </c:pt>
                <c:pt idx="4">
                  <c:v>16.11112</c:v>
                </c:pt>
                <c:pt idx="5">
                  <c:v>15.932399999999999</c:v>
                </c:pt>
                <c:pt idx="6">
                  <c:v>16.164010000000001</c:v>
                </c:pt>
                <c:pt idx="7">
                  <c:v>15.780950000000001</c:v>
                </c:pt>
                <c:pt idx="8">
                  <c:v>16.02656</c:v>
                </c:pt>
                <c:pt idx="9">
                  <c:v>15.690950000000001</c:v>
                </c:pt>
                <c:pt idx="10">
                  <c:v>15.27328</c:v>
                </c:pt>
                <c:pt idx="11">
                  <c:v>15.769880000000001</c:v>
                </c:pt>
                <c:pt idx="12">
                  <c:v>15.186489999999999</c:v>
                </c:pt>
                <c:pt idx="13">
                  <c:v>15.52768</c:v>
                </c:pt>
                <c:pt idx="14">
                  <c:v>15.203709999999999</c:v>
                </c:pt>
                <c:pt idx="15">
                  <c:v>15.34193</c:v>
                </c:pt>
                <c:pt idx="16">
                  <c:v>15.180899999999999</c:v>
                </c:pt>
                <c:pt idx="17">
                  <c:v>15.01332</c:v>
                </c:pt>
                <c:pt idx="18">
                  <c:v>15.202629999999999</c:v>
                </c:pt>
                <c:pt idx="19">
                  <c:v>15.226319999999999</c:v>
                </c:pt>
                <c:pt idx="20">
                  <c:v>14.752879999999999</c:v>
                </c:pt>
                <c:pt idx="21">
                  <c:v>14.8261</c:v>
                </c:pt>
                <c:pt idx="22">
                  <c:v>14.97167</c:v>
                </c:pt>
                <c:pt idx="23">
                  <c:v>14.486969999999999</c:v>
                </c:pt>
                <c:pt idx="24">
                  <c:v>14.84131</c:v>
                </c:pt>
                <c:pt idx="25">
                  <c:v>14.8713</c:v>
                </c:pt>
                <c:pt idx="26">
                  <c:v>14.491239999999999</c:v>
                </c:pt>
                <c:pt idx="27">
                  <c:v>14.777799999999999</c:v>
                </c:pt>
                <c:pt idx="28">
                  <c:v>14.621840000000001</c:v>
                </c:pt>
                <c:pt idx="29">
                  <c:v>14.180110000000001</c:v>
                </c:pt>
                <c:pt idx="30">
                  <c:v>14.54616</c:v>
                </c:pt>
                <c:pt idx="31">
                  <c:v>14.322559999999999</c:v>
                </c:pt>
                <c:pt idx="32">
                  <c:v>14.30254</c:v>
                </c:pt>
                <c:pt idx="33">
                  <c:v>14.11501</c:v>
                </c:pt>
                <c:pt idx="34">
                  <c:v>14.018879999999999</c:v>
                </c:pt>
                <c:pt idx="35">
                  <c:v>13.98183</c:v>
                </c:pt>
                <c:pt idx="36">
                  <c:v>13.867179999999999</c:v>
                </c:pt>
                <c:pt idx="37">
                  <c:v>13.88359</c:v>
                </c:pt>
                <c:pt idx="38">
                  <c:v>13.647679999999999</c:v>
                </c:pt>
                <c:pt idx="39">
                  <c:v>13.826639999999999</c:v>
                </c:pt>
                <c:pt idx="40">
                  <c:v>13.900080000000001</c:v>
                </c:pt>
                <c:pt idx="41">
                  <c:v>13.65208</c:v>
                </c:pt>
                <c:pt idx="42">
                  <c:v>13.92703</c:v>
                </c:pt>
                <c:pt idx="43">
                  <c:v>13.74403</c:v>
                </c:pt>
                <c:pt idx="44">
                  <c:v>13.51111</c:v>
                </c:pt>
                <c:pt idx="45">
                  <c:v>13.19955</c:v>
                </c:pt>
                <c:pt idx="46">
                  <c:v>13.675940000000001</c:v>
                </c:pt>
                <c:pt idx="47">
                  <c:v>13.39644</c:v>
                </c:pt>
                <c:pt idx="48">
                  <c:v>13.37384</c:v>
                </c:pt>
                <c:pt idx="49">
                  <c:v>13.303929999999999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A-4C62-A19C-B89FE3C6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7375"/>
        <c:axId val="592138399"/>
      </c:scatterChart>
      <c:valAx>
        <c:axId val="158281737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8399"/>
        <c:crosses val="autoZero"/>
        <c:crossBetween val="midCat"/>
      </c:valAx>
      <c:valAx>
        <c:axId val="592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9943132108486"/>
          <c:y val="0.73205963837853605"/>
          <c:w val="0.477734251968503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3998764860275"/>
          <c:y val="5.0925925925925923E-2"/>
          <c:w val="0.85240430240337617"/>
          <c:h val="0.76635461056099019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receipt'!$BH$2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receipt'!$BH$4:$BH$53</c:f>
              <c:numCache>
                <c:formatCode>General</c:formatCode>
                <c:ptCount val="50"/>
                <c:pt idx="0">
                  <c:v>0.19605138427055979</c:v>
                </c:pt>
                <c:pt idx="1">
                  <c:v>0.23462257267441494</c:v>
                </c:pt>
                <c:pt idx="2">
                  <c:v>0.13948249011581634</c:v>
                </c:pt>
                <c:pt idx="3">
                  <c:v>0.17197745446943313</c:v>
                </c:pt>
                <c:pt idx="4">
                  <c:v>0.27199353409383231</c:v>
                </c:pt>
                <c:pt idx="5">
                  <c:v>0.19876840380251995</c:v>
                </c:pt>
                <c:pt idx="6">
                  <c:v>0.18393946980822429</c:v>
                </c:pt>
                <c:pt idx="7">
                  <c:v>0.26006290097768853</c:v>
                </c:pt>
                <c:pt idx="8">
                  <c:v>0.34307003021486498</c:v>
                </c:pt>
                <c:pt idx="9">
                  <c:v>0.32312921816973539</c:v>
                </c:pt>
                <c:pt idx="10">
                  <c:v>0.34674241770310998</c:v>
                </c:pt>
                <c:pt idx="11">
                  <c:v>0.53496548883829242</c:v>
                </c:pt>
                <c:pt idx="12">
                  <c:v>0.53498529329429156</c:v>
                </c:pt>
                <c:pt idx="13">
                  <c:v>0.70035215581509236</c:v>
                </c:pt>
                <c:pt idx="14">
                  <c:v>0.6276107735994263</c:v>
                </c:pt>
                <c:pt idx="15">
                  <c:v>1.1082634596628642</c:v>
                </c:pt>
                <c:pt idx="16">
                  <c:v>1.0238770540251245</c:v>
                </c:pt>
                <c:pt idx="17">
                  <c:v>0.84425800058457956</c:v>
                </c:pt>
                <c:pt idx="18">
                  <c:v>1.1554659948172616</c:v>
                </c:pt>
                <c:pt idx="19">
                  <c:v>0.94165003191871799</c:v>
                </c:pt>
                <c:pt idx="20">
                  <c:v>1.2490414380322883</c:v>
                </c:pt>
                <c:pt idx="21">
                  <c:v>1.1497989282328149</c:v>
                </c:pt>
                <c:pt idx="22">
                  <c:v>1.3633167522268526</c:v>
                </c:pt>
                <c:pt idx="23">
                  <c:v>1.2798649407274325</c:v>
                </c:pt>
                <c:pt idx="24">
                  <c:v>1.3173445587245791</c:v>
                </c:pt>
                <c:pt idx="25">
                  <c:v>1.6533742287925397</c:v>
                </c:pt>
                <c:pt idx="26">
                  <c:v>1.9142393131457078</c:v>
                </c:pt>
                <c:pt idx="27">
                  <c:v>1.631966020022799</c:v>
                </c:pt>
                <c:pt idx="28">
                  <c:v>1.5973275138239471</c:v>
                </c:pt>
                <c:pt idx="29">
                  <c:v>1.9856710195703753</c:v>
                </c:pt>
                <c:pt idx="30">
                  <c:v>1.6658665991964285</c:v>
                </c:pt>
                <c:pt idx="31">
                  <c:v>2.1458882007931308</c:v>
                </c:pt>
                <c:pt idx="32">
                  <c:v>2.1516398023559966</c:v>
                </c:pt>
                <c:pt idx="33">
                  <c:v>2.2022225715285337</c:v>
                </c:pt>
                <c:pt idx="34">
                  <c:v>2.0947512372005317</c:v>
                </c:pt>
                <c:pt idx="35">
                  <c:v>2.1265741543555445</c:v>
                </c:pt>
                <c:pt idx="36">
                  <c:v>2.1857310341631448</c:v>
                </c:pt>
                <c:pt idx="37">
                  <c:v>1.9468598094101923</c:v>
                </c:pt>
                <c:pt idx="38">
                  <c:v>1.8750926395942284</c:v>
                </c:pt>
                <c:pt idx="39">
                  <c:v>2.042472428518495</c:v>
                </c:pt>
                <c:pt idx="40">
                  <c:v>2.7925870963575732</c:v>
                </c:pt>
                <c:pt idx="41">
                  <c:v>2.6333922976589967</c:v>
                </c:pt>
                <c:pt idx="42">
                  <c:v>2.3879125759351529</c:v>
                </c:pt>
                <c:pt idx="43">
                  <c:v>2.363811368136449</c:v>
                </c:pt>
                <c:pt idx="44">
                  <c:v>2.1889130172194831</c:v>
                </c:pt>
                <c:pt idx="45">
                  <c:v>2.2636075278343859</c:v>
                </c:pt>
                <c:pt idx="46">
                  <c:v>2.2063851341574785</c:v>
                </c:pt>
                <c:pt idx="47">
                  <c:v>2.5156302206512549</c:v>
                </c:pt>
                <c:pt idx="48">
                  <c:v>2.5865296549509611</c:v>
                </c:pt>
                <c:pt idx="49">
                  <c:v>2.3820432233087332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47A-B4A0-670C0CA106A1}"/>
            </c:ext>
          </c:extLst>
        </c:ser>
        <c:ser>
          <c:idx val="1"/>
          <c:order val="1"/>
          <c:tx>
            <c:strRef>
              <c:f>'social care receipt'!$BI$2</c:f>
              <c:strCache>
                <c:ptCount val="1"/>
                <c:pt idx="0">
                  <c:v>partners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receipt'!$BI$4:$BI$53</c:f>
              <c:numCache>
                <c:formatCode>General</c:formatCode>
                <c:ptCount val="50"/>
                <c:pt idx="0">
                  <c:v>17.604804455502613</c:v>
                </c:pt>
                <c:pt idx="1">
                  <c:v>20.537986045162288</c:v>
                </c:pt>
                <c:pt idx="2">
                  <c:v>23.233412940050069</c:v>
                </c:pt>
                <c:pt idx="3">
                  <c:v>24.13131735120928</c:v>
                </c:pt>
                <c:pt idx="4">
                  <c:v>25.642741147140026</c:v>
                </c:pt>
                <c:pt idx="5">
                  <c:v>26.243842325715431</c:v>
                </c:pt>
                <c:pt idx="6">
                  <c:v>28.042025821778278</c:v>
                </c:pt>
                <c:pt idx="7">
                  <c:v>28.617325189305159</c:v>
                </c:pt>
                <c:pt idx="8">
                  <c:v>30.284047193815869</c:v>
                </c:pt>
                <c:pt idx="9">
                  <c:v>29.833797197014476</c:v>
                </c:pt>
                <c:pt idx="10">
                  <c:v>31.020379140990546</c:v>
                </c:pt>
                <c:pt idx="11">
                  <c:v>31.456686575310272</c:v>
                </c:pt>
                <c:pt idx="12">
                  <c:v>31.281965847400134</c:v>
                </c:pt>
                <c:pt idx="13">
                  <c:v>33.346510942986477</c:v>
                </c:pt>
                <c:pt idx="14">
                  <c:v>33.13176375682778</c:v>
                </c:pt>
                <c:pt idx="15">
                  <c:v>34.883213160195346</c:v>
                </c:pt>
                <c:pt idx="16">
                  <c:v>34.701066847543231</c:v>
                </c:pt>
                <c:pt idx="17">
                  <c:v>34.907132680089404</c:v>
                </c:pt>
                <c:pt idx="18">
                  <c:v>36.804624890102254</c:v>
                </c:pt>
                <c:pt idx="19">
                  <c:v>37.405707691511211</c:v>
                </c:pt>
                <c:pt idx="20">
                  <c:v>37.869421297352218</c:v>
                </c:pt>
                <c:pt idx="21">
                  <c:v>37.898643985045929</c:v>
                </c:pt>
                <c:pt idx="22">
                  <c:v>40.421360851867711</c:v>
                </c:pt>
                <c:pt idx="23">
                  <c:v>40.27923982913623</c:v>
                </c:pt>
                <c:pt idx="24">
                  <c:v>40.714356600572096</c:v>
                </c:pt>
                <c:pt idx="25">
                  <c:v>42.608325250336961</c:v>
                </c:pt>
                <c:pt idx="26">
                  <c:v>42.112161283721008</c:v>
                </c:pt>
                <c:pt idx="27">
                  <c:v>42.214934324394427</c:v>
                </c:pt>
                <c:pt idx="28">
                  <c:v>43.435988879097728</c:v>
                </c:pt>
                <c:pt idx="29">
                  <c:v>44.012610045705934</c:v>
                </c:pt>
                <c:pt idx="30">
                  <c:v>43.505873933020446</c:v>
                </c:pt>
                <c:pt idx="31">
                  <c:v>45.067960954331447</c:v>
                </c:pt>
                <c:pt idx="32">
                  <c:v>45.526383361612744</c:v>
                </c:pt>
                <c:pt idx="33">
                  <c:v>46.219311414486796</c:v>
                </c:pt>
                <c:pt idx="34">
                  <c:v>47.790606354077624</c:v>
                </c:pt>
                <c:pt idx="35">
                  <c:v>49.085546214922452</c:v>
                </c:pt>
                <c:pt idx="36">
                  <c:v>47.587899686568512</c:v>
                </c:pt>
                <c:pt idx="37">
                  <c:v>49.38924344221423</c:v>
                </c:pt>
                <c:pt idx="38">
                  <c:v>50.618360270108916</c:v>
                </c:pt>
                <c:pt idx="39">
                  <c:v>52.114680300929081</c:v>
                </c:pt>
                <c:pt idx="40">
                  <c:v>52.108533740003978</c:v>
                </c:pt>
                <c:pt idx="41">
                  <c:v>52.902287437876836</c:v>
                </c:pt>
                <c:pt idx="42">
                  <c:v>55.666244038254106</c:v>
                </c:pt>
                <c:pt idx="43">
                  <c:v>54.792771567194457</c:v>
                </c:pt>
                <c:pt idx="44">
                  <c:v>56.008862528682968</c:v>
                </c:pt>
                <c:pt idx="45">
                  <c:v>55.524220941415727</c:v>
                </c:pt>
                <c:pt idx="46">
                  <c:v>60.143912943206779</c:v>
                </c:pt>
                <c:pt idx="47">
                  <c:v>58.708120317419656</c:v>
                </c:pt>
                <c:pt idx="48">
                  <c:v>59.103719976762221</c:v>
                </c:pt>
                <c:pt idx="49">
                  <c:v>59.607277154428019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9-447A-B4A0-670C0CA106A1}"/>
            </c:ext>
          </c:extLst>
        </c:ser>
        <c:ser>
          <c:idx val="2"/>
          <c:order val="2"/>
          <c:tx>
            <c:strRef>
              <c:f>'social care receipt'!$BJ$2</c:f>
              <c:strCache>
                <c:ptCount val="1"/>
                <c:pt idx="0">
                  <c:v>daughters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receipt'!$BJ$4:$BJ$53</c:f>
              <c:numCache>
                <c:formatCode>General</c:formatCode>
                <c:ptCount val="50"/>
                <c:pt idx="0">
                  <c:v>3.5089954200937639</c:v>
                </c:pt>
                <c:pt idx="1">
                  <c:v>3.6542286166480702</c:v>
                </c:pt>
                <c:pt idx="2">
                  <c:v>3.8298355304205232</c:v>
                </c:pt>
                <c:pt idx="3">
                  <c:v>3.7344233413623522</c:v>
                </c:pt>
                <c:pt idx="4">
                  <c:v>3.88076898553309</c:v>
                </c:pt>
                <c:pt idx="5">
                  <c:v>4.2241050651622274</c:v>
                </c:pt>
                <c:pt idx="6">
                  <c:v>4.1980156321371069</c:v>
                </c:pt>
                <c:pt idx="7">
                  <c:v>4.4158862874366811</c:v>
                </c:pt>
                <c:pt idx="8">
                  <c:v>4.6209497053144117</c:v>
                </c:pt>
                <c:pt idx="9">
                  <c:v>4.9000842169339691</c:v>
                </c:pt>
                <c:pt idx="10">
                  <c:v>4.8047750831230722</c:v>
                </c:pt>
                <c:pt idx="11">
                  <c:v>5.1189593636270505</c:v>
                </c:pt>
                <c:pt idx="12">
                  <c:v>5.3225074875654066</c:v>
                </c:pt>
                <c:pt idx="13">
                  <c:v>5.906801422917046</c:v>
                </c:pt>
                <c:pt idx="14">
                  <c:v>6.1581897941120936</c:v>
                </c:pt>
                <c:pt idx="15">
                  <c:v>6.4854048679003355</c:v>
                </c:pt>
                <c:pt idx="16">
                  <c:v>6.3833762400247602</c:v>
                </c:pt>
                <c:pt idx="17">
                  <c:v>6.5100452372310906</c:v>
                </c:pt>
                <c:pt idx="18">
                  <c:v>6.6499718170744924</c:v>
                </c:pt>
                <c:pt idx="19">
                  <c:v>7.3973590765394013</c:v>
                </c:pt>
                <c:pt idx="20">
                  <c:v>7.5178597424292137</c:v>
                </c:pt>
                <c:pt idx="21">
                  <c:v>8.2971828367086591</c:v>
                </c:pt>
                <c:pt idx="22">
                  <c:v>8.4156884546967383</c:v>
                </c:pt>
                <c:pt idx="23">
                  <c:v>8.4609221660645755</c:v>
                </c:pt>
                <c:pt idx="24">
                  <c:v>9.4279810993019719</c:v>
                </c:pt>
                <c:pt idx="25">
                  <c:v>9.4154359061561266</c:v>
                </c:pt>
                <c:pt idx="26">
                  <c:v>9.6339685776849837</c:v>
                </c:pt>
                <c:pt idx="27">
                  <c:v>9.8864935193706334</c:v>
                </c:pt>
                <c:pt idx="28">
                  <c:v>10.586568193857262</c:v>
                </c:pt>
                <c:pt idx="29">
                  <c:v>10.828676017255868</c:v>
                </c:pt>
                <c:pt idx="30">
                  <c:v>11.950529142934263</c:v>
                </c:pt>
                <c:pt idx="31">
                  <c:v>11.946777879290345</c:v>
                </c:pt>
                <c:pt idx="32">
                  <c:v>12.059791226763496</c:v>
                </c:pt>
                <c:pt idx="33">
                  <c:v>12.380142185155863</c:v>
                </c:pt>
                <c:pt idx="34">
                  <c:v>13.469184722015974</c:v>
                </c:pt>
                <c:pt idx="35">
                  <c:v>13.783974534698162</c:v>
                </c:pt>
                <c:pt idx="36">
                  <c:v>14.110425384063262</c:v>
                </c:pt>
                <c:pt idx="37">
                  <c:v>14.069814276991753</c:v>
                </c:pt>
                <c:pt idx="38">
                  <c:v>14.476368735491489</c:v>
                </c:pt>
                <c:pt idx="39">
                  <c:v>14.726326456083466</c:v>
                </c:pt>
                <c:pt idx="40">
                  <c:v>16.197449730194016</c:v>
                </c:pt>
                <c:pt idx="41">
                  <c:v>16.370677863366122</c:v>
                </c:pt>
                <c:pt idx="42">
                  <c:v>16.688756123580546</c:v>
                </c:pt>
                <c:pt idx="43">
                  <c:v>17.5608176127554</c:v>
                </c:pt>
                <c:pt idx="44">
                  <c:v>18.110377677936984</c:v>
                </c:pt>
                <c:pt idx="45">
                  <c:v>17.538636789537879</c:v>
                </c:pt>
                <c:pt idx="46">
                  <c:v>19.442810705239932</c:v>
                </c:pt>
                <c:pt idx="47">
                  <c:v>18.867600502853634</c:v>
                </c:pt>
                <c:pt idx="48">
                  <c:v>19.906006861599714</c:v>
                </c:pt>
                <c:pt idx="49">
                  <c:v>20.70792442068602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9-447A-B4A0-670C0CA106A1}"/>
            </c:ext>
          </c:extLst>
        </c:ser>
        <c:ser>
          <c:idx val="3"/>
          <c:order val="3"/>
          <c:tx>
            <c:strRef>
              <c:f>'social care receipt'!$BK$2</c:f>
              <c:strCache>
                <c:ptCount val="1"/>
                <c:pt idx="0">
                  <c:v>sons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receipt'!$BK$4:$BK$53</c:f>
              <c:numCache>
                <c:formatCode>General</c:formatCode>
                <c:ptCount val="50"/>
                <c:pt idx="0">
                  <c:v>1.5949912935588384</c:v>
                </c:pt>
                <c:pt idx="1">
                  <c:v>1.7894841682619917</c:v>
                </c:pt>
                <c:pt idx="2">
                  <c:v>1.9150018087376901</c:v>
                </c:pt>
                <c:pt idx="3">
                  <c:v>1.6572892784570459</c:v>
                </c:pt>
                <c:pt idx="4">
                  <c:v>1.7983685742461926</c:v>
                </c:pt>
                <c:pt idx="5">
                  <c:v>1.9555447188360127</c:v>
                </c:pt>
                <c:pt idx="6">
                  <c:v>2.069360243631754</c:v>
                </c:pt>
                <c:pt idx="7">
                  <c:v>2.04398550167517</c:v>
                </c:pt>
                <c:pt idx="8">
                  <c:v>2.3147190921889238</c:v>
                </c:pt>
                <c:pt idx="9">
                  <c:v>2.3051230155564371</c:v>
                </c:pt>
                <c:pt idx="10">
                  <c:v>2.293300742175413</c:v>
                </c:pt>
                <c:pt idx="11">
                  <c:v>2.4076937171223078</c:v>
                </c:pt>
                <c:pt idx="12">
                  <c:v>2.3443683483099589</c:v>
                </c:pt>
                <c:pt idx="13">
                  <c:v>2.6556079886965942</c:v>
                </c:pt>
                <c:pt idx="14">
                  <c:v>2.7993172346430213</c:v>
                </c:pt>
                <c:pt idx="15">
                  <c:v>2.8153238563296905</c:v>
                </c:pt>
                <c:pt idx="16">
                  <c:v>3.094998371625143</c:v>
                </c:pt>
                <c:pt idx="17">
                  <c:v>3.2316557378500796</c:v>
                </c:pt>
                <c:pt idx="18">
                  <c:v>3.1818498522368941</c:v>
                </c:pt>
                <c:pt idx="19">
                  <c:v>3.4865432359940653</c:v>
                </c:pt>
                <c:pt idx="20">
                  <c:v>3.5549176732800971</c:v>
                </c:pt>
                <c:pt idx="21">
                  <c:v>3.6494765918322272</c:v>
                </c:pt>
                <c:pt idx="22">
                  <c:v>3.5917891904200139</c:v>
                </c:pt>
                <c:pt idx="23">
                  <c:v>4.0592433727882771</c:v>
                </c:pt>
                <c:pt idx="24">
                  <c:v>4.0045062715651829</c:v>
                </c:pt>
                <c:pt idx="25">
                  <c:v>4.1780474700062875</c:v>
                </c:pt>
                <c:pt idx="26">
                  <c:v>4.70972540580079</c:v>
                </c:pt>
                <c:pt idx="27">
                  <c:v>4.577331514108276</c:v>
                </c:pt>
                <c:pt idx="28">
                  <c:v>4.6878131984453315</c:v>
                </c:pt>
                <c:pt idx="29">
                  <c:v>4.6850651136817154</c:v>
                </c:pt>
                <c:pt idx="30">
                  <c:v>5.1699450923752588</c:v>
                </c:pt>
                <c:pt idx="31">
                  <c:v>5.4436111191858636</c:v>
                </c:pt>
                <c:pt idx="32">
                  <c:v>5.8939178050049117</c:v>
                </c:pt>
                <c:pt idx="33">
                  <c:v>6.1229725230187606</c:v>
                </c:pt>
                <c:pt idx="34">
                  <c:v>6.0776478252013968</c:v>
                </c:pt>
                <c:pt idx="35">
                  <c:v>6.5453662941457553</c:v>
                </c:pt>
                <c:pt idx="36">
                  <c:v>6.7391619793441304</c:v>
                </c:pt>
                <c:pt idx="37">
                  <c:v>6.3965795566441175</c:v>
                </c:pt>
                <c:pt idx="38">
                  <c:v>6.3906517143141714</c:v>
                </c:pt>
                <c:pt idx="39">
                  <c:v>6.8088799580001718</c:v>
                </c:pt>
                <c:pt idx="40">
                  <c:v>7.1171340305412754</c:v>
                </c:pt>
                <c:pt idx="41">
                  <c:v>7.2846953512141139</c:v>
                </c:pt>
                <c:pt idx="42">
                  <c:v>7.6245089318507393</c:v>
                </c:pt>
                <c:pt idx="43">
                  <c:v>8.0903535908809694</c:v>
                </c:pt>
                <c:pt idx="44">
                  <c:v>8.2823520195029925</c:v>
                </c:pt>
                <c:pt idx="45">
                  <c:v>8.3552909679812579</c:v>
                </c:pt>
                <c:pt idx="46">
                  <c:v>8.296076584844899</c:v>
                </c:pt>
                <c:pt idx="47">
                  <c:v>8.7801741097313855</c:v>
                </c:pt>
                <c:pt idx="48">
                  <c:v>8.9858466708045412</c:v>
                </c:pt>
                <c:pt idx="49">
                  <c:v>9.4018605630373386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9-447A-B4A0-670C0CA106A1}"/>
            </c:ext>
          </c:extLst>
        </c:ser>
        <c:ser>
          <c:idx val="4"/>
          <c:order val="4"/>
          <c:tx>
            <c:strRef>
              <c:f>'social care receipt'!$BL$2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receipt'!$BL$4:$BL$53</c:f>
              <c:numCache>
                <c:formatCode>General</c:formatCode>
                <c:ptCount val="50"/>
                <c:pt idx="0">
                  <c:v>2.6685526550885736</c:v>
                </c:pt>
                <c:pt idx="1">
                  <c:v>3.1506272157585524</c:v>
                </c:pt>
                <c:pt idx="2">
                  <c:v>2.4424099614897359</c:v>
                </c:pt>
                <c:pt idx="3">
                  <c:v>2.5660247186606049</c:v>
                </c:pt>
                <c:pt idx="4">
                  <c:v>2.901955585609941</c:v>
                </c:pt>
                <c:pt idx="5">
                  <c:v>2.8401144659439503</c:v>
                </c:pt>
                <c:pt idx="6">
                  <c:v>2.9984172493225105</c:v>
                </c:pt>
                <c:pt idx="7">
                  <c:v>3.4270920301282852</c:v>
                </c:pt>
                <c:pt idx="8">
                  <c:v>3.5291880696687574</c:v>
                </c:pt>
                <c:pt idx="9">
                  <c:v>3.6445265256337969</c:v>
                </c:pt>
                <c:pt idx="10">
                  <c:v>3.8953222695322349</c:v>
                </c:pt>
                <c:pt idx="11">
                  <c:v>3.9248316001095689</c:v>
                </c:pt>
                <c:pt idx="12">
                  <c:v>4.2315821550913899</c:v>
                </c:pt>
                <c:pt idx="13">
                  <c:v>3.972482630544981</c:v>
                </c:pt>
                <c:pt idx="14">
                  <c:v>4.3380089674992091</c:v>
                </c:pt>
                <c:pt idx="15">
                  <c:v>4.2655184500032783</c:v>
                </c:pt>
                <c:pt idx="16">
                  <c:v>4.5852023676049161</c:v>
                </c:pt>
                <c:pt idx="17">
                  <c:v>4.9859575606801423</c:v>
                </c:pt>
                <c:pt idx="18">
                  <c:v>5.1432995195599824</c:v>
                </c:pt>
                <c:pt idx="19">
                  <c:v>5.5780979659743632</c:v>
                </c:pt>
                <c:pt idx="20">
                  <c:v>5.7560092450821125</c:v>
                </c:pt>
                <c:pt idx="21">
                  <c:v>5.9830971635096191</c:v>
                </c:pt>
                <c:pt idx="22">
                  <c:v>6.4244281641029151</c:v>
                </c:pt>
                <c:pt idx="23">
                  <c:v>7.095105040348102</c:v>
                </c:pt>
                <c:pt idx="24">
                  <c:v>6.9090621165611834</c:v>
                </c:pt>
                <c:pt idx="25">
                  <c:v>7.2415987098628722</c:v>
                </c:pt>
                <c:pt idx="26">
                  <c:v>8.1738421546657225</c:v>
                </c:pt>
                <c:pt idx="27">
                  <c:v>7.9626450890409686</c:v>
                </c:pt>
                <c:pt idx="28">
                  <c:v>8.7010175856912912</c:v>
                </c:pt>
                <c:pt idx="29">
                  <c:v>9.3491139466642927</c:v>
                </c:pt>
                <c:pt idx="30">
                  <c:v>9.9500974560693471</c:v>
                </c:pt>
                <c:pt idx="31">
                  <c:v>9.1440958783913295</c:v>
                </c:pt>
                <c:pt idx="32">
                  <c:v>9.8926778047171364</c:v>
                </c:pt>
                <c:pt idx="33">
                  <c:v>9.7454583636214416</c:v>
                </c:pt>
                <c:pt idx="34">
                  <c:v>10.728630956698877</c:v>
                </c:pt>
                <c:pt idx="35">
                  <c:v>11.105177151109153</c:v>
                </c:pt>
                <c:pt idx="36">
                  <c:v>11.211542909714908</c:v>
                </c:pt>
                <c:pt idx="37">
                  <c:v>12.414883084205485</c:v>
                </c:pt>
                <c:pt idx="38">
                  <c:v>11.787074262163378</c:v>
                </c:pt>
                <c:pt idx="39">
                  <c:v>12.895506469953629</c:v>
                </c:pt>
                <c:pt idx="40">
                  <c:v>12.976526399730584</c:v>
                </c:pt>
                <c:pt idx="41">
                  <c:v>13.880586712487561</c:v>
                </c:pt>
                <c:pt idx="42">
                  <c:v>13.648402721643476</c:v>
                </c:pt>
                <c:pt idx="43">
                  <c:v>14.032079842707862</c:v>
                </c:pt>
                <c:pt idx="44">
                  <c:v>15.14948637106419</c:v>
                </c:pt>
                <c:pt idx="45">
                  <c:v>14.944811570843314</c:v>
                </c:pt>
                <c:pt idx="46">
                  <c:v>14.805993466600407</c:v>
                </c:pt>
                <c:pt idx="47">
                  <c:v>14.736353722264237</c:v>
                </c:pt>
                <c:pt idx="48">
                  <c:v>14.363551151982591</c:v>
                </c:pt>
                <c:pt idx="49">
                  <c:v>14.606536206803989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9-447A-B4A0-670C0CA106A1}"/>
            </c:ext>
          </c:extLst>
        </c:ser>
        <c:ser>
          <c:idx val="5"/>
          <c:order val="5"/>
          <c:tx>
            <c:strRef>
              <c:f>'social care receipt'!$BM$2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receipt'!$BM$4:$BM$53</c:f>
              <c:numCache>
                <c:formatCode>General</c:formatCode>
                <c:ptCount val="50"/>
                <c:pt idx="0">
                  <c:v>4.152149607723894</c:v>
                </c:pt>
                <c:pt idx="1">
                  <c:v>4.3744499655020332</c:v>
                </c:pt>
                <c:pt idx="2">
                  <c:v>4.7706607982220399</c:v>
                </c:pt>
                <c:pt idx="3">
                  <c:v>4.7530786139981567</c:v>
                </c:pt>
                <c:pt idx="4">
                  <c:v>5.0406210029600764</c:v>
                </c:pt>
                <c:pt idx="5">
                  <c:v>5.2349972474056345</c:v>
                </c:pt>
                <c:pt idx="6">
                  <c:v>5.5525392658119586</c:v>
                </c:pt>
                <c:pt idx="7">
                  <c:v>5.498549951497365</c:v>
                </c:pt>
                <c:pt idx="8">
                  <c:v>6.0450521846570435</c:v>
                </c:pt>
                <c:pt idx="9">
                  <c:v>6.2002863778110768</c:v>
                </c:pt>
                <c:pt idx="10">
                  <c:v>6.3812972499515412</c:v>
                </c:pt>
                <c:pt idx="11">
                  <c:v>6.7631197876571223</c:v>
                </c:pt>
                <c:pt idx="12">
                  <c:v>6.9549206094135974</c:v>
                </c:pt>
                <c:pt idx="13">
                  <c:v>7.1726981957190956</c:v>
                </c:pt>
                <c:pt idx="14">
                  <c:v>7.6238368207184557</c:v>
                </c:pt>
                <c:pt idx="15">
                  <c:v>8.0027585105941945</c:v>
                </c:pt>
                <c:pt idx="16">
                  <c:v>8.4418704997775098</c:v>
                </c:pt>
                <c:pt idx="17">
                  <c:v>8.5371250653718889</c:v>
                </c:pt>
                <c:pt idx="18">
                  <c:v>9.0308296052866535</c:v>
                </c:pt>
                <c:pt idx="19">
                  <c:v>9.1793876620055794</c:v>
                </c:pt>
                <c:pt idx="20">
                  <c:v>9.4371507688955401</c:v>
                </c:pt>
                <c:pt idx="21">
                  <c:v>10.150355727292421</c:v>
                </c:pt>
                <c:pt idx="22">
                  <c:v>10.776040783637049</c:v>
                </c:pt>
                <c:pt idx="23">
                  <c:v>11.001576942842709</c:v>
                </c:pt>
                <c:pt idx="24">
                  <c:v>10.88284734976963</c:v>
                </c:pt>
                <c:pt idx="25">
                  <c:v>11.247327272406</c:v>
                </c:pt>
                <c:pt idx="26">
                  <c:v>12.358479784284675</c:v>
                </c:pt>
                <c:pt idx="27">
                  <c:v>13.123823426000925</c:v>
                </c:pt>
                <c:pt idx="28">
                  <c:v>13.232839485892509</c:v>
                </c:pt>
                <c:pt idx="29">
                  <c:v>14.279278848726726</c:v>
                </c:pt>
                <c:pt idx="30">
                  <c:v>15.159264207844775</c:v>
                </c:pt>
                <c:pt idx="31">
                  <c:v>15.339032700027186</c:v>
                </c:pt>
                <c:pt idx="32">
                  <c:v>15.628226000463492</c:v>
                </c:pt>
                <c:pt idx="33">
                  <c:v>16.315792035582724</c:v>
                </c:pt>
                <c:pt idx="34">
                  <c:v>17.066683316310048</c:v>
                </c:pt>
                <c:pt idx="35">
                  <c:v>17.95463146631138</c:v>
                </c:pt>
                <c:pt idx="36">
                  <c:v>18.064438725393074</c:v>
                </c:pt>
                <c:pt idx="37">
                  <c:v>18.507406859471033</c:v>
                </c:pt>
                <c:pt idx="38">
                  <c:v>19.778836446177763</c:v>
                </c:pt>
                <c:pt idx="39">
                  <c:v>20.004852167759896</c:v>
                </c:pt>
                <c:pt idx="40">
                  <c:v>20.473810072961143</c:v>
                </c:pt>
                <c:pt idx="41">
                  <c:v>21.676892593787713</c:v>
                </c:pt>
                <c:pt idx="42">
                  <c:v>21.987601280065075</c:v>
                </c:pt>
                <c:pt idx="43">
                  <c:v>23.185175628669786</c:v>
                </c:pt>
                <c:pt idx="44">
                  <c:v>23.80658552690824</c:v>
                </c:pt>
                <c:pt idx="45">
                  <c:v>24.247625400975931</c:v>
                </c:pt>
                <c:pt idx="46">
                  <c:v>24.827205783394191</c:v>
                </c:pt>
                <c:pt idx="47">
                  <c:v>26.479926619032877</c:v>
                </c:pt>
                <c:pt idx="48">
                  <c:v>26.699225992487762</c:v>
                </c:pt>
                <c:pt idx="49">
                  <c:v>27.422443223150648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9-447A-B4A0-670C0CA1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09535"/>
        <c:axId val="436310495"/>
      </c:areaChart>
      <c:catAx>
        <c:axId val="43630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10495"/>
        <c:crosses val="autoZero"/>
        <c:auto val="1"/>
        <c:lblAlgn val="ctr"/>
        <c:lblOffset val="100"/>
        <c:noMultiLvlLbl val="0"/>
      </c:catAx>
      <c:valAx>
        <c:axId val="4363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aggregate value of social</a:t>
                </a:r>
                <a:r>
                  <a:rPr lang="en-GB" baseline="0"/>
                  <a:t> care (£2022 billion)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0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869178117441"/>
          <c:y val="6.3515248317671566E-2"/>
          <c:w val="0.68382790386495806"/>
          <c:h val="7.0203287972240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6159230096238"/>
          <c:y val="5.0925925925925923E-2"/>
          <c:w val="0.72726640419947508"/>
          <c:h val="0.725355059784193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receipt'!$BO$2</c:f>
              <c:strCache>
                <c:ptCount val="1"/>
                <c:pt idx="0">
                  <c:v>total care to 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receipt'!$BO$4:$BO$53</c:f>
              <c:numCache>
                <c:formatCode>General</c:formatCode>
                <c:ptCount val="50"/>
                <c:pt idx="0">
                  <c:v>1.3633266290192887E-2</c:v>
                </c:pt>
                <c:pt idx="1">
                  <c:v>1.4328254734571316E-2</c:v>
                </c:pt>
                <c:pt idx="2">
                  <c:v>1.4497637264223422E-2</c:v>
                </c:pt>
                <c:pt idx="3">
                  <c:v>1.515674710468696E-2</c:v>
                </c:pt>
                <c:pt idx="4">
                  <c:v>1.6157604124145873E-2</c:v>
                </c:pt>
                <c:pt idx="5">
                  <c:v>1.6441271779314221E-2</c:v>
                </c:pt>
                <c:pt idx="6">
                  <c:v>1.7060654901081836E-2</c:v>
                </c:pt>
                <c:pt idx="7">
                  <c:v>1.7202200622443681E-2</c:v>
                </c:pt>
                <c:pt idx="8">
                  <c:v>1.799822119715843E-2</c:v>
                </c:pt>
                <c:pt idx="9">
                  <c:v>1.7726078493511925E-2</c:v>
                </c:pt>
                <c:pt idx="10">
                  <c:v>1.7965159483696817E-2</c:v>
                </c:pt>
                <c:pt idx="11">
                  <c:v>1.816771743344733E-2</c:v>
                </c:pt>
                <c:pt idx="12">
                  <c:v>1.7999558124572056E-2</c:v>
                </c:pt>
                <c:pt idx="13">
                  <c:v>1.87371104737389E-2</c:v>
                </c:pt>
                <c:pt idx="14">
                  <c:v>1.8698263863073064E-2</c:v>
                </c:pt>
                <c:pt idx="15">
                  <c:v>1.9313986890327515E-2</c:v>
                </c:pt>
                <c:pt idx="16">
                  <c:v>1.9173071577103393E-2</c:v>
                </c:pt>
                <c:pt idx="17">
                  <c:v>1.904591785627267E-2</c:v>
                </c:pt>
                <c:pt idx="18">
                  <c:v>1.9603010005054152E-2</c:v>
                </c:pt>
                <c:pt idx="19">
                  <c:v>1.9847850716973734E-2</c:v>
                </c:pt>
                <c:pt idx="20">
                  <c:v>1.9882299362705018E-2</c:v>
                </c:pt>
                <c:pt idx="21">
                  <c:v>2.0020736484118912E-2</c:v>
                </c:pt>
                <c:pt idx="22">
                  <c:v>2.077299025615921E-2</c:v>
                </c:pt>
                <c:pt idx="23">
                  <c:v>2.0724840202984107E-2</c:v>
                </c:pt>
                <c:pt idx="24">
                  <c:v>2.0648558188687837E-2</c:v>
                </c:pt>
                <c:pt idx="25">
                  <c:v>2.11305859960518E-2</c:v>
                </c:pt>
                <c:pt idx="26">
                  <c:v>2.1445779074979986E-2</c:v>
                </c:pt>
                <c:pt idx="27">
                  <c:v>2.1191602649345082E-2</c:v>
                </c:pt>
                <c:pt idx="28">
                  <c:v>2.1558519890701563E-2</c:v>
                </c:pt>
                <c:pt idx="29">
                  <c:v>2.192469748045241E-2</c:v>
                </c:pt>
                <c:pt idx="30">
                  <c:v>2.2115864644802415E-2</c:v>
                </c:pt>
                <c:pt idx="31">
                  <c:v>2.2151932113440728E-2</c:v>
                </c:pt>
                <c:pt idx="32">
                  <c:v>2.2274045241807393E-2</c:v>
                </c:pt>
                <c:pt idx="33">
                  <c:v>2.2332393012031184E-2</c:v>
                </c:pt>
                <c:pt idx="34">
                  <c:v>2.295347556383048E-2</c:v>
                </c:pt>
                <c:pt idx="35">
                  <c:v>2.3349458816720355E-2</c:v>
                </c:pt>
                <c:pt idx="36">
                  <c:v>2.2799081629496475E-2</c:v>
                </c:pt>
                <c:pt idx="37">
                  <c:v>2.3055421867741139E-2</c:v>
                </c:pt>
                <c:pt idx="38">
                  <c:v>2.3163548625909618E-2</c:v>
                </c:pt>
                <c:pt idx="39">
                  <c:v>2.3582271483631317E-2</c:v>
                </c:pt>
                <c:pt idx="40">
                  <c:v>2.3859455191516051E-2</c:v>
                </c:pt>
                <c:pt idx="41">
                  <c:v>2.4120733626622468E-2</c:v>
                </c:pt>
                <c:pt idx="42">
                  <c:v>2.4407180553409166E-2</c:v>
                </c:pt>
                <c:pt idx="43">
                  <c:v>2.4432345518894921E-2</c:v>
                </c:pt>
                <c:pt idx="44">
                  <c:v>2.4753862285659425E-2</c:v>
                </c:pt>
                <c:pt idx="45">
                  <c:v>2.4231218996712836E-2</c:v>
                </c:pt>
                <c:pt idx="46">
                  <c:v>2.5176832547939631E-2</c:v>
                </c:pt>
                <c:pt idx="47">
                  <c:v>2.4846065602612058E-2</c:v>
                </c:pt>
                <c:pt idx="48">
                  <c:v>2.4737250939028864E-2</c:v>
                </c:pt>
                <c:pt idx="49">
                  <c:v>2.4782996150761304E-2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8847"/>
        <c:axId val="891974047"/>
      </c:scatterChart>
      <c:scatterChart>
        <c:scatterStyle val="lineMarker"/>
        <c:varyColors val="0"/>
        <c:ser>
          <c:idx val="1"/>
          <c:order val="1"/>
          <c:tx>
            <c:strRef>
              <c:f>'social care receipt'!$BP$2</c:f>
              <c:strCache>
                <c:ptCount val="1"/>
                <c:pt idx="0">
                  <c:v>formal care (right axis)</c:v>
                </c:pt>
              </c:strCache>
            </c:strRef>
          </c:tx>
          <c:spPr>
            <a:ln w="19050" cap="rnd">
              <a:solidFill>
                <a:srgbClr val="55B333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receipt'!$BP$4:$BP$53</c:f>
              <c:numCache>
                <c:formatCode>General</c:formatCode>
                <c:ptCount val="50"/>
                <c:pt idx="0">
                  <c:v>0.1396828765760986</c:v>
                </c:pt>
                <c:pt idx="1">
                  <c:v>0.12964637356720068</c:v>
                </c:pt>
                <c:pt idx="2">
                  <c:v>0.13131173370303492</c:v>
                </c:pt>
                <c:pt idx="3">
                  <c:v>0.12841261120802994</c:v>
                </c:pt>
                <c:pt idx="4">
                  <c:v>0.12749301346428538</c:v>
                </c:pt>
                <c:pt idx="5">
                  <c:v>0.12863231606756731</c:v>
                </c:pt>
                <c:pt idx="6">
                  <c:v>0.1289959312792017</c:v>
                </c:pt>
                <c:pt idx="7">
                  <c:v>0.1242247959422562</c:v>
                </c:pt>
                <c:pt idx="8">
                  <c:v>0.12824424157093839</c:v>
                </c:pt>
                <c:pt idx="9">
                  <c:v>0.13134266947549564</c:v>
                </c:pt>
                <c:pt idx="10">
                  <c:v>0.13092038121165056</c:v>
                </c:pt>
                <c:pt idx="11">
                  <c:v>0.13470671296229741</c:v>
                </c:pt>
                <c:pt idx="12">
                  <c:v>0.13725824649164944</c:v>
                </c:pt>
                <c:pt idx="13">
                  <c:v>0.133434492409298</c:v>
                </c:pt>
                <c:pt idx="14">
                  <c:v>0.13942966836591844</c:v>
                </c:pt>
                <c:pt idx="15">
                  <c:v>0.13903216564852741</c:v>
                </c:pt>
                <c:pt idx="16">
                  <c:v>0.14497361772137943</c:v>
                </c:pt>
                <c:pt idx="17">
                  <c:v>0.14465737857907224</c:v>
                </c:pt>
                <c:pt idx="18">
                  <c:v>0.14573836508804883</c:v>
                </c:pt>
                <c:pt idx="19">
                  <c:v>0.14345315831340044</c:v>
                </c:pt>
                <c:pt idx="20">
                  <c:v>0.14433336919923129</c:v>
                </c:pt>
                <c:pt idx="21">
                  <c:v>0.15120771916091788</c:v>
                </c:pt>
                <c:pt idx="22">
                  <c:v>0.15179099104354304</c:v>
                </c:pt>
                <c:pt idx="23">
                  <c:v>0.15242718098610045</c:v>
                </c:pt>
                <c:pt idx="24">
                  <c:v>0.14855892748055433</c:v>
                </c:pt>
                <c:pt idx="25">
                  <c:v>0.14732410193348661</c:v>
                </c:pt>
                <c:pt idx="26">
                  <c:v>0.1566299275670634</c:v>
                </c:pt>
                <c:pt idx="27">
                  <c:v>0.16529329038627674</c:v>
                </c:pt>
                <c:pt idx="28">
                  <c:v>0.16090210732192978</c:v>
                </c:pt>
                <c:pt idx="29">
                  <c:v>0.16771446145916374</c:v>
                </c:pt>
                <c:pt idx="30">
                  <c:v>0.17344383049813744</c:v>
                </c:pt>
                <c:pt idx="31">
                  <c:v>0.17217966208573671</c:v>
                </c:pt>
                <c:pt idx="32">
                  <c:v>0.1714511690074014</c:v>
                </c:pt>
                <c:pt idx="33">
                  <c:v>0.17546522854175237</c:v>
                </c:pt>
                <c:pt idx="34">
                  <c:v>0.17553349147045094</c:v>
                </c:pt>
                <c:pt idx="35">
                  <c:v>0.17847320912779838</c:v>
                </c:pt>
                <c:pt idx="36">
                  <c:v>0.18082666103593117</c:v>
                </c:pt>
                <c:pt idx="37">
                  <c:v>0.1801649572099637</c:v>
                </c:pt>
                <c:pt idx="38">
                  <c:v>0.18850203046535857</c:v>
                </c:pt>
                <c:pt idx="39">
                  <c:v>0.18421909476525664</c:v>
                </c:pt>
                <c:pt idx="40">
                  <c:v>0.18334858007695917</c:v>
                </c:pt>
                <c:pt idx="41">
                  <c:v>0.18890779836166782</c:v>
                </c:pt>
                <c:pt idx="42">
                  <c:v>0.18633019469541828</c:v>
                </c:pt>
                <c:pt idx="43">
                  <c:v>0.19316953778166132</c:v>
                </c:pt>
                <c:pt idx="44">
                  <c:v>0.19269320184951647</c:v>
                </c:pt>
                <c:pt idx="45">
                  <c:v>0.19733700600407664</c:v>
                </c:pt>
                <c:pt idx="46">
                  <c:v>0.19138721398477659</c:v>
                </c:pt>
                <c:pt idx="47">
                  <c:v>0.20355425721030299</c:v>
                </c:pt>
                <c:pt idx="48">
                  <c:v>0.20281249016218714</c:v>
                </c:pt>
                <c:pt idx="49">
                  <c:v>0.20444967409917045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3-4227-9751-55877CADD1E9}"/>
            </c:ext>
          </c:extLst>
        </c:ser>
        <c:ser>
          <c:idx val="2"/>
          <c:order val="2"/>
          <c:tx>
            <c:strRef>
              <c:f>'social care receipt'!$BQ$2</c:f>
              <c:strCache>
                <c:ptCount val="1"/>
                <c:pt idx="0">
                  <c:v>partners (right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receipt'!$BG$4:$BG$53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receipt'!$BQ$4:$BQ$53</c:f>
              <c:numCache>
                <c:formatCode>General</c:formatCode>
                <c:ptCount val="50"/>
                <c:pt idx="0">
                  <c:v>0.59224497193691794</c:v>
                </c:pt>
                <c:pt idx="1">
                  <c:v>0.60868804812663646</c:v>
                </c:pt>
                <c:pt idx="2">
                  <c:v>0.63949625891102946</c:v>
                </c:pt>
                <c:pt idx="3">
                  <c:v>0.65194913120778974</c:v>
                </c:pt>
                <c:pt idx="4">
                  <c:v>0.64858483516488297</c:v>
                </c:pt>
                <c:pt idx="5">
                  <c:v>0.64485348536559661</c:v>
                </c:pt>
                <c:pt idx="6">
                  <c:v>0.65146900592097734</c:v>
                </c:pt>
                <c:pt idx="7">
                  <c:v>0.6465307059884996</c:v>
                </c:pt>
                <c:pt idx="8">
                  <c:v>0.64246834360285343</c:v>
                </c:pt>
                <c:pt idx="9">
                  <c:v>0.63197896446676616</c:v>
                </c:pt>
                <c:pt idx="10">
                  <c:v>0.63642229838129794</c:v>
                </c:pt>
                <c:pt idx="11">
                  <c:v>0.62654913446582661</c:v>
                </c:pt>
                <c:pt idx="12">
                  <c:v>0.61736258688764967</c:v>
                </c:pt>
                <c:pt idx="13">
                  <c:v>0.62034880597013764</c:v>
                </c:pt>
                <c:pt idx="14">
                  <c:v>0.60593516645561107</c:v>
                </c:pt>
                <c:pt idx="15">
                  <c:v>0.60602711727722414</c:v>
                </c:pt>
                <c:pt idx="16">
                  <c:v>0.59592707561817648</c:v>
                </c:pt>
                <c:pt idx="17">
                  <c:v>0.591484166923544</c:v>
                </c:pt>
                <c:pt idx="18">
                  <c:v>0.59394829640262647</c:v>
                </c:pt>
                <c:pt idx="19">
                  <c:v>0.58456697819892944</c:v>
                </c:pt>
                <c:pt idx="20">
                  <c:v>0.57918129097683713</c:v>
                </c:pt>
                <c:pt idx="21">
                  <c:v>0.56456814620417717</c:v>
                </c:pt>
                <c:pt idx="22">
                  <c:v>0.56937409074679013</c:v>
                </c:pt>
                <c:pt idx="23">
                  <c:v>0.55807008498109578</c:v>
                </c:pt>
                <c:pt idx="24">
                  <c:v>0.55578112558657311</c:v>
                </c:pt>
                <c:pt idx="25">
                  <c:v>0.5581088822582988</c:v>
                </c:pt>
                <c:pt idx="26">
                  <c:v>0.53372460745126338</c:v>
                </c:pt>
                <c:pt idx="27">
                  <c:v>0.53169302659888118</c:v>
                </c:pt>
                <c:pt idx="28">
                  <c:v>0.52815135796890922</c:v>
                </c:pt>
                <c:pt idx="29">
                  <c:v>0.51694145547735126</c:v>
                </c:pt>
                <c:pt idx="30">
                  <c:v>0.49776989968993629</c:v>
                </c:pt>
                <c:pt idx="31">
                  <c:v>0.50588498243414082</c:v>
                </c:pt>
                <c:pt idx="32">
                  <c:v>0.49945218656270524</c:v>
                </c:pt>
                <c:pt idx="33">
                  <c:v>0.4970572082984816</c:v>
                </c:pt>
                <c:pt idx="34">
                  <c:v>0.49153381693115633</c:v>
                </c:pt>
                <c:pt idx="35">
                  <c:v>0.48792173602702332</c:v>
                </c:pt>
                <c:pt idx="36">
                  <c:v>0.47635916824466823</c:v>
                </c:pt>
                <c:pt idx="37">
                  <c:v>0.48079187964927733</c:v>
                </c:pt>
                <c:pt idx="38">
                  <c:v>0.48241784675794119</c:v>
                </c:pt>
                <c:pt idx="39">
                  <c:v>0.47990953137310566</c:v>
                </c:pt>
                <c:pt idx="40">
                  <c:v>0.46664620005143198</c:v>
                </c:pt>
                <c:pt idx="41">
                  <c:v>0.46102800966267043</c:v>
                </c:pt>
                <c:pt idx="42">
                  <c:v>0.4717341358656772</c:v>
                </c:pt>
                <c:pt idx="43">
                  <c:v>0.45651128664831109</c:v>
                </c:pt>
                <c:pt idx="44">
                  <c:v>0.45334208218993388</c:v>
                </c:pt>
                <c:pt idx="45">
                  <c:v>0.45187862069358886</c:v>
                </c:pt>
                <c:pt idx="46">
                  <c:v>0.4636355793225162</c:v>
                </c:pt>
                <c:pt idx="47">
                  <c:v>0.45129610800492143</c:v>
                </c:pt>
                <c:pt idx="48">
                  <c:v>0.44896330064805889</c:v>
                </c:pt>
                <c:pt idx="49">
                  <c:v>0.44440563843973824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3-4227-9751-55877CAD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18815"/>
        <c:axId val="1000133375"/>
      </c:scatterChart>
      <c:valAx>
        <c:axId val="89197884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4047"/>
        <c:crosses val="autoZero"/>
        <c:crossBetween val="midCat"/>
      </c:valAx>
      <c:valAx>
        <c:axId val="891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care to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8847"/>
        <c:crosses val="autoZero"/>
        <c:crossBetween val="midCat"/>
      </c:valAx>
      <c:valAx>
        <c:axId val="1000133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all social</a:t>
                </a:r>
                <a:r>
                  <a:rPr lang="en-GB" baseline="0"/>
                  <a:t> care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18815"/>
        <c:crosses val="max"/>
        <c:crossBetween val="midCat"/>
      </c:valAx>
      <c:valAx>
        <c:axId val="15828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133375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73665791775955E-3"/>
          <c:y val="0.92650408282298058"/>
          <c:w val="0.97932152230971148"/>
          <c:h val="7.2917760279964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1188672573424"/>
          <c:y val="4.3200778789128869E-2"/>
          <c:w val="0.83318362244567612"/>
          <c:h val="0.810708226826044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provision'!$W$2</c:f>
              <c:strCache>
                <c:ptCount val="1"/>
                <c:pt idx="0">
                  <c:v>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provision'!$W$4:$W$53</c:f>
              <c:numCache>
                <c:formatCode>General</c:formatCode>
                <c:ptCount val="50"/>
                <c:pt idx="0">
                  <c:v>0.21744804410949073</c:v>
                </c:pt>
                <c:pt idx="1">
                  <c:v>0.30012290369900491</c:v>
                </c:pt>
                <c:pt idx="2">
                  <c:v>0.34573304157549234</c:v>
                </c:pt>
                <c:pt idx="3">
                  <c:v>0.389574884950107</c:v>
                </c:pt>
                <c:pt idx="4">
                  <c:v>0.4095552341348761</c:v>
                </c:pt>
                <c:pt idx="5">
                  <c:v>0.42723216297832062</c:v>
                </c:pt>
                <c:pt idx="6">
                  <c:v>0.44037675493157985</c:v>
                </c:pt>
                <c:pt idx="7">
                  <c:v>0.44718992248062017</c:v>
                </c:pt>
                <c:pt idx="8">
                  <c:v>0.45485415759686554</c:v>
                </c:pt>
                <c:pt idx="9">
                  <c:v>0.46318873045276349</c:v>
                </c:pt>
                <c:pt idx="10">
                  <c:v>0.47374492629779952</c:v>
                </c:pt>
                <c:pt idx="11">
                  <c:v>0.4728623280155313</c:v>
                </c:pt>
                <c:pt idx="12">
                  <c:v>0.47002079002079</c:v>
                </c:pt>
                <c:pt idx="13">
                  <c:v>0.4813480727031838</c:v>
                </c:pt>
                <c:pt idx="14">
                  <c:v>0.48822216712124961</c:v>
                </c:pt>
                <c:pt idx="15">
                  <c:v>0.49825052484254723</c:v>
                </c:pt>
                <c:pt idx="16">
                  <c:v>0.49452332657200809</c:v>
                </c:pt>
                <c:pt idx="17">
                  <c:v>0.49664293803591664</c:v>
                </c:pt>
                <c:pt idx="18">
                  <c:v>0.50645537545750718</c:v>
                </c:pt>
                <c:pt idx="19">
                  <c:v>0.50865189546123546</c:v>
                </c:pt>
                <c:pt idx="20">
                  <c:v>0.51426877470355725</c:v>
                </c:pt>
                <c:pt idx="21">
                  <c:v>0.51470991499196939</c:v>
                </c:pt>
                <c:pt idx="22">
                  <c:v>0.51612399469040382</c:v>
                </c:pt>
                <c:pt idx="23">
                  <c:v>0.52353997501561533</c:v>
                </c:pt>
                <c:pt idx="24">
                  <c:v>0.52077745383867824</c:v>
                </c:pt>
                <c:pt idx="25">
                  <c:v>0.53106048825999075</c:v>
                </c:pt>
                <c:pt idx="26">
                  <c:v>0.53004308355131557</c:v>
                </c:pt>
                <c:pt idx="27">
                  <c:v>0.52754327126941902</c:v>
                </c:pt>
                <c:pt idx="28">
                  <c:v>0.53580085414181822</c:v>
                </c:pt>
                <c:pt idx="29">
                  <c:v>0.54179959257408616</c:v>
                </c:pt>
                <c:pt idx="30">
                  <c:v>0.54754136117615448</c:v>
                </c:pt>
                <c:pt idx="31">
                  <c:v>0.54761722634437404</c:v>
                </c:pt>
                <c:pt idx="32">
                  <c:v>0.5568483914467347</c:v>
                </c:pt>
                <c:pt idx="33">
                  <c:v>0.56001225912730335</c:v>
                </c:pt>
                <c:pt idx="34">
                  <c:v>0.5659654366402268</c:v>
                </c:pt>
                <c:pt idx="35">
                  <c:v>0.56730259671436156</c:v>
                </c:pt>
                <c:pt idx="36">
                  <c:v>0.5646093037397385</c:v>
                </c:pt>
                <c:pt idx="37">
                  <c:v>0.56829769423940335</c:v>
                </c:pt>
                <c:pt idx="38">
                  <c:v>0.57115238817285818</c:v>
                </c:pt>
                <c:pt idx="39">
                  <c:v>0.57752817487330754</c:v>
                </c:pt>
                <c:pt idx="40">
                  <c:v>0.58162026852764925</c:v>
                </c:pt>
                <c:pt idx="41">
                  <c:v>0.58417865253595769</c:v>
                </c:pt>
                <c:pt idx="42">
                  <c:v>0.58146543605198708</c:v>
                </c:pt>
                <c:pt idx="43">
                  <c:v>0.59185369908561924</c:v>
                </c:pt>
                <c:pt idx="44">
                  <c:v>0.59842848466443976</c:v>
                </c:pt>
                <c:pt idx="45">
                  <c:v>0.59674969623329277</c:v>
                </c:pt>
                <c:pt idx="46">
                  <c:v>0.59983266144367531</c:v>
                </c:pt>
                <c:pt idx="47">
                  <c:v>0.59937016239186525</c:v>
                </c:pt>
                <c:pt idx="48">
                  <c:v>0.59870452662499052</c:v>
                </c:pt>
                <c:pt idx="49">
                  <c:v>0.60368940047242337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9-4933-B057-3274DA776E7C}"/>
            </c:ext>
          </c:extLst>
        </c:ser>
        <c:ser>
          <c:idx val="1"/>
          <c:order val="1"/>
          <c:tx>
            <c:strRef>
              <c:f>'social care provision'!$AA$2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provision'!$AA$4:$AA$53</c:f>
              <c:numCache>
                <c:formatCode>General</c:formatCode>
                <c:ptCount val="50"/>
                <c:pt idx="0">
                  <c:v>0.26401707012144315</c:v>
                </c:pt>
                <c:pt idx="1">
                  <c:v>0.34075827427926864</c:v>
                </c:pt>
                <c:pt idx="2">
                  <c:v>0.3806890940873266</c:v>
                </c:pt>
                <c:pt idx="3">
                  <c:v>0.41066720949179214</c:v>
                </c:pt>
                <c:pt idx="4">
                  <c:v>0.42534480792654755</c:v>
                </c:pt>
                <c:pt idx="5">
                  <c:v>0.43310374902644116</c:v>
                </c:pt>
                <c:pt idx="6">
                  <c:v>0.4494603370618751</c:v>
                </c:pt>
                <c:pt idx="7">
                  <c:v>0.4639118744529272</c:v>
                </c:pt>
                <c:pt idx="8">
                  <c:v>0.47610457775037945</c:v>
                </c:pt>
                <c:pt idx="9">
                  <c:v>0.45841089250632894</c:v>
                </c:pt>
                <c:pt idx="10">
                  <c:v>0.4675175760027227</c:v>
                </c:pt>
                <c:pt idx="11">
                  <c:v>0.47286221785767263</c:v>
                </c:pt>
                <c:pt idx="12">
                  <c:v>0.4629528744521364</c:v>
                </c:pt>
                <c:pt idx="13">
                  <c:v>0.48624581588679389</c:v>
                </c:pt>
                <c:pt idx="14">
                  <c:v>0.47875877577654008</c:v>
                </c:pt>
                <c:pt idx="15">
                  <c:v>0.4970322768034508</c:v>
                </c:pt>
                <c:pt idx="16">
                  <c:v>0.47833820696539608</c:v>
                </c:pt>
                <c:pt idx="17">
                  <c:v>0.48352986766619271</c:v>
                </c:pt>
                <c:pt idx="18">
                  <c:v>0.49318844381999039</c:v>
                </c:pt>
                <c:pt idx="19">
                  <c:v>0.500093653678929</c:v>
                </c:pt>
                <c:pt idx="20">
                  <c:v>0.50060558720543102</c:v>
                </c:pt>
                <c:pt idx="21">
                  <c:v>0.50138365245270322</c:v>
                </c:pt>
                <c:pt idx="22">
                  <c:v>0.51607221598071185</c:v>
                </c:pt>
                <c:pt idx="23">
                  <c:v>0.51034952410664458</c:v>
                </c:pt>
                <c:pt idx="24">
                  <c:v>0.5157924719957292</c:v>
                </c:pt>
                <c:pt idx="25">
                  <c:v>0.5206166397709544</c:v>
                </c:pt>
                <c:pt idx="26">
                  <c:v>0.5275984027090056</c:v>
                </c:pt>
                <c:pt idx="27">
                  <c:v>0.52103346434779918</c:v>
                </c:pt>
                <c:pt idx="28">
                  <c:v>0.52590771659048707</c:v>
                </c:pt>
                <c:pt idx="29">
                  <c:v>0.53135734416621672</c:v>
                </c:pt>
                <c:pt idx="30">
                  <c:v>0.52798817290132338</c:v>
                </c:pt>
                <c:pt idx="31">
                  <c:v>0.53447367384444577</c:v>
                </c:pt>
                <c:pt idx="32">
                  <c:v>0.53248739616912333</c:v>
                </c:pt>
                <c:pt idx="33">
                  <c:v>0.53784461920266025</c:v>
                </c:pt>
                <c:pt idx="34">
                  <c:v>0.54975593673796552</c:v>
                </c:pt>
                <c:pt idx="35">
                  <c:v>0.5523064255261424</c:v>
                </c:pt>
                <c:pt idx="36">
                  <c:v>0.54635755037801825</c:v>
                </c:pt>
                <c:pt idx="37">
                  <c:v>0.54498239580653884</c:v>
                </c:pt>
                <c:pt idx="38">
                  <c:v>0.54038557634407913</c:v>
                </c:pt>
                <c:pt idx="39">
                  <c:v>0.551313346144228</c:v>
                </c:pt>
                <c:pt idx="40">
                  <c:v>0.56212473599116941</c:v>
                </c:pt>
                <c:pt idx="41">
                  <c:v>0.56319619636739049</c:v>
                </c:pt>
                <c:pt idx="42">
                  <c:v>0.57139893570977807</c:v>
                </c:pt>
                <c:pt idx="43">
                  <c:v>0.5584373160021181</c:v>
                </c:pt>
                <c:pt idx="44">
                  <c:v>0.57959317029298163</c:v>
                </c:pt>
                <c:pt idx="45">
                  <c:v>0.55830645881847518</c:v>
                </c:pt>
                <c:pt idx="46">
                  <c:v>0.57653689324442803</c:v>
                </c:pt>
                <c:pt idx="47">
                  <c:v>0.56353356663411647</c:v>
                </c:pt>
                <c:pt idx="48">
                  <c:v>0.55586746435514867</c:v>
                </c:pt>
                <c:pt idx="49">
                  <c:v>0.55186486105729859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9-4933-B057-3274DA77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care</a:t>
                </a:r>
                <a:r>
                  <a:rPr lang="en-GB" baseline="0"/>
                  <a:t> received to care provided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99846603614776"/>
          <c:y val="0.65881156729456747"/>
          <c:w val="0.61669610084318205"/>
          <c:h val="8.5911103496943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78390669081"/>
          <c:y val="4.3200778789128869E-2"/>
          <c:w val="0.75866230624915199"/>
          <c:h val="0.72468663501429564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'social care provision'!$U$2</c:f>
              <c:strCache>
                <c:ptCount val="1"/>
                <c:pt idx="0">
                  <c:v>informal carers (left axis)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provision'!$U$4:$U$53</c:f>
              <c:numCache>
                <c:formatCode>General</c:formatCode>
                <c:ptCount val="50"/>
                <c:pt idx="0">
                  <c:v>12352.204587552023</c:v>
                </c:pt>
                <c:pt idx="1">
                  <c:v>10164.746869982207</c:v>
                </c:pt>
                <c:pt idx="2">
                  <c:v>9208.4393600718977</c:v>
                </c:pt>
                <c:pt idx="3">
                  <c:v>8844.5347324069135</c:v>
                </c:pt>
                <c:pt idx="4">
                  <c:v>8915.8648753711459</c:v>
                </c:pt>
                <c:pt idx="5">
                  <c:v>8941.2535703245157</c:v>
                </c:pt>
                <c:pt idx="6">
                  <c:v>9070.6150160393117</c:v>
                </c:pt>
                <c:pt idx="7">
                  <c:v>9149.6020670053549</c:v>
                </c:pt>
                <c:pt idx="8">
                  <c:v>9256.7987790306979</c:v>
                </c:pt>
                <c:pt idx="9">
                  <c:v>9354.7266024222736</c:v>
                </c:pt>
                <c:pt idx="10">
                  <c:v>9432.1016727563583</c:v>
                </c:pt>
                <c:pt idx="11">
                  <c:v>9548.5672734154723</c:v>
                </c:pt>
                <c:pt idx="12">
                  <c:v>9692.0335496599182</c:v>
                </c:pt>
                <c:pt idx="13">
                  <c:v>9733.5420509328906</c:v>
                </c:pt>
                <c:pt idx="14">
                  <c:v>9751.6768330424402</c:v>
                </c:pt>
                <c:pt idx="15">
                  <c:v>9789.9613730514939</c:v>
                </c:pt>
                <c:pt idx="16">
                  <c:v>9933.8306444539285</c:v>
                </c:pt>
                <c:pt idx="17">
                  <c:v>9963.6522861451886</c:v>
                </c:pt>
                <c:pt idx="18">
                  <c:v>10019.668613105801</c:v>
                </c:pt>
                <c:pt idx="19">
                  <c:v>10130.895276711048</c:v>
                </c:pt>
                <c:pt idx="20">
                  <c:v>10195.777497147441</c:v>
                </c:pt>
                <c:pt idx="21">
                  <c:v>10287.257398011172</c:v>
                </c:pt>
                <c:pt idx="22">
                  <c:v>10322.317976756303</c:v>
                </c:pt>
                <c:pt idx="23">
                  <c:v>10323.123967072284</c:v>
                </c:pt>
                <c:pt idx="24">
                  <c:v>10367.050439293198</c:v>
                </c:pt>
                <c:pt idx="25">
                  <c:v>10366.647444135206</c:v>
                </c:pt>
                <c:pt idx="26">
                  <c:v>10476.262127108492</c:v>
                </c:pt>
                <c:pt idx="27">
                  <c:v>10454.097393419042</c:v>
                </c:pt>
                <c:pt idx="28">
                  <c:v>10474.247151318543</c:v>
                </c:pt>
                <c:pt idx="29">
                  <c:v>10484.725025426284</c:v>
                </c:pt>
                <c:pt idx="30">
                  <c:v>10498.426860797943</c:v>
                </c:pt>
                <c:pt idx="31">
                  <c:v>10536.711400806993</c:v>
                </c:pt>
                <c:pt idx="32">
                  <c:v>10459.739325630901</c:v>
                </c:pt>
                <c:pt idx="33">
                  <c:v>10519.382609013424</c:v>
                </c:pt>
                <c:pt idx="34">
                  <c:v>10516.964638065483</c:v>
                </c:pt>
                <c:pt idx="35">
                  <c:v>10646.326083780277</c:v>
                </c:pt>
                <c:pt idx="36">
                  <c:v>10603.608597033337</c:v>
                </c:pt>
                <c:pt idx="37">
                  <c:v>10591.518742293638</c:v>
                </c:pt>
                <c:pt idx="38">
                  <c:v>10631.012267776658</c:v>
                </c:pt>
                <c:pt idx="39">
                  <c:v>10655.997967572041</c:v>
                </c:pt>
                <c:pt idx="40">
                  <c:v>10625.370335564798</c:v>
                </c:pt>
                <c:pt idx="41">
                  <c:v>10647.132074096258</c:v>
                </c:pt>
                <c:pt idx="42">
                  <c:v>10697.506468845013</c:v>
                </c:pt>
                <c:pt idx="43">
                  <c:v>10665.669851363802</c:v>
                </c:pt>
                <c:pt idx="44">
                  <c:v>10616.504442089017</c:v>
                </c:pt>
                <c:pt idx="45">
                  <c:v>10613.280480825098</c:v>
                </c:pt>
                <c:pt idx="46">
                  <c:v>10596.354684189517</c:v>
                </c:pt>
                <c:pt idx="47">
                  <c:v>10621.340383984898</c:v>
                </c:pt>
                <c:pt idx="48">
                  <c:v>10701.133425266922</c:v>
                </c:pt>
                <c:pt idx="49">
                  <c:v>10748.283858751753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1-4A63-B60A-63BDC5DBD88C}"/>
            </c:ext>
          </c:extLst>
        </c:ser>
        <c:ser>
          <c:idx val="2"/>
          <c:order val="1"/>
          <c:tx>
            <c:strRef>
              <c:f>'social care provision'!$V$2</c:f>
              <c:strCache>
                <c:ptCount val="1"/>
                <c:pt idx="0">
                  <c:v>informal care recipients (left axis)</c:v>
                </c:pt>
              </c:strCache>
            </c:strRef>
          </c:tx>
          <c:spPr>
            <a:ln w="19050" cap="rnd">
              <a:solidFill>
                <a:srgbClr val="E86D3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provision'!$V$4:$V$53</c:f>
              <c:numCache>
                <c:formatCode>General</c:formatCode>
                <c:ptCount val="50"/>
                <c:pt idx="0">
                  <c:v>2685.9627280034661</c:v>
                </c:pt>
                <c:pt idx="1">
                  <c:v>3050.6733459844318</c:v>
                </c:pt>
                <c:pt idx="2">
                  <c:v>3183.6617481211374</c:v>
                </c:pt>
                <c:pt idx="3">
                  <c:v>3445.6086008146485</c:v>
                </c:pt>
                <c:pt idx="4">
                  <c:v>3651.5391265475478</c:v>
                </c:pt>
                <c:pt idx="5">
                  <c:v>3819.9911025873748</c:v>
                </c:pt>
                <c:pt idx="6">
                  <c:v>3994.4880059970524</c:v>
                </c:pt>
                <c:pt idx="7">
                  <c:v>4091.6098390726465</c:v>
                </c:pt>
                <c:pt idx="8">
                  <c:v>4210.4934106797018</c:v>
                </c:pt>
                <c:pt idx="9">
                  <c:v>4333.0039387086663</c:v>
                </c:pt>
                <c:pt idx="10">
                  <c:v>4468.4103117933128</c:v>
                </c:pt>
                <c:pt idx="11">
                  <c:v>4515.1577501201546</c:v>
                </c:pt>
                <c:pt idx="12">
                  <c:v>4555.4572659191563</c:v>
                </c:pt>
                <c:pt idx="13">
                  <c:v>4685.2217067919419</c:v>
                </c:pt>
                <c:pt idx="14">
                  <c:v>4760.9847964940645</c:v>
                </c:pt>
                <c:pt idx="15">
                  <c:v>4877.8533923111709</c:v>
                </c:pt>
                <c:pt idx="16">
                  <c:v>4912.5109758983117</c:v>
                </c:pt>
                <c:pt idx="17">
                  <c:v>4948.3775449594241</c:v>
                </c:pt>
                <c:pt idx="18">
                  <c:v>5074.5150294102987</c:v>
                </c:pt>
                <c:pt idx="19">
                  <c:v>5153.0990852183522</c:v>
                </c:pt>
                <c:pt idx="20">
                  <c:v>5243.3700006081162</c:v>
                </c:pt>
                <c:pt idx="21">
                  <c:v>5294.9533808308388</c:v>
                </c:pt>
                <c:pt idx="22">
                  <c:v>5327.5959886280298</c:v>
                </c:pt>
                <c:pt idx="23">
                  <c:v>5404.568063804124</c:v>
                </c:pt>
                <c:pt idx="24">
                  <c:v>5398.9261315922622</c:v>
                </c:pt>
                <c:pt idx="25">
                  <c:v>5505.3168533016278</c:v>
                </c:pt>
                <c:pt idx="26">
                  <c:v>5552.8702819444488</c:v>
                </c:pt>
                <c:pt idx="27">
                  <c:v>5514.9887370933884</c:v>
                </c:pt>
                <c:pt idx="28">
                  <c:v>5612.1105701689812</c:v>
                </c:pt>
                <c:pt idx="29">
                  <c:v>5680.6197470272855</c:v>
                </c:pt>
                <c:pt idx="30">
                  <c:v>5748.3229335696078</c:v>
                </c:pt>
                <c:pt idx="31">
                  <c:v>5770.0846721010694</c:v>
                </c:pt>
                <c:pt idx="32">
                  <c:v>5824.489018429721</c:v>
                </c:pt>
                <c:pt idx="33">
                  <c:v>5890.9832194980736</c:v>
                </c:pt>
                <c:pt idx="34">
                  <c:v>5952.2384835125558</c:v>
                </c:pt>
                <c:pt idx="35">
                  <c:v>6039.6884327963908</c:v>
                </c:pt>
                <c:pt idx="36">
                  <c:v>5986.8960670996976</c:v>
                </c:pt>
                <c:pt idx="37">
                  <c:v>6019.1356797388999</c:v>
                </c:pt>
                <c:pt idx="38">
                  <c:v>6071.9280454355912</c:v>
                </c:pt>
                <c:pt idx="39">
                  <c:v>6154.1390576655549</c:v>
                </c:pt>
                <c:pt idx="40">
                  <c:v>6179.9307477769162</c:v>
                </c:pt>
                <c:pt idx="41">
                  <c:v>6219.8272684179283</c:v>
                </c:pt>
                <c:pt idx="42">
                  <c:v>6220.2302635759179</c:v>
                </c:pt>
                <c:pt idx="43">
                  <c:v>6312.5161547556327</c:v>
                </c:pt>
                <c:pt idx="44">
                  <c:v>6353.218665712624</c:v>
                </c:pt>
                <c:pt idx="45">
                  <c:v>6333.4719029711132</c:v>
                </c:pt>
                <c:pt idx="46">
                  <c:v>6356.039631818554</c:v>
                </c:pt>
                <c:pt idx="47">
                  <c:v>6366.1145107683042</c:v>
                </c:pt>
                <c:pt idx="48">
                  <c:v>6406.8170217252964</c:v>
                </c:pt>
                <c:pt idx="49">
                  <c:v>6488.6250387972705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384895"/>
        <c:axId val="942385375"/>
      </c:scatterChart>
      <c:scatterChart>
        <c:scatterStyle val="lineMarker"/>
        <c:varyColors val="0"/>
        <c:ser>
          <c:idx val="0"/>
          <c:order val="2"/>
          <c:tx>
            <c:strRef>
              <c:f>'social care provision'!$Y$2</c:f>
              <c:strCache>
                <c:ptCount val="1"/>
                <c:pt idx="0">
                  <c:v>hours of informal care provided (right axis)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provision'!$Y$4:$Y$53</c:f>
              <c:numCache>
                <c:formatCode>General</c:formatCode>
                <c:ptCount val="50"/>
                <c:pt idx="0">
                  <c:v>9329.6195558943327</c:v>
                </c:pt>
                <c:pt idx="1">
                  <c:v>8163.0750864435149</c:v>
                </c:pt>
                <c:pt idx="2">
                  <c:v>7522.9284053838273</c:v>
                </c:pt>
                <c:pt idx="3">
                  <c:v>7421.7743485686624</c:v>
                </c:pt>
                <c:pt idx="4">
                  <c:v>7607.1870962722687</c:v>
                </c:pt>
                <c:pt idx="5">
                  <c:v>7567.4947865258437</c:v>
                </c:pt>
                <c:pt idx="6">
                  <c:v>7686.9021385006472</c:v>
                </c:pt>
                <c:pt idx="7">
                  <c:v>7667.2932340347852</c:v>
                </c:pt>
                <c:pt idx="8">
                  <c:v>7892.1200160374638</c:v>
                </c:pt>
                <c:pt idx="9">
                  <c:v>8132.7385585057782</c:v>
                </c:pt>
                <c:pt idx="10">
                  <c:v>8115.8232174713385</c:v>
                </c:pt>
                <c:pt idx="11">
                  <c:v>8103.5103291466676</c:v>
                </c:pt>
                <c:pt idx="12">
                  <c:v>8197.6122506719912</c:v>
                </c:pt>
                <c:pt idx="13">
                  <c:v>8181.6003089694514</c:v>
                </c:pt>
                <c:pt idx="14">
                  <c:v>8255.5742145946715</c:v>
                </c:pt>
                <c:pt idx="15">
                  <c:v>8236.9608673583225</c:v>
                </c:pt>
                <c:pt idx="16">
                  <c:v>8456.9813964495861</c:v>
                </c:pt>
                <c:pt idx="17">
                  <c:v>8332.3514260605789</c:v>
                </c:pt>
                <c:pt idx="18">
                  <c:v>8415.3072905359477</c:v>
                </c:pt>
                <c:pt idx="19">
                  <c:v>8441.1201356944803</c:v>
                </c:pt>
                <c:pt idx="20">
                  <c:v>8455.4797246597591</c:v>
                </c:pt>
                <c:pt idx="21">
                  <c:v>8446.02286614283</c:v>
                </c:pt>
                <c:pt idx="22">
                  <c:v>8518.7883682375141</c:v>
                </c:pt>
                <c:pt idx="23">
                  <c:v>8596.7148583410999</c:v>
                </c:pt>
                <c:pt idx="24">
                  <c:v>8519.4697950630652</c:v>
                </c:pt>
                <c:pt idx="25">
                  <c:v>8653.447371841623</c:v>
                </c:pt>
                <c:pt idx="26">
                  <c:v>8574.5472552915817</c:v>
                </c:pt>
                <c:pt idx="27">
                  <c:v>8494.5057836716041</c:v>
                </c:pt>
                <c:pt idx="28">
                  <c:v>8608.3035193632422</c:v>
                </c:pt>
                <c:pt idx="29">
                  <c:v>8594.153199612354</c:v>
                </c:pt>
                <c:pt idx="30">
                  <c:v>8661.789130953528</c:v>
                </c:pt>
                <c:pt idx="31">
                  <c:v>8580.7362841170543</c:v>
                </c:pt>
                <c:pt idx="32">
                  <c:v>8664.3335614533171</c:v>
                </c:pt>
                <c:pt idx="33">
                  <c:v>8554.3081798476614</c:v>
                </c:pt>
                <c:pt idx="34">
                  <c:v>8595.4056119193901</c:v>
                </c:pt>
                <c:pt idx="35">
                  <c:v>8665.1830155171501</c:v>
                </c:pt>
                <c:pt idx="36">
                  <c:v>8520.2435118981157</c:v>
                </c:pt>
                <c:pt idx="37">
                  <c:v>8635.1301433358149</c:v>
                </c:pt>
                <c:pt idx="38">
                  <c:v>8649.2116625708259</c:v>
                </c:pt>
                <c:pt idx="39">
                  <c:v>8664.4770888565872</c:v>
                </c:pt>
                <c:pt idx="40">
                  <c:v>8593.1079068705658</c:v>
                </c:pt>
                <c:pt idx="41">
                  <c:v>8598.8677394028418</c:v>
                </c:pt>
                <c:pt idx="42">
                  <c:v>8589.0573161319917</c:v>
                </c:pt>
                <c:pt idx="43">
                  <c:v>8707.2339575888764</c:v>
                </c:pt>
                <c:pt idx="44">
                  <c:v>8487.9961241178898</c:v>
                </c:pt>
                <c:pt idx="45">
                  <c:v>8559.312213062376</c:v>
                </c:pt>
                <c:pt idx="46">
                  <c:v>8659.7333665986189</c:v>
                </c:pt>
                <c:pt idx="47">
                  <c:v>8596.221248904907</c:v>
                </c:pt>
                <c:pt idx="48">
                  <c:v>8671.3415428532844</c:v>
                </c:pt>
                <c:pt idx="49">
                  <c:v>8723.8104911866449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1-4A63-B60A-63BDC5DBD88C}"/>
            </c:ext>
          </c:extLst>
        </c:ser>
        <c:ser>
          <c:idx val="1"/>
          <c:order val="3"/>
          <c:tx>
            <c:strRef>
              <c:f>'social care provision'!$Z$2</c:f>
              <c:strCache>
                <c:ptCount val="1"/>
                <c:pt idx="0">
                  <c:v>hours of informal care received (right axis)</c:v>
                </c:pt>
              </c:strCache>
            </c:strRef>
          </c:tx>
          <c:spPr>
            <a:ln w="19050" cap="rnd">
              <a:solidFill>
                <a:srgbClr val="923B10"/>
              </a:solidFill>
              <a:round/>
            </a:ln>
            <a:effectLst/>
          </c:spPr>
          <c:marker>
            <c:symbol val="none"/>
          </c:marker>
          <c:xVal>
            <c:numRef>
              <c:f>'social care provision'!$T$4:$T$53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provision'!$Z$4:$Z$53</c:f>
              <c:numCache>
                <c:formatCode>General</c:formatCode>
                <c:ptCount val="50"/>
                <c:pt idx="0">
                  <c:v>2463.1788204949412</c:v>
                </c:pt>
                <c:pt idx="1">
                  <c:v>2781.6353792685836</c:v>
                </c:pt>
                <c:pt idx="2">
                  <c:v>2863.8967995293856</c:v>
                </c:pt>
                <c:pt idx="3">
                  <c:v>3047.879361204456</c:v>
                </c:pt>
                <c:pt idx="4">
                  <c:v>3235.6775343252393</c:v>
                </c:pt>
                <c:pt idx="5">
                  <c:v>3277.510362782391</c:v>
                </c:pt>
                <c:pt idx="6">
                  <c:v>3454.9576261321495</c:v>
                </c:pt>
                <c:pt idx="7">
                  <c:v>3556.9483761813235</c:v>
                </c:pt>
                <c:pt idx="8">
                  <c:v>3757.4744677908348</c:v>
                </c:pt>
                <c:pt idx="9">
                  <c:v>3728.1359411252688</c:v>
                </c:pt>
                <c:pt idx="10">
                  <c:v>3794.289997898818</c:v>
                </c:pt>
                <c:pt idx="11">
                  <c:v>3831.8438666728521</c:v>
                </c:pt>
                <c:pt idx="12">
                  <c:v>3795.1081550926456</c:v>
                </c:pt>
                <c:pt idx="13">
                  <c:v>3978.2689174944958</c:v>
                </c:pt>
                <c:pt idx="14">
                  <c:v>3952.4286043117163</c:v>
                </c:pt>
                <c:pt idx="15">
                  <c:v>4094.0354138440339</c:v>
                </c:pt>
                <c:pt idx="16">
                  <c:v>4045.2973175174066</c:v>
                </c:pt>
                <c:pt idx="17">
                  <c:v>4028.9407823912838</c:v>
                </c:pt>
                <c:pt idx="18">
                  <c:v>4150.3323068864438</c:v>
                </c:pt>
                <c:pt idx="19">
                  <c:v>4221.3506098022299</c:v>
                </c:pt>
                <c:pt idx="20">
                  <c:v>4232.8603926669148</c:v>
                </c:pt>
                <c:pt idx="21">
                  <c:v>4234.6977933257413</c:v>
                </c:pt>
                <c:pt idx="22">
                  <c:v>4396.3099906670459</c:v>
                </c:pt>
                <c:pt idx="23">
                  <c:v>4387.3293368349005</c:v>
                </c:pt>
                <c:pt idx="24">
                  <c:v>4394.2783856885271</c:v>
                </c:pt>
                <c:pt idx="25">
                  <c:v>4505.128693162982</c:v>
                </c:pt>
                <c:pt idx="26">
                  <c:v>4523.9174358447262</c:v>
                </c:pt>
                <c:pt idx="27">
                  <c:v>4425.9217763888328</c:v>
                </c:pt>
                <c:pt idx="28">
                  <c:v>4527.1732475861763</c:v>
                </c:pt>
                <c:pt idx="29">
                  <c:v>4566.5664195036143</c:v>
                </c:pt>
                <c:pt idx="30">
                  <c:v>4573.3222173086951</c:v>
                </c:pt>
                <c:pt idx="31">
                  <c:v>4586.1776460623796</c:v>
                </c:pt>
                <c:pt idx="32">
                  <c:v>4613.6484176790236</c:v>
                </c:pt>
                <c:pt idx="33">
                  <c:v>4600.8886255323669</c:v>
                </c:pt>
                <c:pt idx="34">
                  <c:v>4725.3752638235101</c:v>
                </c:pt>
                <c:pt idx="35">
                  <c:v>4785.8362578301167</c:v>
                </c:pt>
                <c:pt idx="36">
                  <c:v>4655.0993737848576</c:v>
                </c:pt>
                <c:pt idx="37">
                  <c:v>4705.9939136164139</c:v>
                </c:pt>
                <c:pt idx="38">
                  <c:v>4673.909229200267</c:v>
                </c:pt>
                <c:pt idx="39">
                  <c:v>4776.8418564475251</c:v>
                </c:pt>
                <c:pt idx="40">
                  <c:v>4830.3985134932473</c:v>
                </c:pt>
                <c:pt idx="41">
                  <c:v>4842.849603897942</c:v>
                </c:pt>
                <c:pt idx="42">
                  <c:v>4907.7782091881027</c:v>
                </c:pt>
                <c:pt idx="43">
                  <c:v>4862.4443610784328</c:v>
                </c:pt>
                <c:pt idx="44">
                  <c:v>4919.5845830120279</c:v>
                </c:pt>
                <c:pt idx="45">
                  <c:v>4778.7192915965816</c:v>
                </c:pt>
                <c:pt idx="46">
                  <c:v>4992.6557715038789</c:v>
                </c:pt>
                <c:pt idx="47">
                  <c:v>4844.2592199713608</c:v>
                </c:pt>
                <c:pt idx="48">
                  <c:v>4820.1166359833178</c:v>
                </c:pt>
                <c:pt idx="49">
                  <c:v>4814.3644646089215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1-4A63-B60A-63BDC5DB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8895"/>
        <c:axId val="892916015"/>
      </c:scatterChart>
      <c:valAx>
        <c:axId val="942384895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5375"/>
        <c:crosses val="autoZero"/>
        <c:crossBetween val="midCat"/>
      </c:valAx>
      <c:valAx>
        <c:axId val="9423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84895"/>
        <c:crosses val="autoZero"/>
        <c:crossBetween val="midCat"/>
      </c:valAx>
      <c:valAx>
        <c:axId val="892916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per year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18895"/>
        <c:crosses val="max"/>
        <c:crossBetween val="midCat"/>
      </c:valAx>
      <c:valAx>
        <c:axId val="89291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291601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68773889894696E-3"/>
          <c:y val="0.87405534605941004"/>
          <c:w val="0.9826863353310783"/>
          <c:h val="0.12273041291533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childcare!$M$3:$M$52</c:f>
              <c:numCache>
                <c:formatCode>General</c:formatCode>
                <c:ptCount val="50"/>
                <c:pt idx="0">
                  <c:v>0.25350399842765364</c:v>
                </c:pt>
                <c:pt idx="1">
                  <c:v>0.25215617507067961</c:v>
                </c:pt>
                <c:pt idx="2">
                  <c:v>0.25692382893999549</c:v>
                </c:pt>
                <c:pt idx="3">
                  <c:v>0.25699008837573112</c:v>
                </c:pt>
                <c:pt idx="4">
                  <c:v>0.2564076135504707</c:v>
                </c:pt>
                <c:pt idx="5">
                  <c:v>0.25315699947054782</c:v>
                </c:pt>
                <c:pt idx="6">
                  <c:v>0.24952916934393901</c:v>
                </c:pt>
                <c:pt idx="7">
                  <c:v>0.24635989834982058</c:v>
                </c:pt>
                <c:pt idx="8">
                  <c:v>0.24707577191020899</c:v>
                </c:pt>
                <c:pt idx="9">
                  <c:v>0.24726347051336445</c:v>
                </c:pt>
                <c:pt idx="10">
                  <c:v>0.24663555118357439</c:v>
                </c:pt>
                <c:pt idx="11">
                  <c:v>0.24481817053493857</c:v>
                </c:pt>
                <c:pt idx="12">
                  <c:v>0.24476246982282418</c:v>
                </c:pt>
                <c:pt idx="13">
                  <c:v>0.24170366849062902</c:v>
                </c:pt>
                <c:pt idx="14">
                  <c:v>0.23756281155532422</c:v>
                </c:pt>
                <c:pt idx="15">
                  <c:v>0.23255191289343727</c:v>
                </c:pt>
                <c:pt idx="16">
                  <c:v>0.22646435301507536</c:v>
                </c:pt>
                <c:pt idx="17">
                  <c:v>0.22145002478591772</c:v>
                </c:pt>
                <c:pt idx="18">
                  <c:v>0.21962742980561556</c:v>
                </c:pt>
                <c:pt idx="19">
                  <c:v>0.21813071782959076</c:v>
                </c:pt>
                <c:pt idx="20">
                  <c:v>0.21675577294960754</c:v>
                </c:pt>
                <c:pt idx="21">
                  <c:v>0.21467179289534785</c:v>
                </c:pt>
                <c:pt idx="22">
                  <c:v>0.2129815362510846</c:v>
                </c:pt>
                <c:pt idx="23">
                  <c:v>0.21100356597045339</c:v>
                </c:pt>
                <c:pt idx="24">
                  <c:v>0.20945280500713331</c:v>
                </c:pt>
                <c:pt idx="25">
                  <c:v>0.20794249545608154</c:v>
                </c:pt>
                <c:pt idx="26">
                  <c:v>0.20646291857340016</c:v>
                </c:pt>
                <c:pt idx="27">
                  <c:v>0.20470949115842657</c:v>
                </c:pt>
                <c:pt idx="28">
                  <c:v>0.2038154320600285</c:v>
                </c:pt>
                <c:pt idx="29">
                  <c:v>0.20199445687142972</c:v>
                </c:pt>
                <c:pt idx="30">
                  <c:v>0.20031878154609051</c:v>
                </c:pt>
                <c:pt idx="31">
                  <c:v>0.19878525022258658</c:v>
                </c:pt>
                <c:pt idx="32">
                  <c:v>0.19754407508113322</c:v>
                </c:pt>
                <c:pt idx="33">
                  <c:v>0.19633224516872372</c:v>
                </c:pt>
                <c:pt idx="34">
                  <c:v>0.19482629777028554</c:v>
                </c:pt>
                <c:pt idx="35">
                  <c:v>0.19366912444786363</c:v>
                </c:pt>
                <c:pt idx="36">
                  <c:v>0.19308210794876657</c:v>
                </c:pt>
                <c:pt idx="37">
                  <c:v>0.19209102619149851</c:v>
                </c:pt>
                <c:pt idx="38">
                  <c:v>0.19087183085334863</c:v>
                </c:pt>
                <c:pt idx="39">
                  <c:v>0.19005555982282304</c:v>
                </c:pt>
                <c:pt idx="40">
                  <c:v>0.1897279270388457</c:v>
                </c:pt>
                <c:pt idx="41">
                  <c:v>0.18904801879033009</c:v>
                </c:pt>
                <c:pt idx="42">
                  <c:v>0.18848884381338743</c:v>
                </c:pt>
                <c:pt idx="43">
                  <c:v>0.18742154260920849</c:v>
                </c:pt>
                <c:pt idx="44">
                  <c:v>0.18684929204655268</c:v>
                </c:pt>
                <c:pt idx="45">
                  <c:v>0.18591660176042479</c:v>
                </c:pt>
                <c:pt idx="46">
                  <c:v>0.18535379269443772</c:v>
                </c:pt>
                <c:pt idx="47">
                  <c:v>0.18442985014918406</c:v>
                </c:pt>
                <c:pt idx="48">
                  <c:v>0.1838141837726476</c:v>
                </c:pt>
                <c:pt idx="49">
                  <c:v>0.18346602158911099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5FB-ABED-EE7EE1B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childcare!$A$3:$A$52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childcare!$Q$3:$Q$52</c:f>
              <c:numCache>
                <c:formatCode>General</c:formatCode>
                <c:ptCount val="50"/>
                <c:pt idx="0">
                  <c:v>0.45016230000000002</c:v>
                </c:pt>
                <c:pt idx="1">
                  <c:v>0.43135590000000001</c:v>
                </c:pt>
                <c:pt idx="2">
                  <c:v>0.41234340000000003</c:v>
                </c:pt>
                <c:pt idx="3">
                  <c:v>0.41507290000000002</c:v>
                </c:pt>
                <c:pt idx="4">
                  <c:v>0.42730810000000002</c:v>
                </c:pt>
                <c:pt idx="5">
                  <c:v>0.43158459999999998</c:v>
                </c:pt>
                <c:pt idx="6">
                  <c:v>0.43358200000000002</c:v>
                </c:pt>
                <c:pt idx="7">
                  <c:v>0.43660349999999998</c:v>
                </c:pt>
                <c:pt idx="8">
                  <c:v>0.44099729999999998</c:v>
                </c:pt>
                <c:pt idx="9">
                  <c:v>0.44629380000000002</c:v>
                </c:pt>
                <c:pt idx="10">
                  <c:v>0.45171420000000001</c:v>
                </c:pt>
                <c:pt idx="11">
                  <c:v>0.4496831</c:v>
                </c:pt>
                <c:pt idx="12">
                  <c:v>0.44230370000000002</c:v>
                </c:pt>
                <c:pt idx="13">
                  <c:v>0.44750390000000001</c:v>
                </c:pt>
                <c:pt idx="14">
                  <c:v>0.4435596</c:v>
                </c:pt>
                <c:pt idx="15">
                  <c:v>0.44416020000000001</c:v>
                </c:pt>
                <c:pt idx="16">
                  <c:v>0.44768999999999998</c:v>
                </c:pt>
                <c:pt idx="17">
                  <c:v>0.44827280000000003</c:v>
                </c:pt>
                <c:pt idx="18">
                  <c:v>0.44701030000000003</c:v>
                </c:pt>
                <c:pt idx="19">
                  <c:v>0.44368479999999999</c:v>
                </c:pt>
                <c:pt idx="20">
                  <c:v>0.44996940000000002</c:v>
                </c:pt>
                <c:pt idx="21">
                  <c:v>0.44905200000000001</c:v>
                </c:pt>
                <c:pt idx="22">
                  <c:v>0.45028040000000003</c:v>
                </c:pt>
                <c:pt idx="23">
                  <c:v>0.46025199999999999</c:v>
                </c:pt>
                <c:pt idx="24">
                  <c:v>0.45574789999999998</c:v>
                </c:pt>
                <c:pt idx="25">
                  <c:v>0.45860240000000002</c:v>
                </c:pt>
                <c:pt idx="26">
                  <c:v>0.461146</c:v>
                </c:pt>
                <c:pt idx="27">
                  <c:v>0.46390480000000001</c:v>
                </c:pt>
                <c:pt idx="28">
                  <c:v>0.4602155</c:v>
                </c:pt>
                <c:pt idx="29">
                  <c:v>0.46320480000000003</c:v>
                </c:pt>
                <c:pt idx="30">
                  <c:v>0.46361950000000002</c:v>
                </c:pt>
                <c:pt idx="31">
                  <c:v>0.46150780000000002</c:v>
                </c:pt>
                <c:pt idx="32">
                  <c:v>0.46390199999999998</c:v>
                </c:pt>
                <c:pt idx="33">
                  <c:v>0.46863470000000002</c:v>
                </c:pt>
                <c:pt idx="34">
                  <c:v>0.47375230000000002</c:v>
                </c:pt>
                <c:pt idx="35">
                  <c:v>0.46810980000000002</c:v>
                </c:pt>
                <c:pt idx="36">
                  <c:v>0.46752379999999999</c:v>
                </c:pt>
                <c:pt idx="37">
                  <c:v>0.47226069999999998</c:v>
                </c:pt>
                <c:pt idx="38">
                  <c:v>0.47837000000000002</c:v>
                </c:pt>
                <c:pt idx="39">
                  <c:v>0.47316900000000001</c:v>
                </c:pt>
                <c:pt idx="40">
                  <c:v>0.48051660000000002</c:v>
                </c:pt>
                <c:pt idx="41">
                  <c:v>0.4819466</c:v>
                </c:pt>
                <c:pt idx="42">
                  <c:v>0.48493409999999998</c:v>
                </c:pt>
                <c:pt idx="43">
                  <c:v>0.48840240000000001</c:v>
                </c:pt>
                <c:pt idx="44">
                  <c:v>0.48691309999999999</c:v>
                </c:pt>
                <c:pt idx="45">
                  <c:v>0.49006709999999998</c:v>
                </c:pt>
                <c:pt idx="46">
                  <c:v>0.48702119999999999</c:v>
                </c:pt>
                <c:pt idx="47">
                  <c:v>0.49328929999999999</c:v>
                </c:pt>
                <c:pt idx="48">
                  <c:v>0.48669050000000003</c:v>
                </c:pt>
                <c:pt idx="49">
                  <c:v>0.4929558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4E0-AEE0-07F83499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3551"/>
        <c:axId val="87842271"/>
      </c:scatterChart>
      <c:valAx>
        <c:axId val="87823551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271"/>
        <c:crosses val="autoZero"/>
        <c:crossBetween val="midCat"/>
      </c:valAx>
      <c:valAx>
        <c:axId val="8784227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benefit units with children in</a:t>
                </a:r>
                <a:r>
                  <a:rPr lang="en-GB" baseline="0"/>
                  <a:t> which at least one adult not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childcare!$A$2:$A$52</c:f>
              <c:numCache>
                <c:formatCode>General</c:formatCode>
                <c:ptCount val="5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</c:numCache>
            </c:numRef>
          </c:cat>
          <c:val>
            <c:numRef>
              <c:f>childcare!$R$2:$R$52</c:f>
              <c:numCache>
                <c:formatCode>General</c:formatCode>
                <c:ptCount val="51"/>
                <c:pt idx="0">
                  <c:v>0.43244070000000001</c:v>
                </c:pt>
                <c:pt idx="1">
                  <c:v>0.3509795</c:v>
                </c:pt>
                <c:pt idx="2">
                  <c:v>0.31136399999999997</c:v>
                </c:pt>
                <c:pt idx="3">
                  <c:v>0.29312919999999998</c:v>
                </c:pt>
                <c:pt idx="4">
                  <c:v>0.28982790000000003</c:v>
                </c:pt>
                <c:pt idx="5">
                  <c:v>0.29127550000000002</c:v>
                </c:pt>
                <c:pt idx="6">
                  <c:v>0.29283880000000001</c:v>
                </c:pt>
                <c:pt idx="7">
                  <c:v>0.29196430000000001</c:v>
                </c:pt>
                <c:pt idx="8">
                  <c:v>0.29055999999999998</c:v>
                </c:pt>
                <c:pt idx="9">
                  <c:v>0.28979510000000003</c:v>
                </c:pt>
                <c:pt idx="10">
                  <c:v>0.28922209999999998</c:v>
                </c:pt>
                <c:pt idx="11">
                  <c:v>0.29211429999999999</c:v>
                </c:pt>
                <c:pt idx="12">
                  <c:v>0.2887517</c:v>
                </c:pt>
                <c:pt idx="13">
                  <c:v>0.28321200000000002</c:v>
                </c:pt>
                <c:pt idx="14">
                  <c:v>0.2832847</c:v>
                </c:pt>
                <c:pt idx="15">
                  <c:v>0.28035700000000002</c:v>
                </c:pt>
                <c:pt idx="16">
                  <c:v>0.28213250000000001</c:v>
                </c:pt>
                <c:pt idx="17">
                  <c:v>0.28335739999999998</c:v>
                </c:pt>
                <c:pt idx="18">
                  <c:v>0.2860837</c:v>
                </c:pt>
                <c:pt idx="19">
                  <c:v>0.28665940000000001</c:v>
                </c:pt>
                <c:pt idx="20">
                  <c:v>0.28517920000000002</c:v>
                </c:pt>
                <c:pt idx="21">
                  <c:v>0.28598040000000002</c:v>
                </c:pt>
                <c:pt idx="22">
                  <c:v>0.2859236</c:v>
                </c:pt>
                <c:pt idx="23">
                  <c:v>0.28565469999999998</c:v>
                </c:pt>
                <c:pt idx="24">
                  <c:v>0.29035670000000002</c:v>
                </c:pt>
                <c:pt idx="25">
                  <c:v>0.29063149999999999</c:v>
                </c:pt>
                <c:pt idx="26">
                  <c:v>0.29054039999999998</c:v>
                </c:pt>
                <c:pt idx="27">
                  <c:v>0.29168060000000001</c:v>
                </c:pt>
                <c:pt idx="28">
                  <c:v>0.29243839999999999</c:v>
                </c:pt>
                <c:pt idx="29">
                  <c:v>0.28926030000000003</c:v>
                </c:pt>
                <c:pt idx="30">
                  <c:v>0.29253699999999999</c:v>
                </c:pt>
                <c:pt idx="31">
                  <c:v>0.29402119999999998</c:v>
                </c:pt>
                <c:pt idx="32">
                  <c:v>0.29469089999999998</c:v>
                </c:pt>
                <c:pt idx="33">
                  <c:v>0.29436059999999997</c:v>
                </c:pt>
                <c:pt idx="34">
                  <c:v>0.29817860000000002</c:v>
                </c:pt>
                <c:pt idx="35">
                  <c:v>0.29908600000000002</c:v>
                </c:pt>
                <c:pt idx="36">
                  <c:v>0.29920960000000002</c:v>
                </c:pt>
                <c:pt idx="37">
                  <c:v>0.29789480000000002</c:v>
                </c:pt>
                <c:pt idx="38">
                  <c:v>0.29928739999999998</c:v>
                </c:pt>
                <c:pt idx="39">
                  <c:v>0.30286259999999998</c:v>
                </c:pt>
                <c:pt idx="40">
                  <c:v>0.30040830000000002</c:v>
                </c:pt>
                <c:pt idx="41">
                  <c:v>0.30474610000000002</c:v>
                </c:pt>
                <c:pt idx="42">
                  <c:v>0.30451329999999999</c:v>
                </c:pt>
                <c:pt idx="43">
                  <c:v>0.30640400000000001</c:v>
                </c:pt>
                <c:pt idx="44">
                  <c:v>0.31008289999999999</c:v>
                </c:pt>
                <c:pt idx="45">
                  <c:v>0.31051390000000001</c:v>
                </c:pt>
                <c:pt idx="46">
                  <c:v>0.3096952</c:v>
                </c:pt>
                <c:pt idx="47">
                  <c:v>0.30935319999999999</c:v>
                </c:pt>
                <c:pt idx="48">
                  <c:v>0.31280210000000003</c:v>
                </c:pt>
                <c:pt idx="49">
                  <c:v>0.31280340000000001</c:v>
                </c:pt>
                <c:pt idx="50">
                  <c:v>0.31524590000000002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AC1-9E0A-0A3E081A3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511120"/>
        <c:axId val="1546508240"/>
      </c:lineChart>
      <c:catAx>
        <c:axId val="15465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08240"/>
        <c:crosses val="autoZero"/>
        <c:auto val="1"/>
        <c:lblAlgn val="ctr"/>
        <c:lblOffset val="100"/>
        <c:noMultiLvlLbl val="0"/>
      </c:catAx>
      <c:valAx>
        <c:axId val="15465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4097028194057"/>
          <c:y val="5.0925925925925923E-2"/>
          <c:w val="0.84430352119963503"/>
          <c:h val="0.75253062117235336"/>
        </c:manualLayout>
      </c:layout>
      <c:areaChart>
        <c:grouping val="stacked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need'!$K$4:$K$53</c:f>
              <c:numCache>
                <c:formatCode>General</c:formatCode>
                <c:ptCount val="50"/>
                <c:pt idx="0">
                  <c:v>671.79292836935895</c:v>
                </c:pt>
                <c:pt idx="1">
                  <c:v>837.42393830325614</c:v>
                </c:pt>
                <c:pt idx="2">
                  <c:v>557.34230350019413</c:v>
                </c:pt>
                <c:pt idx="3">
                  <c:v>675.82287994925912</c:v>
                </c:pt>
                <c:pt idx="4">
                  <c:v>777.37765976274352</c:v>
                </c:pt>
                <c:pt idx="5">
                  <c:v>837.8269334612462</c:v>
                </c:pt>
                <c:pt idx="6">
                  <c:v>870.46954125843752</c:v>
                </c:pt>
                <c:pt idx="7">
                  <c:v>882.15640084014808</c:v>
                </c:pt>
                <c:pt idx="8">
                  <c:v>888.60432336798829</c:v>
                </c:pt>
                <c:pt idx="9">
                  <c:v>912.78403284738931</c:v>
                </c:pt>
                <c:pt idx="10">
                  <c:v>927.69485369302004</c:v>
                </c:pt>
                <c:pt idx="11">
                  <c:v>926.48586821904996</c:v>
                </c:pt>
                <c:pt idx="12">
                  <c:v>934.14277622086036</c:v>
                </c:pt>
                <c:pt idx="13">
                  <c:v>941.39668906468057</c:v>
                </c:pt>
                <c:pt idx="14">
                  <c:v>937.76973264277046</c:v>
                </c:pt>
                <c:pt idx="15">
                  <c:v>928.0978488510101</c:v>
                </c:pt>
                <c:pt idx="16">
                  <c:v>918.82896021723968</c:v>
                </c:pt>
                <c:pt idx="17">
                  <c:v>953.88953896237115</c:v>
                </c:pt>
                <c:pt idx="18">
                  <c:v>953.08354864639114</c:v>
                </c:pt>
                <c:pt idx="19">
                  <c:v>952.68055348840107</c:v>
                </c:pt>
                <c:pt idx="20">
                  <c:v>952.27755833041113</c:v>
                </c:pt>
                <c:pt idx="21">
                  <c:v>937.76973264277046</c:v>
                </c:pt>
                <c:pt idx="22">
                  <c:v>968.39736465001181</c:v>
                </c:pt>
                <c:pt idx="23">
                  <c:v>1021.189730346704</c:v>
                </c:pt>
                <c:pt idx="24">
                  <c:v>1028.4436431905244</c:v>
                </c:pt>
                <c:pt idx="25">
                  <c:v>1030.4586189804745</c:v>
                </c:pt>
                <c:pt idx="26">
                  <c:v>1042.145478562185</c:v>
                </c:pt>
                <c:pt idx="27">
                  <c:v>1041.3394882462048</c:v>
                </c:pt>
                <c:pt idx="28">
                  <c:v>1041.7424834041949</c:v>
                </c:pt>
                <c:pt idx="29">
                  <c:v>1059.4742703557556</c:v>
                </c:pt>
                <c:pt idx="30">
                  <c:v>1049.3993914060052</c:v>
                </c:pt>
                <c:pt idx="31">
                  <c:v>1068.7431589895261</c:v>
                </c:pt>
                <c:pt idx="32">
                  <c:v>1078.8180379392766</c:v>
                </c:pt>
                <c:pt idx="33">
                  <c:v>1044.160454352135</c:v>
                </c:pt>
                <c:pt idx="34">
                  <c:v>1058.6682800397757</c:v>
                </c:pt>
                <c:pt idx="35">
                  <c:v>1080.0270234132465</c:v>
                </c:pt>
                <c:pt idx="36">
                  <c:v>1060.2802606717357</c:v>
                </c:pt>
                <c:pt idx="37">
                  <c:v>1090.9078926789771</c:v>
                </c:pt>
                <c:pt idx="38">
                  <c:v>1126.3714665820985</c:v>
                </c:pt>
                <c:pt idx="39">
                  <c:v>1124.3564907921484</c:v>
                </c:pt>
                <c:pt idx="40">
                  <c:v>1130.804413319989</c:v>
                </c:pt>
                <c:pt idx="41">
                  <c:v>1132.416393951949</c:v>
                </c:pt>
                <c:pt idx="42">
                  <c:v>1147.3272147975795</c:v>
                </c:pt>
                <c:pt idx="43">
                  <c:v>1135.640355215869</c:v>
                </c:pt>
                <c:pt idx="44">
                  <c:v>1126.7744617400886</c:v>
                </c:pt>
                <c:pt idx="45">
                  <c:v>1109.4456699465177</c:v>
                </c:pt>
                <c:pt idx="46">
                  <c:v>1094.1318539428971</c:v>
                </c:pt>
                <c:pt idx="47">
                  <c:v>1120.3265392122482</c:v>
                </c:pt>
                <c:pt idx="48">
                  <c:v>1114.281611842398</c:v>
                </c:pt>
                <c:pt idx="49">
                  <c:v>1070.758134779476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D41-8D9E-D65826034B59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need'!$L$4:$L$53</c:f>
              <c:numCache>
                <c:formatCode>General</c:formatCode>
                <c:ptCount val="50"/>
                <c:pt idx="0">
                  <c:v>1514.0528085684953</c:v>
                </c:pt>
                <c:pt idx="1">
                  <c:v>1704.2665231397837</c:v>
                </c:pt>
                <c:pt idx="2">
                  <c:v>1865.4645863357905</c:v>
                </c:pt>
                <c:pt idx="3">
                  <c:v>1930.7498019301734</c:v>
                </c:pt>
                <c:pt idx="4">
                  <c:v>1985.5571434168157</c:v>
                </c:pt>
                <c:pt idx="5">
                  <c:v>2045.6034219573282</c:v>
                </c:pt>
                <c:pt idx="6">
                  <c:v>2113.3066084996512</c:v>
                </c:pt>
                <c:pt idx="7">
                  <c:v>2082.2759813344201</c:v>
                </c:pt>
                <c:pt idx="8">
                  <c:v>2151.9941436666932</c:v>
                </c:pt>
                <c:pt idx="9">
                  <c:v>2153.2031291406629</c:v>
                </c:pt>
                <c:pt idx="10">
                  <c:v>2225.3392624208759</c:v>
                </c:pt>
                <c:pt idx="11">
                  <c:v>2246.2950106363573</c:v>
                </c:pt>
                <c:pt idx="12">
                  <c:v>2255.966894428117</c:v>
                </c:pt>
                <c:pt idx="13">
                  <c:v>2310.3712407567696</c:v>
                </c:pt>
                <c:pt idx="14">
                  <c:v>2343.8198388699411</c:v>
                </c:pt>
                <c:pt idx="15">
                  <c:v>2395.4032190926632</c:v>
                </c:pt>
                <c:pt idx="16">
                  <c:v>2398.2241851985932</c:v>
                </c:pt>
                <c:pt idx="17">
                  <c:v>2392.9852481447233</c:v>
                </c:pt>
                <c:pt idx="18">
                  <c:v>2407.4930738323637</c:v>
                </c:pt>
                <c:pt idx="19">
                  <c:v>2440.9416719455353</c:v>
                </c:pt>
                <c:pt idx="20">
                  <c:v>2431.6727833117648</c:v>
                </c:pt>
                <c:pt idx="21">
                  <c:v>2418.3739430980945</c:v>
                </c:pt>
                <c:pt idx="22">
                  <c:v>2386.1343304588931</c:v>
                </c:pt>
                <c:pt idx="23">
                  <c:v>2375.2534611931624</c:v>
                </c:pt>
                <c:pt idx="24">
                  <c:v>2330.1180034982804</c:v>
                </c:pt>
                <c:pt idx="25">
                  <c:v>2332.1329792882307</c:v>
                </c:pt>
                <c:pt idx="26">
                  <c:v>2299.0873763330492</c:v>
                </c:pt>
                <c:pt idx="27">
                  <c:v>2249.921967058267</c:v>
                </c:pt>
                <c:pt idx="28">
                  <c:v>2236.2201316866062</c:v>
                </c:pt>
                <c:pt idx="29">
                  <c:v>2219.6973302090159</c:v>
                </c:pt>
                <c:pt idx="30">
                  <c:v>2199.144577151525</c:v>
                </c:pt>
                <c:pt idx="31">
                  <c:v>2207.6074754693154</c:v>
                </c:pt>
                <c:pt idx="32">
                  <c:v>2237.0261220025868</c:v>
                </c:pt>
                <c:pt idx="33">
                  <c:v>2232.1901801067065</c:v>
                </c:pt>
                <c:pt idx="34">
                  <c:v>2253.9519186381676</c:v>
                </c:pt>
                <c:pt idx="35">
                  <c:v>2216.4733689450959</c:v>
                </c:pt>
                <c:pt idx="36">
                  <c:v>2217.2793592610756</c:v>
                </c:pt>
                <c:pt idx="37">
                  <c:v>2237.4291171605764</c:v>
                </c:pt>
                <c:pt idx="38">
                  <c:v>2259.5938508500276</c:v>
                </c:pt>
                <c:pt idx="39">
                  <c:v>2334.147955078181</c:v>
                </c:pt>
                <c:pt idx="40">
                  <c:v>2338.9838969740613</c:v>
                </c:pt>
                <c:pt idx="41">
                  <c:v>2391.7762626707531</c:v>
                </c:pt>
                <c:pt idx="42">
                  <c:v>2428.8518172058348</c:v>
                </c:pt>
                <c:pt idx="43">
                  <c:v>2490.1070812203175</c:v>
                </c:pt>
                <c:pt idx="44">
                  <c:v>2486.8831199563974</c:v>
                </c:pt>
                <c:pt idx="45">
                  <c:v>2545.7204130229402</c:v>
                </c:pt>
                <c:pt idx="46">
                  <c:v>2582.3929724000313</c:v>
                </c:pt>
                <c:pt idx="47">
                  <c:v>2587.2289142959116</c:v>
                </c:pt>
                <c:pt idx="48">
                  <c:v>2617.4535511451627</c:v>
                </c:pt>
                <c:pt idx="49">
                  <c:v>2676.2908442117055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4D41-8D9E-D65826034B59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cat>
          <c:val>
            <c:numRef>
              <c:f>'social care need'!$M$4:$M$53</c:f>
              <c:numCache>
                <c:formatCode>General</c:formatCode>
                <c:ptCount val="50"/>
                <c:pt idx="0">
                  <c:v>1477.3802491914039</c:v>
                </c:pt>
                <c:pt idx="1">
                  <c:v>1580.9500047948382</c:v>
                </c:pt>
                <c:pt idx="2">
                  <c:v>1696.2066199799831</c:v>
                </c:pt>
                <c:pt idx="3">
                  <c:v>1807.0302884272378</c:v>
                </c:pt>
                <c:pt idx="4">
                  <c:v>1890.8532812891617</c:v>
                </c:pt>
                <c:pt idx="5">
                  <c:v>1974.2732789930953</c:v>
                </c:pt>
                <c:pt idx="6">
                  <c:v>2094.3658360741206</c:v>
                </c:pt>
                <c:pt idx="7">
                  <c:v>2252.742933164197</c:v>
                </c:pt>
                <c:pt idx="8">
                  <c:v>2337.7749115000906</c:v>
                </c:pt>
                <c:pt idx="9">
                  <c:v>2432.4787736277449</c:v>
                </c:pt>
                <c:pt idx="10">
                  <c:v>2490.9130715362976</c:v>
                </c:pt>
                <c:pt idx="11">
                  <c:v>2544.5114275489696</c:v>
                </c:pt>
                <c:pt idx="12">
                  <c:v>2617.0505559871726</c:v>
                </c:pt>
                <c:pt idx="13">
                  <c:v>2698.4555779011566</c:v>
                </c:pt>
                <c:pt idx="14">
                  <c:v>2770.1887160233796</c:v>
                </c:pt>
                <c:pt idx="15">
                  <c:v>2841.921854145603</c:v>
                </c:pt>
                <c:pt idx="16">
                  <c:v>2896.7291956322451</c:v>
                </c:pt>
                <c:pt idx="17">
                  <c:v>2949.9245564869275</c:v>
                </c:pt>
                <c:pt idx="18">
                  <c:v>3031.329578400911</c:v>
                </c:pt>
                <c:pt idx="19">
                  <c:v>3107.4956632610242</c:v>
                </c:pt>
                <c:pt idx="20">
                  <c:v>3186.4827142270674</c:v>
                </c:pt>
                <c:pt idx="21">
                  <c:v>3286.0225182506019</c:v>
                </c:pt>
                <c:pt idx="22">
                  <c:v>3404.5030946996667</c:v>
                </c:pt>
                <c:pt idx="23">
                  <c:v>3500.4159423012911</c:v>
                </c:pt>
                <c:pt idx="24">
                  <c:v>3589.0748770590949</c:v>
                </c:pt>
                <c:pt idx="25">
                  <c:v>3695.0626036104695</c:v>
                </c:pt>
                <c:pt idx="26">
                  <c:v>3817.9761267974245</c:v>
                </c:pt>
                <c:pt idx="27">
                  <c:v>3871.977477968087</c:v>
                </c:pt>
                <c:pt idx="28">
                  <c:v>4013.8317735805731</c:v>
                </c:pt>
                <c:pt idx="29">
                  <c:v>4107.3266502342576</c:v>
                </c:pt>
                <c:pt idx="30">
                  <c:v>4232.6581443691521</c:v>
                </c:pt>
                <c:pt idx="31">
                  <c:v>4281.8235536439342</c:v>
                </c:pt>
                <c:pt idx="32">
                  <c:v>4323.3320549169066</c:v>
                </c:pt>
                <c:pt idx="33">
                  <c:v>4395.8711833551097</c:v>
                </c:pt>
                <c:pt idx="34">
                  <c:v>4447.8575587358227</c:v>
                </c:pt>
                <c:pt idx="35">
                  <c:v>4570.3680867647872</c:v>
                </c:pt>
                <c:pt idx="36">
                  <c:v>4592.1298252962479</c:v>
                </c:pt>
                <c:pt idx="37">
                  <c:v>4613.4885686697189</c:v>
                </c:pt>
                <c:pt idx="38">
                  <c:v>4672.3258617362617</c:v>
                </c:pt>
                <c:pt idx="39">
                  <c:v>4700.5355227955624</c:v>
                </c:pt>
                <c:pt idx="40">
                  <c:v>4738.0140724886351</c:v>
                </c:pt>
                <c:pt idx="41">
                  <c:v>4760.9847964940654</c:v>
                </c:pt>
                <c:pt idx="42">
                  <c:v>4772.2686609177863</c:v>
                </c:pt>
                <c:pt idx="43">
                  <c:v>4835.5389007222184</c:v>
                </c:pt>
                <c:pt idx="44">
                  <c:v>4893.1672083147914</c:v>
                </c:pt>
                <c:pt idx="45">
                  <c:v>4893.9731986307715</c:v>
                </c:pt>
                <c:pt idx="46">
                  <c:v>4930.6457580078622</c:v>
                </c:pt>
                <c:pt idx="47">
                  <c:v>4979.8111672826444</c:v>
                </c:pt>
                <c:pt idx="48">
                  <c:v>4974.5722302287741</c:v>
                </c:pt>
                <c:pt idx="49">
                  <c:v>5045.0963828770273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4D41-8D9E-D65826034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95488"/>
        <c:axId val="1109094048"/>
      </c:areaChart>
      <c:catAx>
        <c:axId val="11090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4048"/>
        <c:crosses val="autoZero"/>
        <c:auto val="1"/>
        <c:lblAlgn val="ctr"/>
        <c:lblOffset val="100"/>
        <c:noMultiLvlLbl val="0"/>
      </c:catAx>
      <c:valAx>
        <c:axId val="11090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  <a:r>
                  <a:rPr lang="en-GB" baseline="0"/>
                  <a:t> in need of social care</a:t>
                </a:r>
                <a:r>
                  <a:rPr lang="en-GB"/>
                  <a:t>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76263182155997"/>
          <c:y val="5.1008981018369613E-2"/>
          <c:w val="0.29437981542629754"/>
          <c:h val="6.976794152767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66105880755706E-2"/>
          <c:y val="4.7619047619047616E-2"/>
          <c:w val="0.8714768270781495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need'!$P$2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need'!$P$4:$P$53</c:f>
              <c:numCache>
                <c:formatCode>General</c:formatCode>
                <c:ptCount val="50"/>
                <c:pt idx="0">
                  <c:v>3.9032499765851832E-2</c:v>
                </c:pt>
                <c:pt idx="1">
                  <c:v>4.8648015919466228E-2</c:v>
                </c:pt>
                <c:pt idx="2">
                  <c:v>3.2363746987105986E-2</c:v>
                </c:pt>
                <c:pt idx="3">
                  <c:v>3.922256525399944E-2</c:v>
                </c:pt>
                <c:pt idx="4">
                  <c:v>4.5093272242741594E-2</c:v>
                </c:pt>
                <c:pt idx="5">
                  <c:v>4.858498282349092E-2</c:v>
                </c:pt>
                <c:pt idx="6">
                  <c:v>5.0488523210696086E-2</c:v>
                </c:pt>
                <c:pt idx="7">
                  <c:v>5.1184324362241913E-2</c:v>
                </c:pt>
                <c:pt idx="8">
                  <c:v>5.1564473130349377E-2</c:v>
                </c:pt>
                <c:pt idx="9">
                  <c:v>5.2992372841701371E-2</c:v>
                </c:pt>
                <c:pt idx="10">
                  <c:v>5.3876939640040256E-2</c:v>
                </c:pt>
                <c:pt idx="11">
                  <c:v>5.361723961005644E-2</c:v>
                </c:pt>
                <c:pt idx="12">
                  <c:v>5.3856877323420073E-2</c:v>
                </c:pt>
                <c:pt idx="13">
                  <c:v>5.4084089646230786E-2</c:v>
                </c:pt>
                <c:pt idx="14">
                  <c:v>5.3695456538292913E-2</c:v>
                </c:pt>
                <c:pt idx="15">
                  <c:v>5.296809954230778E-2</c:v>
                </c:pt>
                <c:pt idx="16">
                  <c:v>5.1943317993347608E-2</c:v>
                </c:pt>
                <c:pt idx="17">
                  <c:v>5.3399810494969092E-2</c:v>
                </c:pt>
                <c:pt idx="18">
                  <c:v>5.2859793031000649E-2</c:v>
                </c:pt>
                <c:pt idx="19">
                  <c:v>5.2353006311593397E-2</c:v>
                </c:pt>
                <c:pt idx="20">
                  <c:v>5.1840638848668331E-2</c:v>
                </c:pt>
                <c:pt idx="21">
                  <c:v>5.060896041757286E-2</c:v>
                </c:pt>
                <c:pt idx="22">
                  <c:v>5.1835713361232147E-2</c:v>
                </c:pt>
                <c:pt idx="23">
                  <c:v>5.4226407019045582E-2</c:v>
                </c:pt>
                <c:pt idx="24">
                  <c:v>5.4164190508532134E-2</c:v>
                </c:pt>
                <c:pt idx="25">
                  <c:v>5.3828179272888028E-2</c:v>
                </c:pt>
                <c:pt idx="26">
                  <c:v>5.4421482385622291E-2</c:v>
                </c:pt>
                <c:pt idx="27">
                  <c:v>5.4373671695810449E-2</c:v>
                </c:pt>
                <c:pt idx="28">
                  <c:v>5.4375262936474544E-2</c:v>
                </c:pt>
                <c:pt idx="29">
                  <c:v>5.5282193624358648E-2</c:v>
                </c:pt>
                <c:pt idx="30">
                  <c:v>5.4739231884971935E-2</c:v>
                </c:pt>
                <c:pt idx="31">
                  <c:v>5.576466135374393E-2</c:v>
                </c:pt>
                <c:pt idx="32">
                  <c:v>5.6306922154681027E-2</c:v>
                </c:pt>
                <c:pt idx="33">
                  <c:v>5.4495740877063832E-2</c:v>
                </c:pt>
                <c:pt idx="34">
                  <c:v>5.5264541916482592E-2</c:v>
                </c:pt>
                <c:pt idx="35">
                  <c:v>5.6398493234285231E-2</c:v>
                </c:pt>
                <c:pt idx="36">
                  <c:v>5.5528587408454864E-2</c:v>
                </c:pt>
                <c:pt idx="37">
                  <c:v>5.7297068472854269E-2</c:v>
                </c:pt>
                <c:pt idx="38">
                  <c:v>5.9348126128039067E-2</c:v>
                </c:pt>
                <c:pt idx="39">
                  <c:v>5.9409735530854733E-2</c:v>
                </c:pt>
                <c:pt idx="40">
                  <c:v>5.9950859950859949E-2</c:v>
                </c:pt>
                <c:pt idx="41">
                  <c:v>6.0220307745060223E-2</c:v>
                </c:pt>
                <c:pt idx="42">
                  <c:v>6.1219223739382864E-2</c:v>
                </c:pt>
                <c:pt idx="43">
                  <c:v>6.0769429828344691E-2</c:v>
                </c:pt>
                <c:pt idx="44">
                  <c:v>6.0495910684149036E-2</c:v>
                </c:pt>
                <c:pt idx="45">
                  <c:v>5.9745220165368172E-2</c:v>
                </c:pt>
                <c:pt idx="46">
                  <c:v>5.9106544172072971E-2</c:v>
                </c:pt>
                <c:pt idx="47">
                  <c:v>6.0715923733810906E-2</c:v>
                </c:pt>
                <c:pt idx="48">
                  <c:v>6.0578840128825889E-2</c:v>
                </c:pt>
                <c:pt idx="49">
                  <c:v>5.8387904891662637E-2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2-42C9-B8F6-E78DD70AC3C8}"/>
            </c:ext>
          </c:extLst>
        </c:ser>
        <c:ser>
          <c:idx val="1"/>
          <c:order val="1"/>
          <c:tx>
            <c:strRef>
              <c:f>'social care need'!$Q$2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need'!$Q$4:$Q$53</c:f>
              <c:numCache>
                <c:formatCode>General</c:formatCode>
                <c:ptCount val="50"/>
                <c:pt idx="0">
                  <c:v>0.16533908374774459</c:v>
                </c:pt>
                <c:pt idx="1">
                  <c:v>0.18313701714879613</c:v>
                </c:pt>
                <c:pt idx="2">
                  <c:v>0.19738188640627666</c:v>
                </c:pt>
                <c:pt idx="3">
                  <c:v>0.20128560625157549</c:v>
                </c:pt>
                <c:pt idx="4">
                  <c:v>0.20380558428128231</c:v>
                </c:pt>
                <c:pt idx="5">
                  <c:v>0.20687125565472553</c:v>
                </c:pt>
                <c:pt idx="6">
                  <c:v>0.21061086790634162</c:v>
                </c:pt>
                <c:pt idx="7">
                  <c:v>0.20456884947343415</c:v>
                </c:pt>
                <c:pt idx="8">
                  <c:v>0.20843904914321401</c:v>
                </c:pt>
                <c:pt idx="9">
                  <c:v>0.2056344532963861</c:v>
                </c:pt>
                <c:pt idx="10">
                  <c:v>0.20962721129754763</c:v>
                </c:pt>
                <c:pt idx="11">
                  <c:v>0.20800835914468038</c:v>
                </c:pt>
                <c:pt idx="12">
                  <c:v>0.20546135212508257</c:v>
                </c:pt>
                <c:pt idx="13">
                  <c:v>0.20694509619896762</c:v>
                </c:pt>
                <c:pt idx="14">
                  <c:v>0.20660746003552397</c:v>
                </c:pt>
                <c:pt idx="15">
                  <c:v>0.20784670256661306</c:v>
                </c:pt>
                <c:pt idx="16">
                  <c:v>0.20727247396468251</c:v>
                </c:pt>
                <c:pt idx="17">
                  <c:v>0.20588031343180085</c:v>
                </c:pt>
                <c:pt idx="18">
                  <c:v>0.20639856274184631</c:v>
                </c:pt>
                <c:pt idx="19">
                  <c:v>0.20836630087034297</c:v>
                </c:pt>
                <c:pt idx="20">
                  <c:v>0.20670754684663081</c:v>
                </c:pt>
                <c:pt idx="21">
                  <c:v>0.20686683443069392</c:v>
                </c:pt>
                <c:pt idx="22">
                  <c:v>0.20538346803565855</c:v>
                </c:pt>
                <c:pt idx="23">
                  <c:v>0.20571707793794283</c:v>
                </c:pt>
                <c:pt idx="24">
                  <c:v>0.20304105067247252</c:v>
                </c:pt>
                <c:pt idx="25">
                  <c:v>0.20453822500265084</c:v>
                </c:pt>
                <c:pt idx="26">
                  <c:v>0.20146908217678428</c:v>
                </c:pt>
                <c:pt idx="27">
                  <c:v>0.19686177715091679</c:v>
                </c:pt>
                <c:pt idx="28">
                  <c:v>0.19542172917767212</c:v>
                </c:pt>
                <c:pt idx="29">
                  <c:v>0.19389587073608616</c:v>
                </c:pt>
                <c:pt idx="30">
                  <c:v>0.19180345154827599</c:v>
                </c:pt>
                <c:pt idx="31">
                  <c:v>0.19036697247706422</c:v>
                </c:pt>
                <c:pt idx="32">
                  <c:v>0.19084126929556158</c:v>
                </c:pt>
                <c:pt idx="33">
                  <c:v>0.18831168831168832</c:v>
                </c:pt>
                <c:pt idx="34">
                  <c:v>0.18818977119784658</c:v>
                </c:pt>
                <c:pt idx="35">
                  <c:v>0.18306483823725203</c:v>
                </c:pt>
                <c:pt idx="36">
                  <c:v>0.18048220436280138</c:v>
                </c:pt>
                <c:pt idx="37">
                  <c:v>0.17950790520223739</c:v>
                </c:pt>
                <c:pt idx="38">
                  <c:v>0.1787661406025825</c:v>
                </c:pt>
                <c:pt idx="39">
                  <c:v>0.18210973117434365</c:v>
                </c:pt>
                <c:pt idx="40">
                  <c:v>0.17996341198722521</c:v>
                </c:pt>
                <c:pt idx="41">
                  <c:v>0.18160954712362301</c:v>
                </c:pt>
                <c:pt idx="42">
                  <c:v>0.18196364953807137</c:v>
                </c:pt>
                <c:pt idx="43">
                  <c:v>0.18405766882130409</c:v>
                </c:pt>
                <c:pt idx="44">
                  <c:v>0.18154271593316074</c:v>
                </c:pt>
                <c:pt idx="45">
                  <c:v>0.1833991406340727</c:v>
                </c:pt>
                <c:pt idx="46">
                  <c:v>0.18367873419898528</c:v>
                </c:pt>
                <c:pt idx="47">
                  <c:v>0.18173583196512483</c:v>
                </c:pt>
                <c:pt idx="48">
                  <c:v>0.18163259598982073</c:v>
                </c:pt>
                <c:pt idx="49">
                  <c:v>0.18344290370697752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2-42C9-B8F6-E78DD70AC3C8}"/>
            </c:ext>
          </c:extLst>
        </c:ser>
        <c:ser>
          <c:idx val="2"/>
          <c:order val="2"/>
          <c:tx>
            <c:strRef>
              <c:f>'social care need'!$R$2</c:f>
              <c:strCache>
                <c:ptCount val="1"/>
                <c:pt idx="0">
                  <c:v> 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need'!$R$4:$R$53</c:f>
              <c:numCache>
                <c:formatCode>General</c:formatCode>
                <c:ptCount val="50"/>
                <c:pt idx="0">
                  <c:v>0.40970049172999551</c:v>
                </c:pt>
                <c:pt idx="1">
                  <c:v>0.42287377384930475</c:v>
                </c:pt>
                <c:pt idx="2">
                  <c:v>0.43926111458985601</c:v>
                </c:pt>
                <c:pt idx="3">
                  <c:v>0.45311236863379145</c:v>
                </c:pt>
                <c:pt idx="4">
                  <c:v>0.45936949285294693</c:v>
                </c:pt>
                <c:pt idx="5">
                  <c:v>0.46502135738016137</c:v>
                </c:pt>
                <c:pt idx="6">
                  <c:v>0.47018908893513073</c:v>
                </c:pt>
                <c:pt idx="7">
                  <c:v>0.48277053286121424</c:v>
                </c:pt>
                <c:pt idx="8">
                  <c:v>0.47934225747810277</c:v>
                </c:pt>
                <c:pt idx="9">
                  <c:v>0.47825053482291419</c:v>
                </c:pt>
                <c:pt idx="10">
                  <c:v>0.47043153969099627</c:v>
                </c:pt>
                <c:pt idx="11">
                  <c:v>0.46773835098896216</c:v>
                </c:pt>
                <c:pt idx="12">
                  <c:v>0.46840738603577609</c:v>
                </c:pt>
                <c:pt idx="13">
                  <c:v>0.47085296392658743</c:v>
                </c:pt>
                <c:pt idx="14">
                  <c:v>0.47150010288771521</c:v>
                </c:pt>
                <c:pt idx="15">
                  <c:v>0.47214783074450989</c:v>
                </c:pt>
                <c:pt idx="16">
                  <c:v>0.46760343481654959</c:v>
                </c:pt>
                <c:pt idx="17">
                  <c:v>0.46343779677113012</c:v>
                </c:pt>
                <c:pt idx="18">
                  <c:v>0.46394868315549248</c:v>
                </c:pt>
                <c:pt idx="19">
                  <c:v>0.46262299016078712</c:v>
                </c:pt>
                <c:pt idx="20">
                  <c:v>0.46261408846243857</c:v>
                </c:pt>
                <c:pt idx="21">
                  <c:v>0.46211391328988383</c:v>
                </c:pt>
                <c:pt idx="22">
                  <c:v>0.46437994722955145</c:v>
                </c:pt>
                <c:pt idx="23">
                  <c:v>0.46342634583577869</c:v>
                </c:pt>
                <c:pt idx="24">
                  <c:v>0.4617618084720278</c:v>
                </c:pt>
                <c:pt idx="25">
                  <c:v>0.46224037104254889</c:v>
                </c:pt>
                <c:pt idx="26">
                  <c:v>0.46571302167821854</c:v>
                </c:pt>
                <c:pt idx="27">
                  <c:v>0.46105859206295885</c:v>
                </c:pt>
                <c:pt idx="28">
                  <c:v>0.46696985325144169</c:v>
                </c:pt>
                <c:pt idx="29">
                  <c:v>0.46709440879926672</c:v>
                </c:pt>
                <c:pt idx="30">
                  <c:v>0.47039591544249371</c:v>
                </c:pt>
                <c:pt idx="31">
                  <c:v>0.46928139216465703</c:v>
                </c:pt>
                <c:pt idx="32">
                  <c:v>0.46761398308778657</c:v>
                </c:pt>
                <c:pt idx="33">
                  <c:v>0.46920165175498968</c:v>
                </c:pt>
                <c:pt idx="34">
                  <c:v>0.46860272576741818</c:v>
                </c:pt>
                <c:pt idx="35">
                  <c:v>0.47543388949442439</c:v>
                </c:pt>
                <c:pt idx="36">
                  <c:v>0.47329290579830535</c:v>
                </c:pt>
                <c:pt idx="37">
                  <c:v>0.47142151210673694</c:v>
                </c:pt>
                <c:pt idx="38">
                  <c:v>0.47324380586962733</c:v>
                </c:pt>
                <c:pt idx="39">
                  <c:v>0.47195921340131097</c:v>
                </c:pt>
                <c:pt idx="40">
                  <c:v>0.47175186582136264</c:v>
                </c:pt>
                <c:pt idx="41">
                  <c:v>0.46968552458951218</c:v>
                </c:pt>
                <c:pt idx="42">
                  <c:v>0.4669190126961596</c:v>
                </c:pt>
                <c:pt idx="43">
                  <c:v>0.46894907570250516</c:v>
                </c:pt>
                <c:pt idx="44">
                  <c:v>0.47074787733105883</c:v>
                </c:pt>
                <c:pt idx="45">
                  <c:v>0.46682555547013149</c:v>
                </c:pt>
                <c:pt idx="46">
                  <c:v>0.46652177228704339</c:v>
                </c:pt>
                <c:pt idx="47">
                  <c:v>0.46734238493249119</c:v>
                </c:pt>
                <c:pt idx="48">
                  <c:v>0.46305049140970816</c:v>
                </c:pt>
                <c:pt idx="49">
                  <c:v>0.46578859247683896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2-42C9-B8F6-E78DD70A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 in need of social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6881014873139"/>
          <c:y val="7.9281860600758203E-2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4115994615458"/>
          <c:y val="4.7619047619047616E-2"/>
          <c:w val="0.84030177301275077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need'!$X$4:$X$53</c:f>
              <c:numCache>
                <c:formatCode>General</c:formatCode>
                <c:ptCount val="50"/>
                <c:pt idx="0">
                  <c:v>0.35541349999999999</c:v>
                </c:pt>
                <c:pt idx="1">
                  <c:v>0.36301070000000002</c:v>
                </c:pt>
                <c:pt idx="2">
                  <c:v>0.3693399</c:v>
                </c:pt>
                <c:pt idx="3">
                  <c:v>0.37648520000000002</c:v>
                </c:pt>
                <c:pt idx="4">
                  <c:v>0.38199539999999998</c:v>
                </c:pt>
                <c:pt idx="5">
                  <c:v>0.38933420000000002</c:v>
                </c:pt>
                <c:pt idx="6">
                  <c:v>0.40138380000000001</c:v>
                </c:pt>
                <c:pt idx="7">
                  <c:v>0.41197650000000002</c:v>
                </c:pt>
                <c:pt idx="8">
                  <c:v>0.41815160000000001</c:v>
                </c:pt>
                <c:pt idx="9">
                  <c:v>0.42929669999999998</c:v>
                </c:pt>
                <c:pt idx="10">
                  <c:v>0.43789640000000002</c:v>
                </c:pt>
                <c:pt idx="11">
                  <c:v>0.44213819999999998</c:v>
                </c:pt>
                <c:pt idx="12">
                  <c:v>0.44951210000000003</c:v>
                </c:pt>
                <c:pt idx="13">
                  <c:v>0.45219019999999999</c:v>
                </c:pt>
                <c:pt idx="14">
                  <c:v>0.45379239999999998</c:v>
                </c:pt>
                <c:pt idx="15">
                  <c:v>0.471078</c:v>
                </c:pt>
                <c:pt idx="16">
                  <c:v>0.4780836</c:v>
                </c:pt>
                <c:pt idx="17">
                  <c:v>0.48098180000000001</c:v>
                </c:pt>
                <c:pt idx="18">
                  <c:v>0.48724879999999998</c:v>
                </c:pt>
                <c:pt idx="19">
                  <c:v>0.48842869999999999</c:v>
                </c:pt>
                <c:pt idx="20">
                  <c:v>0.4908517</c:v>
                </c:pt>
                <c:pt idx="21">
                  <c:v>0.49643320000000002</c:v>
                </c:pt>
                <c:pt idx="22">
                  <c:v>0.50690279999999999</c:v>
                </c:pt>
                <c:pt idx="23">
                  <c:v>0.50813180000000002</c:v>
                </c:pt>
                <c:pt idx="24">
                  <c:v>0.50861699999999999</c:v>
                </c:pt>
                <c:pt idx="25">
                  <c:v>0.5073995</c:v>
                </c:pt>
                <c:pt idx="26">
                  <c:v>0.50345130000000005</c:v>
                </c:pt>
                <c:pt idx="27">
                  <c:v>0.4994845</c:v>
                </c:pt>
                <c:pt idx="28">
                  <c:v>0.49793860000000001</c:v>
                </c:pt>
                <c:pt idx="29">
                  <c:v>0.49358649999999998</c:v>
                </c:pt>
                <c:pt idx="30">
                  <c:v>0.48928969999999999</c:v>
                </c:pt>
                <c:pt idx="31">
                  <c:v>0.4867843</c:v>
                </c:pt>
                <c:pt idx="32">
                  <c:v>0.48373050000000001</c:v>
                </c:pt>
                <c:pt idx="33">
                  <c:v>0.48495110000000002</c:v>
                </c:pt>
                <c:pt idx="34">
                  <c:v>0.48576839999999999</c:v>
                </c:pt>
                <c:pt idx="35">
                  <c:v>0.4751783</c:v>
                </c:pt>
                <c:pt idx="36">
                  <c:v>0.47092719999999999</c:v>
                </c:pt>
                <c:pt idx="37">
                  <c:v>0.46726640000000003</c:v>
                </c:pt>
                <c:pt idx="38">
                  <c:v>0.46319139999999998</c:v>
                </c:pt>
                <c:pt idx="39">
                  <c:v>0.46184150000000002</c:v>
                </c:pt>
                <c:pt idx="40">
                  <c:v>0.46027129999999999</c:v>
                </c:pt>
                <c:pt idx="41">
                  <c:v>0.45263809999999999</c:v>
                </c:pt>
                <c:pt idx="42">
                  <c:v>0.44231799999999999</c:v>
                </c:pt>
                <c:pt idx="43">
                  <c:v>0.44127919999999998</c:v>
                </c:pt>
                <c:pt idx="44">
                  <c:v>0.44253320000000002</c:v>
                </c:pt>
                <c:pt idx="45">
                  <c:v>0.44475789999999998</c:v>
                </c:pt>
                <c:pt idx="46">
                  <c:v>0.44400659999999997</c:v>
                </c:pt>
                <c:pt idx="47">
                  <c:v>0.44307340000000001</c:v>
                </c:pt>
                <c:pt idx="48">
                  <c:v>0.44453690000000001</c:v>
                </c:pt>
                <c:pt idx="49">
                  <c:v>0.44589719999999999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39C-963D-27E68C6539B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need'!$AB$4:$AB$53</c:f>
              <c:numCache>
                <c:formatCode>General</c:formatCode>
                <c:ptCount val="50"/>
                <c:pt idx="0">
                  <c:v>0.24882280000000001</c:v>
                </c:pt>
                <c:pt idx="1">
                  <c:v>0.25368089999999999</c:v>
                </c:pt>
                <c:pt idx="2">
                  <c:v>0.26454030000000001</c:v>
                </c:pt>
                <c:pt idx="3">
                  <c:v>0.26913700000000002</c:v>
                </c:pt>
                <c:pt idx="4">
                  <c:v>0.27565669999999998</c:v>
                </c:pt>
                <c:pt idx="5">
                  <c:v>0.28031139999999999</c:v>
                </c:pt>
                <c:pt idx="6">
                  <c:v>0.2839873</c:v>
                </c:pt>
                <c:pt idx="7">
                  <c:v>0.29064060000000003</c:v>
                </c:pt>
                <c:pt idx="8">
                  <c:v>0.3005582</c:v>
                </c:pt>
                <c:pt idx="9">
                  <c:v>0.30339070000000001</c:v>
                </c:pt>
                <c:pt idx="10">
                  <c:v>0.3098474</c:v>
                </c:pt>
                <c:pt idx="11">
                  <c:v>0.31854310000000002</c:v>
                </c:pt>
                <c:pt idx="12">
                  <c:v>0.3186523</c:v>
                </c:pt>
                <c:pt idx="13">
                  <c:v>0.32151750000000001</c:v>
                </c:pt>
                <c:pt idx="14">
                  <c:v>0.3276732</c:v>
                </c:pt>
                <c:pt idx="15">
                  <c:v>0.3275054</c:v>
                </c:pt>
                <c:pt idx="16">
                  <c:v>0.33429700000000001</c:v>
                </c:pt>
                <c:pt idx="17">
                  <c:v>0.34633520000000001</c:v>
                </c:pt>
                <c:pt idx="18">
                  <c:v>0.35368300000000003</c:v>
                </c:pt>
                <c:pt idx="19">
                  <c:v>0.36334240000000001</c:v>
                </c:pt>
                <c:pt idx="20">
                  <c:v>0.37477300000000002</c:v>
                </c:pt>
                <c:pt idx="21">
                  <c:v>0.38646629999999998</c:v>
                </c:pt>
                <c:pt idx="22">
                  <c:v>0.39498420000000001</c:v>
                </c:pt>
                <c:pt idx="23">
                  <c:v>0.398206</c:v>
                </c:pt>
                <c:pt idx="24">
                  <c:v>0.40594160000000001</c:v>
                </c:pt>
                <c:pt idx="25">
                  <c:v>0.41147990000000001</c:v>
                </c:pt>
                <c:pt idx="26">
                  <c:v>0.42469190000000001</c:v>
                </c:pt>
                <c:pt idx="27">
                  <c:v>0.43980960000000002</c:v>
                </c:pt>
                <c:pt idx="28">
                  <c:v>0.4470153</c:v>
                </c:pt>
                <c:pt idx="29">
                  <c:v>0.45661279999999999</c:v>
                </c:pt>
                <c:pt idx="30">
                  <c:v>0.46933320000000001</c:v>
                </c:pt>
                <c:pt idx="31">
                  <c:v>0.47299829999999998</c:v>
                </c:pt>
                <c:pt idx="32">
                  <c:v>0.47148210000000002</c:v>
                </c:pt>
                <c:pt idx="33">
                  <c:v>0.46987830000000003</c:v>
                </c:pt>
                <c:pt idx="34">
                  <c:v>0.4671265</c:v>
                </c:pt>
                <c:pt idx="35">
                  <c:v>0.48215950000000002</c:v>
                </c:pt>
                <c:pt idx="36">
                  <c:v>0.48666559999999998</c:v>
                </c:pt>
                <c:pt idx="37">
                  <c:v>0.49151280000000003</c:v>
                </c:pt>
                <c:pt idx="38">
                  <c:v>0.4974653</c:v>
                </c:pt>
                <c:pt idx="39">
                  <c:v>0.49948120000000001</c:v>
                </c:pt>
                <c:pt idx="40">
                  <c:v>0.50240300000000004</c:v>
                </c:pt>
                <c:pt idx="41">
                  <c:v>0.50633410000000001</c:v>
                </c:pt>
                <c:pt idx="42">
                  <c:v>0.51494470000000003</c:v>
                </c:pt>
                <c:pt idx="43">
                  <c:v>0.51386609999999999</c:v>
                </c:pt>
                <c:pt idx="44">
                  <c:v>0.50847260000000005</c:v>
                </c:pt>
                <c:pt idx="45">
                  <c:v>0.50400650000000002</c:v>
                </c:pt>
                <c:pt idx="46">
                  <c:v>0.50362600000000002</c:v>
                </c:pt>
                <c:pt idx="47">
                  <c:v>0.50152859999999999</c:v>
                </c:pt>
                <c:pt idx="48">
                  <c:v>0.50071310000000002</c:v>
                </c:pt>
                <c:pt idx="49">
                  <c:v>0.50049719999999998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39C-963D-27E68C6539B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need'!$AF$4:$AF$53</c:f>
              <c:numCache>
                <c:formatCode>General</c:formatCode>
                <c:ptCount val="50"/>
                <c:pt idx="0">
                  <c:v>0.1209209</c:v>
                </c:pt>
                <c:pt idx="1">
                  <c:v>0.1245015</c:v>
                </c:pt>
                <c:pt idx="2">
                  <c:v>0.12544350000000001</c:v>
                </c:pt>
                <c:pt idx="3">
                  <c:v>0.13571140000000001</c:v>
                </c:pt>
                <c:pt idx="4">
                  <c:v>0.1401018</c:v>
                </c:pt>
                <c:pt idx="5">
                  <c:v>0.1485524</c:v>
                </c:pt>
                <c:pt idx="6">
                  <c:v>0.156971</c:v>
                </c:pt>
                <c:pt idx="7">
                  <c:v>0.17203560000000001</c:v>
                </c:pt>
                <c:pt idx="8">
                  <c:v>0.17600399999999999</c:v>
                </c:pt>
                <c:pt idx="9">
                  <c:v>0.1863561</c:v>
                </c:pt>
                <c:pt idx="10">
                  <c:v>0.19415479999999999</c:v>
                </c:pt>
                <c:pt idx="11">
                  <c:v>0.1999407</c:v>
                </c:pt>
                <c:pt idx="12">
                  <c:v>0.2136469</c:v>
                </c:pt>
                <c:pt idx="13">
                  <c:v>0.2246677</c:v>
                </c:pt>
                <c:pt idx="14">
                  <c:v>0.23218330000000001</c:v>
                </c:pt>
                <c:pt idx="15">
                  <c:v>0.24497859999999999</c:v>
                </c:pt>
                <c:pt idx="16">
                  <c:v>0.24453549999999999</c:v>
                </c:pt>
                <c:pt idx="17">
                  <c:v>0.2500791</c:v>
                </c:pt>
                <c:pt idx="18">
                  <c:v>0.25609080000000001</c:v>
                </c:pt>
                <c:pt idx="19">
                  <c:v>0.2613991</c:v>
                </c:pt>
                <c:pt idx="20">
                  <c:v>0.26386609999999999</c:v>
                </c:pt>
                <c:pt idx="21">
                  <c:v>0.265741</c:v>
                </c:pt>
                <c:pt idx="22">
                  <c:v>0.27248240000000001</c:v>
                </c:pt>
                <c:pt idx="23">
                  <c:v>0.28202529999999998</c:v>
                </c:pt>
                <c:pt idx="24">
                  <c:v>0.2857365</c:v>
                </c:pt>
                <c:pt idx="25">
                  <c:v>0.29668280000000002</c:v>
                </c:pt>
                <c:pt idx="26">
                  <c:v>0.30442900000000001</c:v>
                </c:pt>
                <c:pt idx="27">
                  <c:v>0.30831609999999998</c:v>
                </c:pt>
                <c:pt idx="28">
                  <c:v>0.31492330000000002</c:v>
                </c:pt>
                <c:pt idx="29">
                  <c:v>0.32305220000000001</c:v>
                </c:pt>
                <c:pt idx="30">
                  <c:v>0.32430130000000001</c:v>
                </c:pt>
                <c:pt idx="31">
                  <c:v>0.32953490000000002</c:v>
                </c:pt>
                <c:pt idx="32">
                  <c:v>0.34242869999999997</c:v>
                </c:pt>
                <c:pt idx="33">
                  <c:v>0.34889019999999998</c:v>
                </c:pt>
                <c:pt idx="34">
                  <c:v>0.3602938</c:v>
                </c:pt>
                <c:pt idx="35">
                  <c:v>0.36643750000000003</c:v>
                </c:pt>
                <c:pt idx="36">
                  <c:v>0.37269479999999999</c:v>
                </c:pt>
                <c:pt idx="37">
                  <c:v>0.38408009999999998</c:v>
                </c:pt>
                <c:pt idx="38">
                  <c:v>0.38895469999999999</c:v>
                </c:pt>
                <c:pt idx="39">
                  <c:v>0.38937440000000001</c:v>
                </c:pt>
                <c:pt idx="40">
                  <c:v>0.39306639999999998</c:v>
                </c:pt>
                <c:pt idx="41">
                  <c:v>0.40464359999999999</c:v>
                </c:pt>
                <c:pt idx="42">
                  <c:v>0.4104566</c:v>
                </c:pt>
                <c:pt idx="43">
                  <c:v>0.41638330000000001</c:v>
                </c:pt>
                <c:pt idx="44">
                  <c:v>0.42895359999999999</c:v>
                </c:pt>
                <c:pt idx="45">
                  <c:v>0.43403550000000002</c:v>
                </c:pt>
                <c:pt idx="46">
                  <c:v>0.43353920000000001</c:v>
                </c:pt>
                <c:pt idx="47">
                  <c:v>0.43360690000000002</c:v>
                </c:pt>
                <c:pt idx="48">
                  <c:v>0.43071500000000001</c:v>
                </c:pt>
                <c:pt idx="49">
                  <c:v>0.43211670000000002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D-439C-963D-27E68C65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 degree level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02294982477959"/>
          <c:y val="0.72863244367181379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924102810834"/>
          <c:y val="4.7619047619047616E-2"/>
          <c:w val="0.83790369193079706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need'!$Y$4:$Y$53</c:f>
              <c:numCache>
                <c:formatCode>General</c:formatCode>
                <c:ptCount val="50"/>
                <c:pt idx="0">
                  <c:v>0.14051230000000001</c:v>
                </c:pt>
                <c:pt idx="1">
                  <c:v>0.137797</c:v>
                </c:pt>
                <c:pt idx="2">
                  <c:v>0.13022719999999999</c:v>
                </c:pt>
                <c:pt idx="3">
                  <c:v>0.1254093</c:v>
                </c:pt>
                <c:pt idx="4">
                  <c:v>0.1170461</c:v>
                </c:pt>
                <c:pt idx="5">
                  <c:v>0.1126872</c:v>
                </c:pt>
                <c:pt idx="6">
                  <c:v>0.1074517</c:v>
                </c:pt>
                <c:pt idx="7">
                  <c:v>0.10096570000000001</c:v>
                </c:pt>
                <c:pt idx="8">
                  <c:v>9.6206899999999998E-2</c:v>
                </c:pt>
                <c:pt idx="9">
                  <c:v>8.9350100000000002E-2</c:v>
                </c:pt>
                <c:pt idx="10">
                  <c:v>8.4068599999999993E-2</c:v>
                </c:pt>
                <c:pt idx="11">
                  <c:v>7.8944899999999998E-2</c:v>
                </c:pt>
                <c:pt idx="12">
                  <c:v>7.3861499999999997E-2</c:v>
                </c:pt>
                <c:pt idx="13">
                  <c:v>7.3416400000000007E-2</c:v>
                </c:pt>
                <c:pt idx="14">
                  <c:v>6.8717299999999995E-2</c:v>
                </c:pt>
                <c:pt idx="15">
                  <c:v>6.2006899999999997E-2</c:v>
                </c:pt>
                <c:pt idx="16">
                  <c:v>6.0418300000000001E-2</c:v>
                </c:pt>
                <c:pt idx="17">
                  <c:v>5.84533E-2</c:v>
                </c:pt>
                <c:pt idx="18">
                  <c:v>5.4714899999999997E-2</c:v>
                </c:pt>
                <c:pt idx="19">
                  <c:v>5.1666499999999997E-2</c:v>
                </c:pt>
                <c:pt idx="20">
                  <c:v>4.9602899999999998E-2</c:v>
                </c:pt>
                <c:pt idx="21">
                  <c:v>4.6085300000000003E-2</c:v>
                </c:pt>
                <c:pt idx="22">
                  <c:v>4.2926800000000001E-2</c:v>
                </c:pt>
                <c:pt idx="23">
                  <c:v>4.0980099999999998E-2</c:v>
                </c:pt>
                <c:pt idx="24">
                  <c:v>3.9689299999999997E-2</c:v>
                </c:pt>
                <c:pt idx="25">
                  <c:v>3.7618699999999998E-2</c:v>
                </c:pt>
                <c:pt idx="26">
                  <c:v>3.6891300000000002E-2</c:v>
                </c:pt>
                <c:pt idx="27">
                  <c:v>3.5203999999999999E-2</c:v>
                </c:pt>
                <c:pt idx="28">
                  <c:v>3.32772E-2</c:v>
                </c:pt>
                <c:pt idx="29">
                  <c:v>3.3539399999999997E-2</c:v>
                </c:pt>
                <c:pt idx="30">
                  <c:v>3.2288600000000001E-2</c:v>
                </c:pt>
                <c:pt idx="31">
                  <c:v>3.24032E-2</c:v>
                </c:pt>
                <c:pt idx="32">
                  <c:v>3.3506500000000002E-2</c:v>
                </c:pt>
                <c:pt idx="33">
                  <c:v>2.8415200000000002E-2</c:v>
                </c:pt>
                <c:pt idx="34">
                  <c:v>2.8526300000000001E-2</c:v>
                </c:pt>
                <c:pt idx="35">
                  <c:v>2.9546099999999999E-2</c:v>
                </c:pt>
                <c:pt idx="36">
                  <c:v>2.7648200000000001E-2</c:v>
                </c:pt>
                <c:pt idx="37">
                  <c:v>2.8764899999999999E-2</c:v>
                </c:pt>
                <c:pt idx="38">
                  <c:v>2.9663399999999999E-2</c:v>
                </c:pt>
                <c:pt idx="39">
                  <c:v>3.0535300000000001E-2</c:v>
                </c:pt>
                <c:pt idx="40">
                  <c:v>3.09369E-2</c:v>
                </c:pt>
                <c:pt idx="41">
                  <c:v>3.18675E-2</c:v>
                </c:pt>
                <c:pt idx="42">
                  <c:v>3.2319100000000003E-2</c:v>
                </c:pt>
                <c:pt idx="43">
                  <c:v>3.1010099999999999E-2</c:v>
                </c:pt>
                <c:pt idx="44">
                  <c:v>3.1438000000000001E-2</c:v>
                </c:pt>
                <c:pt idx="45">
                  <c:v>3.1988500000000003E-2</c:v>
                </c:pt>
                <c:pt idx="46">
                  <c:v>3.20024E-2</c:v>
                </c:pt>
                <c:pt idx="47">
                  <c:v>3.4070799999999998E-2</c:v>
                </c:pt>
                <c:pt idx="48">
                  <c:v>3.5427100000000003E-2</c:v>
                </c:pt>
                <c:pt idx="49">
                  <c:v>3.50064E-2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4824-8323-1880EFED83A4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need'!$AC$4:$AC$53</c:f>
              <c:numCache>
                <c:formatCode>General</c:formatCode>
                <c:ptCount val="50"/>
                <c:pt idx="0">
                  <c:v>0.3165075</c:v>
                </c:pt>
                <c:pt idx="1">
                  <c:v>0.29802529999999999</c:v>
                </c:pt>
                <c:pt idx="2">
                  <c:v>0.28995389999999999</c:v>
                </c:pt>
                <c:pt idx="3">
                  <c:v>0.2780859</c:v>
                </c:pt>
                <c:pt idx="4">
                  <c:v>0.26763189999999998</c:v>
                </c:pt>
                <c:pt idx="5">
                  <c:v>0.25280190000000002</c:v>
                </c:pt>
                <c:pt idx="6">
                  <c:v>0.2349492</c:v>
                </c:pt>
                <c:pt idx="7">
                  <c:v>0.22333520000000001</c:v>
                </c:pt>
                <c:pt idx="8">
                  <c:v>0.21160080000000001</c:v>
                </c:pt>
                <c:pt idx="9">
                  <c:v>0.20201669999999999</c:v>
                </c:pt>
                <c:pt idx="10">
                  <c:v>0.19451830000000001</c:v>
                </c:pt>
                <c:pt idx="11">
                  <c:v>0.18326680000000001</c:v>
                </c:pt>
                <c:pt idx="12">
                  <c:v>0.17775089999999999</c:v>
                </c:pt>
                <c:pt idx="13">
                  <c:v>0.1718586</c:v>
                </c:pt>
                <c:pt idx="14">
                  <c:v>0.1641563</c:v>
                </c:pt>
                <c:pt idx="15">
                  <c:v>0.16029089999999999</c:v>
                </c:pt>
                <c:pt idx="16">
                  <c:v>0.1559681</c:v>
                </c:pt>
                <c:pt idx="17">
                  <c:v>0.1442688</c:v>
                </c:pt>
                <c:pt idx="18">
                  <c:v>0.1372651</c:v>
                </c:pt>
                <c:pt idx="19">
                  <c:v>0.12814339999999999</c:v>
                </c:pt>
                <c:pt idx="20">
                  <c:v>0.1211332</c:v>
                </c:pt>
                <c:pt idx="21">
                  <c:v>0.1172739</c:v>
                </c:pt>
                <c:pt idx="22">
                  <c:v>0.1131846</c:v>
                </c:pt>
                <c:pt idx="23">
                  <c:v>0.11175880000000001</c:v>
                </c:pt>
                <c:pt idx="24">
                  <c:v>0.1042245</c:v>
                </c:pt>
                <c:pt idx="25">
                  <c:v>9.8328200000000004E-2</c:v>
                </c:pt>
                <c:pt idx="26">
                  <c:v>9.1641100000000003E-2</c:v>
                </c:pt>
                <c:pt idx="27">
                  <c:v>8.4485199999999996E-2</c:v>
                </c:pt>
                <c:pt idx="28">
                  <c:v>7.6633199999999999E-2</c:v>
                </c:pt>
                <c:pt idx="29">
                  <c:v>7.10036E-2</c:v>
                </c:pt>
                <c:pt idx="30">
                  <c:v>6.5094399999999997E-2</c:v>
                </c:pt>
                <c:pt idx="31">
                  <c:v>6.0084800000000001E-2</c:v>
                </c:pt>
                <c:pt idx="32">
                  <c:v>5.7310800000000002E-2</c:v>
                </c:pt>
                <c:pt idx="33">
                  <c:v>6.2079299999999997E-2</c:v>
                </c:pt>
                <c:pt idx="34">
                  <c:v>5.9286699999999998E-2</c:v>
                </c:pt>
                <c:pt idx="35">
                  <c:v>5.6217499999999997E-2</c:v>
                </c:pt>
                <c:pt idx="36">
                  <c:v>5.4288999999999997E-2</c:v>
                </c:pt>
                <c:pt idx="37">
                  <c:v>4.9985500000000002E-2</c:v>
                </c:pt>
                <c:pt idx="38">
                  <c:v>4.5432800000000002E-2</c:v>
                </c:pt>
                <c:pt idx="39">
                  <c:v>4.3200799999999998E-2</c:v>
                </c:pt>
                <c:pt idx="40">
                  <c:v>4.0773900000000002E-2</c:v>
                </c:pt>
                <c:pt idx="41">
                  <c:v>3.8922900000000003E-2</c:v>
                </c:pt>
                <c:pt idx="42">
                  <c:v>3.71656E-2</c:v>
                </c:pt>
                <c:pt idx="43">
                  <c:v>3.7949400000000001E-2</c:v>
                </c:pt>
                <c:pt idx="44">
                  <c:v>3.7391199999999999E-2</c:v>
                </c:pt>
                <c:pt idx="45">
                  <c:v>3.4084299999999998E-2</c:v>
                </c:pt>
                <c:pt idx="46">
                  <c:v>3.3508200000000002E-2</c:v>
                </c:pt>
                <c:pt idx="47">
                  <c:v>3.2072700000000003E-2</c:v>
                </c:pt>
                <c:pt idx="48">
                  <c:v>2.36584E-2</c:v>
                </c:pt>
                <c:pt idx="49">
                  <c:v>2.33136E-2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24-8323-1880EFED83A4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need'!$AG$4:$AG$53</c:f>
              <c:numCache>
                <c:formatCode>General</c:formatCode>
                <c:ptCount val="50"/>
                <c:pt idx="0">
                  <c:v>0.53833260000000005</c:v>
                </c:pt>
                <c:pt idx="1">
                  <c:v>0.52560090000000004</c:v>
                </c:pt>
                <c:pt idx="2">
                  <c:v>0.50542679999999995</c:v>
                </c:pt>
                <c:pt idx="3">
                  <c:v>0.48464030000000002</c:v>
                </c:pt>
                <c:pt idx="4">
                  <c:v>0.4696495</c:v>
                </c:pt>
                <c:pt idx="5">
                  <c:v>0.45439010000000002</c:v>
                </c:pt>
                <c:pt idx="6">
                  <c:v>0.44413279999999999</c:v>
                </c:pt>
                <c:pt idx="7">
                  <c:v>0.42784349999999999</c:v>
                </c:pt>
                <c:pt idx="8">
                  <c:v>0.41290700000000002</c:v>
                </c:pt>
                <c:pt idx="9">
                  <c:v>0.4001268</c:v>
                </c:pt>
                <c:pt idx="10">
                  <c:v>0.38328640000000003</c:v>
                </c:pt>
                <c:pt idx="11">
                  <c:v>0.36899029999999999</c:v>
                </c:pt>
                <c:pt idx="12">
                  <c:v>0.35126950000000001</c:v>
                </c:pt>
                <c:pt idx="13">
                  <c:v>0.34181840000000002</c:v>
                </c:pt>
                <c:pt idx="14">
                  <c:v>0.33424789999999999</c:v>
                </c:pt>
                <c:pt idx="15">
                  <c:v>0.32291110000000001</c:v>
                </c:pt>
                <c:pt idx="16">
                  <c:v>0.30542540000000001</c:v>
                </c:pt>
                <c:pt idx="17">
                  <c:v>0.29661290000000001</c:v>
                </c:pt>
                <c:pt idx="18">
                  <c:v>0.28292109999999998</c:v>
                </c:pt>
                <c:pt idx="19">
                  <c:v>0.27555800000000003</c:v>
                </c:pt>
                <c:pt idx="20">
                  <c:v>0.26293</c:v>
                </c:pt>
                <c:pt idx="21">
                  <c:v>0.24930579999999999</c:v>
                </c:pt>
                <c:pt idx="22">
                  <c:v>0.2399406</c:v>
                </c:pt>
                <c:pt idx="23">
                  <c:v>0.22717809999999999</c:v>
                </c:pt>
                <c:pt idx="24">
                  <c:v>0.2177114</c:v>
                </c:pt>
                <c:pt idx="25">
                  <c:v>0.20861060000000001</c:v>
                </c:pt>
                <c:pt idx="26">
                  <c:v>0.19672609999999999</c:v>
                </c:pt>
                <c:pt idx="27">
                  <c:v>0.18743699999999999</c:v>
                </c:pt>
                <c:pt idx="28">
                  <c:v>0.17975530000000001</c:v>
                </c:pt>
                <c:pt idx="29">
                  <c:v>0.1742438</c:v>
                </c:pt>
                <c:pt idx="30">
                  <c:v>0.16969719999999999</c:v>
                </c:pt>
                <c:pt idx="31">
                  <c:v>0.1630228</c:v>
                </c:pt>
                <c:pt idx="32">
                  <c:v>0.15260219999999999</c:v>
                </c:pt>
                <c:pt idx="33">
                  <c:v>0.14556089999999999</c:v>
                </c:pt>
                <c:pt idx="34">
                  <c:v>0.13862350000000001</c:v>
                </c:pt>
                <c:pt idx="35">
                  <c:v>0.1320114</c:v>
                </c:pt>
                <c:pt idx="36">
                  <c:v>0.1281359</c:v>
                </c:pt>
                <c:pt idx="37">
                  <c:v>0.1223028</c:v>
                </c:pt>
                <c:pt idx="38">
                  <c:v>0.1189844</c:v>
                </c:pt>
                <c:pt idx="39">
                  <c:v>0.1132152</c:v>
                </c:pt>
                <c:pt idx="40">
                  <c:v>0.1082979</c:v>
                </c:pt>
                <c:pt idx="41">
                  <c:v>0.1016181</c:v>
                </c:pt>
                <c:pt idx="42">
                  <c:v>9.8020700000000002E-2</c:v>
                </c:pt>
                <c:pt idx="43">
                  <c:v>9.2976900000000001E-2</c:v>
                </c:pt>
                <c:pt idx="44">
                  <c:v>8.5759699999999994E-2</c:v>
                </c:pt>
                <c:pt idx="45">
                  <c:v>8.4108600000000006E-2</c:v>
                </c:pt>
                <c:pt idx="46">
                  <c:v>7.8929299999999994E-2</c:v>
                </c:pt>
                <c:pt idx="47">
                  <c:v>7.4959300000000006E-2</c:v>
                </c:pt>
                <c:pt idx="48">
                  <c:v>8.0913799999999994E-2</c:v>
                </c:pt>
                <c:pt idx="49">
                  <c:v>7.8245300000000004E-2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A-4824-8323-1880EFED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without GCSE qualifications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6538228339241"/>
          <c:y val="0.196164911204281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565112905245"/>
          <c:y val="4.7619047619047616E-2"/>
          <c:w val="0.85948642166838085"/>
          <c:h val="0.78701980434263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care need'!$X$1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need'!$Z$4:$Z$53</c:f>
              <c:numCache>
                <c:formatCode>General</c:formatCode>
                <c:ptCount val="50"/>
                <c:pt idx="0">
                  <c:v>0.93427459999999996</c:v>
                </c:pt>
                <c:pt idx="1">
                  <c:v>0.92777710000000002</c:v>
                </c:pt>
                <c:pt idx="2">
                  <c:v>0.93363439999999998</c:v>
                </c:pt>
                <c:pt idx="3">
                  <c:v>0.92857140000000005</c:v>
                </c:pt>
                <c:pt idx="4">
                  <c:v>0.92512510000000003</c:v>
                </c:pt>
                <c:pt idx="5">
                  <c:v>0.92302119999999999</c:v>
                </c:pt>
                <c:pt idx="6">
                  <c:v>0.92041050000000002</c:v>
                </c:pt>
                <c:pt idx="7">
                  <c:v>0.91795079999999996</c:v>
                </c:pt>
                <c:pt idx="8">
                  <c:v>0.91440999999999995</c:v>
                </c:pt>
                <c:pt idx="9">
                  <c:v>0.91149219999999997</c:v>
                </c:pt>
                <c:pt idx="10">
                  <c:v>0.90764619999999996</c:v>
                </c:pt>
                <c:pt idx="11">
                  <c:v>0.90260739999999995</c:v>
                </c:pt>
                <c:pt idx="12">
                  <c:v>0.89918679999999995</c:v>
                </c:pt>
                <c:pt idx="13">
                  <c:v>0.89389240000000003</c:v>
                </c:pt>
                <c:pt idx="14">
                  <c:v>0.88854789999999995</c:v>
                </c:pt>
                <c:pt idx="15">
                  <c:v>0.88334599999999996</c:v>
                </c:pt>
                <c:pt idx="16">
                  <c:v>0.87791039999999998</c:v>
                </c:pt>
                <c:pt idx="17">
                  <c:v>0.86985069999999998</c:v>
                </c:pt>
                <c:pt idx="18">
                  <c:v>0.86303390000000002</c:v>
                </c:pt>
                <c:pt idx="19">
                  <c:v>0.85771229999999998</c:v>
                </c:pt>
                <c:pt idx="20">
                  <c:v>0.85250760000000003</c:v>
                </c:pt>
                <c:pt idx="21">
                  <c:v>0.84682469999999999</c:v>
                </c:pt>
                <c:pt idx="22">
                  <c:v>0.83935890000000002</c:v>
                </c:pt>
                <c:pt idx="23">
                  <c:v>0.83186389999999999</c:v>
                </c:pt>
                <c:pt idx="24">
                  <c:v>0.82534600000000002</c:v>
                </c:pt>
                <c:pt idx="25">
                  <c:v>0.81721149999999998</c:v>
                </c:pt>
                <c:pt idx="26">
                  <c:v>0.81080850000000004</c:v>
                </c:pt>
                <c:pt idx="27">
                  <c:v>0.80478930000000004</c:v>
                </c:pt>
                <c:pt idx="28">
                  <c:v>0.79810689999999995</c:v>
                </c:pt>
                <c:pt idx="29">
                  <c:v>0.79264449999999997</c:v>
                </c:pt>
                <c:pt idx="30">
                  <c:v>0.78772779999999998</c:v>
                </c:pt>
                <c:pt idx="31">
                  <c:v>0.78345980000000004</c:v>
                </c:pt>
                <c:pt idx="32">
                  <c:v>0.77740149999999997</c:v>
                </c:pt>
                <c:pt idx="33">
                  <c:v>0.77518140000000002</c:v>
                </c:pt>
                <c:pt idx="34">
                  <c:v>0.77176820000000002</c:v>
                </c:pt>
                <c:pt idx="35">
                  <c:v>0.76619879999999996</c:v>
                </c:pt>
                <c:pt idx="36">
                  <c:v>0.76264750000000003</c:v>
                </c:pt>
                <c:pt idx="37">
                  <c:v>0.76010160000000004</c:v>
                </c:pt>
                <c:pt idx="38">
                  <c:v>0.7572991</c:v>
                </c:pt>
                <c:pt idx="39">
                  <c:v>0.7566543</c:v>
                </c:pt>
                <c:pt idx="40">
                  <c:v>0.75429979999999996</c:v>
                </c:pt>
                <c:pt idx="41">
                  <c:v>0.7520038</c:v>
                </c:pt>
                <c:pt idx="42">
                  <c:v>0.75069350000000001</c:v>
                </c:pt>
                <c:pt idx="43">
                  <c:v>0.7502588</c:v>
                </c:pt>
                <c:pt idx="44">
                  <c:v>0.75085460000000004</c:v>
                </c:pt>
                <c:pt idx="45">
                  <c:v>0.75049370000000004</c:v>
                </c:pt>
                <c:pt idx="46">
                  <c:v>0.75140419999999997</c:v>
                </c:pt>
                <c:pt idx="47">
                  <c:v>0.75327060000000001</c:v>
                </c:pt>
                <c:pt idx="48">
                  <c:v>0.7530618</c:v>
                </c:pt>
                <c:pt idx="49">
                  <c:v>0.75451590000000002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A-4B15-88A0-104A268C5F12}"/>
            </c:ext>
          </c:extLst>
        </c:ser>
        <c:ser>
          <c:idx val="1"/>
          <c:order val="1"/>
          <c:tx>
            <c:strRef>
              <c:f>'social care need'!$AB$1</c:f>
              <c:strCache>
                <c:ptCount val="1"/>
                <c:pt idx="0">
                  <c:v>65 to 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need'!$AD$4:$AD$53</c:f>
              <c:numCache>
                <c:formatCode>General</c:formatCode>
                <c:ptCount val="50"/>
                <c:pt idx="0">
                  <c:v>0.88069359999999997</c:v>
                </c:pt>
                <c:pt idx="1">
                  <c:v>0.83682659999999998</c:v>
                </c:pt>
                <c:pt idx="2">
                  <c:v>0.87365680000000001</c:v>
                </c:pt>
                <c:pt idx="3">
                  <c:v>0.87375009999999997</c:v>
                </c:pt>
                <c:pt idx="4">
                  <c:v>0.87243020000000004</c:v>
                </c:pt>
                <c:pt idx="5">
                  <c:v>0.87084810000000001</c:v>
                </c:pt>
                <c:pt idx="6">
                  <c:v>0.8749749</c:v>
                </c:pt>
                <c:pt idx="7">
                  <c:v>0.87500990000000001</c:v>
                </c:pt>
                <c:pt idx="8">
                  <c:v>0.87228229999999995</c:v>
                </c:pt>
                <c:pt idx="9">
                  <c:v>0.87072320000000003</c:v>
                </c:pt>
                <c:pt idx="10">
                  <c:v>0.86542399999999997</c:v>
                </c:pt>
                <c:pt idx="11">
                  <c:v>0.86345490000000003</c:v>
                </c:pt>
                <c:pt idx="12">
                  <c:v>0.86100710000000003</c:v>
                </c:pt>
                <c:pt idx="13">
                  <c:v>0.85615280000000005</c:v>
                </c:pt>
                <c:pt idx="14">
                  <c:v>0.85460040000000004</c:v>
                </c:pt>
                <c:pt idx="15">
                  <c:v>0.8508637</c:v>
                </c:pt>
                <c:pt idx="16">
                  <c:v>0.84688799999999997</c:v>
                </c:pt>
                <c:pt idx="17">
                  <c:v>0.84224390000000005</c:v>
                </c:pt>
                <c:pt idx="18">
                  <c:v>0.84328360000000002</c:v>
                </c:pt>
                <c:pt idx="19">
                  <c:v>0.83951980000000004</c:v>
                </c:pt>
                <c:pt idx="20">
                  <c:v>0.83518890000000001</c:v>
                </c:pt>
                <c:pt idx="21">
                  <c:v>0.83343100000000003</c:v>
                </c:pt>
                <c:pt idx="22">
                  <c:v>0.83079539999999996</c:v>
                </c:pt>
                <c:pt idx="23">
                  <c:v>0.83086110000000002</c:v>
                </c:pt>
                <c:pt idx="24">
                  <c:v>0.8311269</c:v>
                </c:pt>
                <c:pt idx="25">
                  <c:v>0.82910969999999995</c:v>
                </c:pt>
                <c:pt idx="26">
                  <c:v>0.83038460000000003</c:v>
                </c:pt>
                <c:pt idx="27">
                  <c:v>0.82898450000000001</c:v>
                </c:pt>
                <c:pt idx="28">
                  <c:v>0.82979400000000003</c:v>
                </c:pt>
                <c:pt idx="29">
                  <c:v>0.82824660000000005</c:v>
                </c:pt>
                <c:pt idx="30">
                  <c:v>0.82520830000000001</c:v>
                </c:pt>
                <c:pt idx="31">
                  <c:v>0.82335970000000003</c:v>
                </c:pt>
                <c:pt idx="32">
                  <c:v>0.82026330000000003</c:v>
                </c:pt>
                <c:pt idx="33">
                  <c:v>0.81797779999999998</c:v>
                </c:pt>
                <c:pt idx="34">
                  <c:v>0.81601619999999997</c:v>
                </c:pt>
                <c:pt idx="35">
                  <c:v>0.8127413</c:v>
                </c:pt>
                <c:pt idx="36">
                  <c:v>0.81121860000000001</c:v>
                </c:pt>
                <c:pt idx="37">
                  <c:v>0.80772089999999996</c:v>
                </c:pt>
                <c:pt idx="38">
                  <c:v>0.80526059999999999</c:v>
                </c:pt>
                <c:pt idx="39">
                  <c:v>0.80534510000000004</c:v>
                </c:pt>
                <c:pt idx="40">
                  <c:v>0.80344800000000005</c:v>
                </c:pt>
                <c:pt idx="41">
                  <c:v>0.8005814</c:v>
                </c:pt>
                <c:pt idx="42">
                  <c:v>0.79379259999999996</c:v>
                </c:pt>
                <c:pt idx="43">
                  <c:v>0.78823980000000005</c:v>
                </c:pt>
                <c:pt idx="44">
                  <c:v>0.78371380000000002</c:v>
                </c:pt>
                <c:pt idx="45">
                  <c:v>0.77679710000000002</c:v>
                </c:pt>
                <c:pt idx="46">
                  <c:v>0.77203540000000004</c:v>
                </c:pt>
                <c:pt idx="47">
                  <c:v>0.76965969999999995</c:v>
                </c:pt>
                <c:pt idx="48">
                  <c:v>0.76559750000000004</c:v>
                </c:pt>
                <c:pt idx="49">
                  <c:v>0.76167059999999998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A-4B15-88A0-104A268C5F12}"/>
            </c:ext>
          </c:extLst>
        </c:ser>
        <c:ser>
          <c:idx val="2"/>
          <c:order val="2"/>
          <c:tx>
            <c:strRef>
              <c:f>'social care need'!$AF$1</c:f>
              <c:strCache>
                <c:ptCount val="1"/>
                <c:pt idx="0">
                  <c:v>80+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'social care need'!$J$4:$J$53</c:f>
              <c:numCache>
                <c:formatCode>General</c:formatCode>
                <c:ptCount val="5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</c:numCache>
            </c:numRef>
          </c:xVal>
          <c:yVal>
            <c:numRef>
              <c:f>'social care need'!$AH$4:$AH$53</c:f>
              <c:numCache>
                <c:formatCode>General</c:formatCode>
                <c:ptCount val="50"/>
                <c:pt idx="0">
                  <c:v>0.63645510000000005</c:v>
                </c:pt>
                <c:pt idx="1">
                  <c:v>0.56128060000000002</c:v>
                </c:pt>
                <c:pt idx="2">
                  <c:v>0.62012109999999998</c:v>
                </c:pt>
                <c:pt idx="3">
                  <c:v>0.60499190000000003</c:v>
                </c:pt>
                <c:pt idx="4">
                  <c:v>0.59947130000000004</c:v>
                </c:pt>
                <c:pt idx="5">
                  <c:v>0.60113910000000004</c:v>
                </c:pt>
                <c:pt idx="6">
                  <c:v>0.59549439999999998</c:v>
                </c:pt>
                <c:pt idx="7">
                  <c:v>0.59530179999999999</c:v>
                </c:pt>
                <c:pt idx="8">
                  <c:v>0.60378449999999995</c:v>
                </c:pt>
                <c:pt idx="9">
                  <c:v>0.60652879999999998</c:v>
                </c:pt>
                <c:pt idx="10">
                  <c:v>0.61222319999999997</c:v>
                </c:pt>
                <c:pt idx="11">
                  <c:v>0.61500849999999996</c:v>
                </c:pt>
                <c:pt idx="12">
                  <c:v>0.6087709</c:v>
                </c:pt>
                <c:pt idx="13">
                  <c:v>0.60403629999999997</c:v>
                </c:pt>
                <c:pt idx="14">
                  <c:v>0.60148159999999995</c:v>
                </c:pt>
                <c:pt idx="15">
                  <c:v>0.60129889999999997</c:v>
                </c:pt>
                <c:pt idx="16">
                  <c:v>0.59126979999999996</c:v>
                </c:pt>
                <c:pt idx="17">
                  <c:v>0.58740110000000001</c:v>
                </c:pt>
                <c:pt idx="18">
                  <c:v>0.58465429999999996</c:v>
                </c:pt>
                <c:pt idx="19">
                  <c:v>0.57709379999999999</c:v>
                </c:pt>
                <c:pt idx="20">
                  <c:v>0.57295810000000003</c:v>
                </c:pt>
                <c:pt idx="21">
                  <c:v>0.56010199999999999</c:v>
                </c:pt>
                <c:pt idx="22">
                  <c:v>0.5527704</c:v>
                </c:pt>
                <c:pt idx="23">
                  <c:v>0.54559040000000003</c:v>
                </c:pt>
                <c:pt idx="24">
                  <c:v>0.54145279999999996</c:v>
                </c:pt>
                <c:pt idx="25">
                  <c:v>0.53508770000000005</c:v>
                </c:pt>
                <c:pt idx="26">
                  <c:v>0.52809320000000004</c:v>
                </c:pt>
                <c:pt idx="27">
                  <c:v>0.51931470000000002</c:v>
                </c:pt>
                <c:pt idx="28">
                  <c:v>0.51183829999999997</c:v>
                </c:pt>
                <c:pt idx="29">
                  <c:v>0.50224559999999996</c:v>
                </c:pt>
                <c:pt idx="30">
                  <c:v>0.4957453</c:v>
                </c:pt>
                <c:pt idx="31">
                  <c:v>0.48690430000000001</c:v>
                </c:pt>
                <c:pt idx="32">
                  <c:v>0.4821724</c:v>
                </c:pt>
                <c:pt idx="33">
                  <c:v>0.47604089999999999</c:v>
                </c:pt>
                <c:pt idx="34">
                  <c:v>0.46856029999999999</c:v>
                </c:pt>
                <c:pt idx="35">
                  <c:v>0.45992290000000002</c:v>
                </c:pt>
                <c:pt idx="36">
                  <c:v>0.45389600000000002</c:v>
                </c:pt>
                <c:pt idx="37">
                  <c:v>0.4510789</c:v>
                </c:pt>
                <c:pt idx="38">
                  <c:v>0.44577329999999998</c:v>
                </c:pt>
                <c:pt idx="39">
                  <c:v>0.4406814</c:v>
                </c:pt>
                <c:pt idx="40">
                  <c:v>0.43511759999999999</c:v>
                </c:pt>
                <c:pt idx="41">
                  <c:v>0.42881560000000002</c:v>
                </c:pt>
                <c:pt idx="42">
                  <c:v>0.4273322</c:v>
                </c:pt>
                <c:pt idx="43">
                  <c:v>0.42005710000000002</c:v>
                </c:pt>
                <c:pt idx="44">
                  <c:v>0.41643079999999999</c:v>
                </c:pt>
                <c:pt idx="45">
                  <c:v>0.41177829999999999</c:v>
                </c:pt>
                <c:pt idx="46">
                  <c:v>0.40894530000000001</c:v>
                </c:pt>
                <c:pt idx="47">
                  <c:v>0.40414509999999998</c:v>
                </c:pt>
                <c:pt idx="48">
                  <c:v>0.39717910000000001</c:v>
                </c:pt>
                <c:pt idx="49">
                  <c:v>0.39316139999999999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A-4B15-88A0-104A268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24528"/>
        <c:axId val="1591825488"/>
      </c:scatterChart>
      <c:valAx>
        <c:axId val="1591824528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5488"/>
        <c:crosses val="autoZero"/>
        <c:crossBetween val="midCat"/>
      </c:valAx>
      <c:valAx>
        <c:axId val="159182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shares living with partner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14767949778515"/>
          <c:y val="0.75027746531683526"/>
          <c:w val="0.41728140310779976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219074</xdr:colOff>
      <xdr:row>11</xdr:row>
      <xdr:rowOff>147637</xdr:rowOff>
    </xdr:from>
    <xdr:to>
      <xdr:col>27</xdr:col>
      <xdr:colOff>400049</xdr:colOff>
      <xdr:row>27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C8E2F-C654-B536-F467-0E0DC3B3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9</xdr:row>
      <xdr:rowOff>166687</xdr:rowOff>
    </xdr:from>
    <xdr:to>
      <xdr:col>18</xdr:col>
      <xdr:colOff>209550</xdr:colOff>
      <xdr:row>24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82B17E-A5C5-B3AF-643A-CF500314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25</xdr:row>
      <xdr:rowOff>76200</xdr:rowOff>
    </xdr:from>
    <xdr:to>
      <xdr:col>18</xdr:col>
      <xdr:colOff>180975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1F9CC1-1A8A-4987-9ECA-BCA290902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12</xdr:row>
      <xdr:rowOff>33337</xdr:rowOff>
    </xdr:from>
    <xdr:to>
      <xdr:col>9</xdr:col>
      <xdr:colOff>504825</xdr:colOff>
      <xdr:row>26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9A72C9-4FCB-7244-1A54-A76FC5E2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14</xdr:row>
      <xdr:rowOff>47625</xdr:rowOff>
    </xdr:from>
    <xdr:to>
      <xdr:col>13</xdr:col>
      <xdr:colOff>190500</xdr:colOff>
      <xdr:row>30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F1F22-96C1-671E-A3D4-AE33461F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23</xdr:row>
      <xdr:rowOff>123825</xdr:rowOff>
    </xdr:from>
    <xdr:to>
      <xdr:col>22</xdr:col>
      <xdr:colOff>76200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FA11E8-74BA-E438-C404-01FF78087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7</xdr:row>
      <xdr:rowOff>19050</xdr:rowOff>
    </xdr:from>
    <xdr:to>
      <xdr:col>22</xdr:col>
      <xdr:colOff>114301</xdr:colOff>
      <xdr:row>22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BAFB8E-2B54-4DA0-8944-7E3ECE63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7</xdr:row>
      <xdr:rowOff>161925</xdr:rowOff>
    </xdr:from>
    <xdr:to>
      <xdr:col>29</xdr:col>
      <xdr:colOff>352426</xdr:colOff>
      <xdr:row>23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32C5D-4A76-4677-9E27-33208A36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142875</xdr:colOff>
      <xdr:row>25</xdr:row>
      <xdr:rowOff>0</xdr:rowOff>
    </xdr:from>
    <xdr:to>
      <xdr:col>30</xdr:col>
      <xdr:colOff>561976</xdr:colOff>
      <xdr:row>40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9C2F88-AD03-4421-8B59-E5023730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176212</xdr:rowOff>
    </xdr:from>
    <xdr:to>
      <xdr:col>18</xdr:col>
      <xdr:colOff>161925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941C-4FB7-F61B-9EC0-70CF159F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4</xdr:row>
      <xdr:rowOff>71437</xdr:rowOff>
    </xdr:from>
    <xdr:to>
      <xdr:col>26</xdr:col>
      <xdr:colOff>247650</xdr:colOff>
      <xdr:row>18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928D57-8586-CC67-2B51-0998B125E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21</xdr:row>
      <xdr:rowOff>152400</xdr:rowOff>
    </xdr:from>
    <xdr:to>
      <xdr:col>25</xdr:col>
      <xdr:colOff>219075</xdr:colOff>
      <xdr:row>36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EB97B-9904-424E-951F-2C113F23B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123825</xdr:colOff>
      <xdr:row>6</xdr:row>
      <xdr:rowOff>14286</xdr:rowOff>
    </xdr:from>
    <xdr:to>
      <xdr:col>58</xdr:col>
      <xdr:colOff>104775</xdr:colOff>
      <xdr:row>22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9629E5-E955-32DA-75C1-F41D7C6F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76200</xdr:colOff>
      <xdr:row>6</xdr:row>
      <xdr:rowOff>61912</xdr:rowOff>
    </xdr:from>
    <xdr:to>
      <xdr:col>66</xdr:col>
      <xdr:colOff>0</xdr:colOff>
      <xdr:row>20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F1DB7-D935-2704-C628-57D1DEAC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114300</xdr:colOff>
      <xdr:row>6</xdr:row>
      <xdr:rowOff>0</xdr:rowOff>
    </xdr:from>
    <xdr:to>
      <xdr:col>31</xdr:col>
      <xdr:colOff>257175</xdr:colOff>
      <xdr:row>22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2ABF3E-6023-484F-8AFA-F9C86E2C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5</xdr:row>
      <xdr:rowOff>66674</xdr:rowOff>
    </xdr:from>
    <xdr:to>
      <xdr:col>22</xdr:col>
      <xdr:colOff>409575</xdr:colOff>
      <xdr:row>25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06A5DD-2D18-4CE7-8C66-ABE5E4C04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5EA-0848-4600-9F09-344776D98517}">
  <dimension ref="A1:X54"/>
  <sheetViews>
    <sheetView workbookViewId="0">
      <selection activeCell="T2" sqref="T2"/>
    </sheetView>
  </sheetViews>
  <sheetFormatPr defaultRowHeight="15" x14ac:dyDescent="0.25"/>
  <cols>
    <col min="20" max="20" width="11" bestFit="1" customWidth="1"/>
  </cols>
  <sheetData>
    <row r="1" spans="1:24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5</v>
      </c>
      <c r="J1" t="s">
        <v>8</v>
      </c>
      <c r="K1" t="s">
        <v>25</v>
      </c>
      <c r="L1" t="s">
        <v>26</v>
      </c>
      <c r="M1" t="s">
        <v>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T1" t="s">
        <v>30</v>
      </c>
    </row>
    <row r="2" spans="1:24" x14ac:dyDescent="0.25">
      <c r="A2">
        <v>2019</v>
      </c>
      <c r="B2" s="1">
        <v>167464</v>
      </c>
      <c r="C2" s="1">
        <v>133095</v>
      </c>
      <c r="D2" s="1"/>
      <c r="E2" t="s">
        <v>3</v>
      </c>
      <c r="G2" s="1">
        <v>98030</v>
      </c>
      <c r="H2" s="1">
        <v>20465</v>
      </c>
      <c r="I2" s="1">
        <v>4198</v>
      </c>
      <c r="J2">
        <f t="shared" ref="J2:J33" si="0">I2*$E$5/1000</f>
        <v>1691.7736732420931</v>
      </c>
      <c r="K2">
        <f>I2/G2</f>
        <v>4.2823625420789553E-2</v>
      </c>
      <c r="L2">
        <f>I2/H2</f>
        <v>0.2051307109699487</v>
      </c>
      <c r="M2">
        <f>H2/G2</f>
        <v>0.20876262368662654</v>
      </c>
      <c r="N2">
        <v>8.6921250000000008</v>
      </c>
      <c r="O2">
        <v>58.266460000000002</v>
      </c>
      <c r="P2">
        <v>0.55410590000000004</v>
      </c>
      <c r="Q2">
        <v>0.51443930000000004</v>
      </c>
      <c r="R2">
        <v>0.43244070000000001</v>
      </c>
      <c r="T2">
        <f>O2*364.25/7*I2*$E$5/10^9</f>
        <v>5.1293509671391657</v>
      </c>
      <c r="V2" t="s">
        <v>43</v>
      </c>
      <c r="W2" s="2">
        <v>0.43244070000000001</v>
      </c>
      <c r="X2" s="2"/>
    </row>
    <row r="3" spans="1:24" x14ac:dyDescent="0.25">
      <c r="A3">
        <v>2020</v>
      </c>
      <c r="B3" s="1">
        <v>169836</v>
      </c>
      <c r="C3" s="1">
        <v>134275</v>
      </c>
      <c r="D3" s="1"/>
      <c r="E3">
        <v>67487181.137640268</v>
      </c>
      <c r="G3" s="1">
        <v>81407</v>
      </c>
      <c r="H3" s="1">
        <v>20637</v>
      </c>
      <c r="I3" s="1">
        <v>4640</v>
      </c>
      <c r="J3">
        <f t="shared" si="0"/>
        <v>1869.8975330736807</v>
      </c>
      <c r="K3">
        <f t="shared" ref="K3:K52" si="1">I3/G3</f>
        <v>5.6997555492770892E-2</v>
      </c>
      <c r="L3">
        <f t="shared" ref="L3:L52" si="2">I3/H3</f>
        <v>0.22483888162039056</v>
      </c>
      <c r="M3">
        <f t="shared" ref="M3:M52" si="3">H3/G3</f>
        <v>0.25350399842765364</v>
      </c>
      <c r="N3">
        <v>8.2715759999999996</v>
      </c>
      <c r="O3">
        <v>56.45091</v>
      </c>
      <c r="P3">
        <v>0.5015539</v>
      </c>
      <c r="Q3">
        <v>0.45016230000000002</v>
      </c>
      <c r="R3">
        <v>0.3509795</v>
      </c>
      <c r="T3">
        <f t="shared" ref="T3:T52" si="4">O3*364.25/7*I3*$E$5/10^9</f>
        <v>5.4927556098982029</v>
      </c>
      <c r="V3" t="s">
        <v>44</v>
      </c>
      <c r="W3" s="2">
        <v>0.3509795</v>
      </c>
      <c r="X3" s="2"/>
    </row>
    <row r="4" spans="1:24" x14ac:dyDescent="0.25">
      <c r="A4">
        <v>2021</v>
      </c>
      <c r="B4" s="1">
        <v>171260</v>
      </c>
      <c r="C4" s="1">
        <v>135402</v>
      </c>
      <c r="D4" s="1"/>
      <c r="E4" t="s">
        <v>4</v>
      </c>
      <c r="G4" s="1">
        <v>83829</v>
      </c>
      <c r="H4" s="1">
        <v>21138</v>
      </c>
      <c r="I4" s="1">
        <v>4880</v>
      </c>
      <c r="J4">
        <f t="shared" si="0"/>
        <v>1966.6163709912851</v>
      </c>
      <c r="K4">
        <f t="shared" si="1"/>
        <v>5.8213744646840593E-2</v>
      </c>
      <c r="L4">
        <f>I4/H4</f>
        <v>0.23086384710000946</v>
      </c>
      <c r="M4">
        <f t="shared" si="3"/>
        <v>0.25215617507067961</v>
      </c>
      <c r="N4">
        <v>8.228631</v>
      </c>
      <c r="O4">
        <v>58.231400000000001</v>
      </c>
      <c r="P4">
        <v>0.47678009999999998</v>
      </c>
      <c r="Q4">
        <v>0.43135590000000001</v>
      </c>
      <c r="R4">
        <v>0.31136399999999997</v>
      </c>
      <c r="T4">
        <f t="shared" si="4"/>
        <v>5.95906883439807</v>
      </c>
      <c r="V4" t="s">
        <v>45</v>
      </c>
      <c r="W4" s="2">
        <v>0.31136399999999997</v>
      </c>
      <c r="X4" s="2"/>
    </row>
    <row r="5" spans="1:24" x14ac:dyDescent="0.25">
      <c r="A5">
        <v>2022</v>
      </c>
      <c r="B5" s="1">
        <v>172657</v>
      </c>
      <c r="C5" s="1">
        <v>136509</v>
      </c>
      <c r="D5" s="1"/>
      <c r="E5">
        <f>E3/B2</f>
        <v>402.99515799001739</v>
      </c>
      <c r="G5" s="1">
        <v>83877</v>
      </c>
      <c r="H5" s="1">
        <v>21550</v>
      </c>
      <c r="I5" s="1">
        <v>5045</v>
      </c>
      <c r="J5">
        <f t="shared" si="0"/>
        <v>2033.1105720596377</v>
      </c>
      <c r="K5">
        <f t="shared" si="1"/>
        <v>6.0147597076671791E-2</v>
      </c>
      <c r="L5">
        <f>I5/H5</f>
        <v>0.23410672853828307</v>
      </c>
      <c r="M5">
        <f>H5/G5</f>
        <v>0.25692382893999549</v>
      </c>
      <c r="N5">
        <v>8.2240260000000003</v>
      </c>
      <c r="O5">
        <v>59.129260000000002</v>
      </c>
      <c r="P5">
        <v>0.46036460000000001</v>
      </c>
      <c r="Q5">
        <v>0.41234340000000003</v>
      </c>
      <c r="R5">
        <v>0.29312919999999998</v>
      </c>
      <c r="T5">
        <f t="shared" si="4"/>
        <v>6.2555422685807107</v>
      </c>
      <c r="V5" t="s">
        <v>46</v>
      </c>
      <c r="W5" s="2">
        <v>0.29312919999999998</v>
      </c>
      <c r="X5" s="2"/>
    </row>
    <row r="6" spans="1:24" x14ac:dyDescent="0.25">
      <c r="A6">
        <v>2023</v>
      </c>
      <c r="B6" s="1">
        <v>174038</v>
      </c>
      <c r="C6" s="1">
        <v>137610</v>
      </c>
      <c r="D6" s="1"/>
      <c r="E6" s="1"/>
      <c r="G6" s="1">
        <v>85657</v>
      </c>
      <c r="H6" s="1">
        <v>22013</v>
      </c>
      <c r="I6" s="1">
        <v>5117</v>
      </c>
      <c r="J6">
        <f t="shared" si="0"/>
        <v>2062.1262234349192</v>
      </c>
      <c r="K6">
        <f t="shared" si="1"/>
        <v>5.973825840269914E-2</v>
      </c>
      <c r="L6">
        <f t="shared" si="2"/>
        <v>0.23245355017489666</v>
      </c>
      <c r="M6">
        <f t="shared" si="3"/>
        <v>0.25699008837573112</v>
      </c>
      <c r="N6">
        <v>8.2708290000000009</v>
      </c>
      <c r="O6">
        <v>58.186050000000002</v>
      </c>
      <c r="P6">
        <v>0.45958880000000002</v>
      </c>
      <c r="Q6">
        <v>0.41507290000000002</v>
      </c>
      <c r="R6">
        <v>0.28982790000000003</v>
      </c>
      <c r="T6">
        <f t="shared" si="4"/>
        <v>6.2436081855103556</v>
      </c>
      <c r="V6" t="s">
        <v>47</v>
      </c>
      <c r="W6" s="2">
        <v>0.28982790000000003</v>
      </c>
      <c r="X6" s="2"/>
    </row>
    <row r="7" spans="1:24" x14ac:dyDescent="0.25">
      <c r="A7">
        <v>2024</v>
      </c>
      <c r="B7" s="1">
        <v>175477</v>
      </c>
      <c r="C7" s="1">
        <v>138749</v>
      </c>
      <c r="D7" s="1"/>
      <c r="E7" s="1" t="s">
        <v>27</v>
      </c>
      <c r="G7" s="1">
        <v>87318</v>
      </c>
      <c r="H7" s="1">
        <v>22389</v>
      </c>
      <c r="I7" s="1">
        <v>5029</v>
      </c>
      <c r="J7">
        <f t="shared" si="0"/>
        <v>2026.6626495317976</v>
      </c>
      <c r="K7">
        <f t="shared" si="1"/>
        <v>5.759408140360521E-2</v>
      </c>
      <c r="L7">
        <f t="shared" si="2"/>
        <v>0.224619232658895</v>
      </c>
      <c r="M7">
        <f t="shared" si="3"/>
        <v>0.2564076135504707</v>
      </c>
      <c r="N7">
        <v>8.3273659999999996</v>
      </c>
      <c r="O7">
        <v>54.651710000000001</v>
      </c>
      <c r="P7">
        <v>0.46035179999999998</v>
      </c>
      <c r="Q7">
        <v>0.42730810000000002</v>
      </c>
      <c r="R7">
        <v>0.29127550000000002</v>
      </c>
      <c r="T7">
        <f t="shared" si="4"/>
        <v>5.7635058632604741</v>
      </c>
      <c r="V7" t="s">
        <v>48</v>
      </c>
      <c r="W7" s="2">
        <v>0.29127550000000002</v>
      </c>
      <c r="X7" s="2"/>
    </row>
    <row r="8" spans="1:24" x14ac:dyDescent="0.25">
      <c r="A8">
        <v>2025</v>
      </c>
      <c r="B8" s="1">
        <v>176875</v>
      </c>
      <c r="C8" s="1">
        <v>139856</v>
      </c>
      <c r="D8" s="1"/>
      <c r="E8">
        <v>1.2663064241784658</v>
      </c>
      <c r="G8" s="1">
        <v>88771</v>
      </c>
      <c r="H8" s="1">
        <v>22473</v>
      </c>
      <c r="I8" s="1">
        <v>5148</v>
      </c>
      <c r="J8">
        <f t="shared" si="0"/>
        <v>2074.6190733326098</v>
      </c>
      <c r="K8">
        <f t="shared" si="1"/>
        <v>5.799191177298893E-2</v>
      </c>
      <c r="L8">
        <f t="shared" si="2"/>
        <v>0.22907488986784141</v>
      </c>
      <c r="M8">
        <f t="shared" si="3"/>
        <v>0.25315699947054782</v>
      </c>
      <c r="N8">
        <v>8.3124909999999996</v>
      </c>
      <c r="O8">
        <v>53.435639999999999</v>
      </c>
      <c r="P8">
        <v>0.46204279999999998</v>
      </c>
      <c r="Q8">
        <v>0.43158459999999998</v>
      </c>
      <c r="R8">
        <v>0.29283880000000001</v>
      </c>
      <c r="T8">
        <f t="shared" si="4"/>
        <v>5.7686063285069205</v>
      </c>
      <c r="V8" t="s">
        <v>49</v>
      </c>
      <c r="W8" s="2">
        <v>0.29283880000000001</v>
      </c>
      <c r="X8" s="2"/>
    </row>
    <row r="9" spans="1:24" x14ac:dyDescent="0.25">
      <c r="A9">
        <v>2026</v>
      </c>
      <c r="B9" s="1">
        <v>178183</v>
      </c>
      <c r="C9" s="1">
        <v>141057</v>
      </c>
      <c r="D9" s="1"/>
      <c r="E9" s="1"/>
      <c r="G9" s="1">
        <v>90266</v>
      </c>
      <c r="H9" s="1">
        <v>22524</v>
      </c>
      <c r="I9" s="1">
        <v>5157</v>
      </c>
      <c r="J9">
        <f t="shared" si="0"/>
        <v>2078.2460297545199</v>
      </c>
      <c r="K9">
        <f t="shared" si="1"/>
        <v>5.713114572485764E-2</v>
      </c>
      <c r="L9">
        <f t="shared" si="2"/>
        <v>0.22895578050079915</v>
      </c>
      <c r="M9">
        <f t="shared" si="3"/>
        <v>0.24952916934393901</v>
      </c>
      <c r="N9">
        <v>8.2410409999999992</v>
      </c>
      <c r="O9">
        <v>52.499510000000001</v>
      </c>
      <c r="P9">
        <v>0.46122570000000002</v>
      </c>
      <c r="Q9">
        <v>0.43358200000000002</v>
      </c>
      <c r="R9">
        <v>0.29196430000000001</v>
      </c>
      <c r="T9">
        <f t="shared" si="4"/>
        <v>5.6774553824574854</v>
      </c>
      <c r="V9" t="s">
        <v>50</v>
      </c>
      <c r="W9" s="2">
        <v>0.29196430000000001</v>
      </c>
      <c r="X9" s="2"/>
    </row>
    <row r="10" spans="1:24" x14ac:dyDescent="0.25">
      <c r="A10">
        <v>2027</v>
      </c>
      <c r="B10" s="1">
        <v>179477</v>
      </c>
      <c r="C10" s="1">
        <v>142248</v>
      </c>
      <c r="D10" s="1"/>
      <c r="E10" s="1">
        <f>45*E8</f>
        <v>56.98378908803096</v>
      </c>
      <c r="G10" s="1">
        <v>91687</v>
      </c>
      <c r="H10" s="1">
        <v>22588</v>
      </c>
      <c r="I10" s="1">
        <v>5230</v>
      </c>
      <c r="J10">
        <f t="shared" si="0"/>
        <v>2107.6646762877908</v>
      </c>
      <c r="K10">
        <f t="shared" si="1"/>
        <v>5.7041892525657945E-2</v>
      </c>
      <c r="L10">
        <f t="shared" si="2"/>
        <v>0.23153887019656455</v>
      </c>
      <c r="M10">
        <f t="shared" si="3"/>
        <v>0.24635989834982058</v>
      </c>
      <c r="N10">
        <v>8.2137410000000006</v>
      </c>
      <c r="O10">
        <v>55.478909999999999</v>
      </c>
      <c r="P10">
        <v>0.45982529999999999</v>
      </c>
      <c r="Q10">
        <v>0.43660349999999998</v>
      </c>
      <c r="R10">
        <v>0.29055999999999998</v>
      </c>
      <c r="T10">
        <f t="shared" si="4"/>
        <v>6.084584927029586</v>
      </c>
      <c r="V10" t="s">
        <v>51</v>
      </c>
      <c r="W10" s="2">
        <v>0.29055999999999998</v>
      </c>
      <c r="X10" s="2"/>
    </row>
    <row r="11" spans="1:24" x14ac:dyDescent="0.25">
      <c r="A11">
        <v>2028</v>
      </c>
      <c r="B11" s="1">
        <v>180798</v>
      </c>
      <c r="C11" s="1">
        <v>143456</v>
      </c>
      <c r="D11" s="1"/>
      <c r="E11" s="1"/>
      <c r="G11" s="1">
        <v>93016</v>
      </c>
      <c r="H11" s="1">
        <v>22982</v>
      </c>
      <c r="I11" s="1">
        <v>5347</v>
      </c>
      <c r="J11">
        <f t="shared" si="0"/>
        <v>2154.8151097726231</v>
      </c>
      <c r="K11">
        <f t="shared" si="1"/>
        <v>5.7484733809237118E-2</v>
      </c>
      <c r="L11">
        <f t="shared" si="2"/>
        <v>0.23266034287703419</v>
      </c>
      <c r="M11">
        <f t="shared" si="3"/>
        <v>0.24707577191020899</v>
      </c>
      <c r="N11">
        <v>8.3288600000000006</v>
      </c>
      <c r="O11">
        <v>55.784889999999997</v>
      </c>
      <c r="P11">
        <v>0.45999610000000002</v>
      </c>
      <c r="Q11">
        <v>0.44099729999999998</v>
      </c>
      <c r="R11">
        <v>0.28979510000000003</v>
      </c>
      <c r="T11">
        <f t="shared" si="4"/>
        <v>6.2550115170406571</v>
      </c>
      <c r="V11" t="s">
        <v>52</v>
      </c>
      <c r="W11" s="2">
        <v>0.28979510000000003</v>
      </c>
      <c r="X11" s="2"/>
    </row>
    <row r="12" spans="1:24" x14ac:dyDescent="0.25">
      <c r="A12">
        <v>2029</v>
      </c>
      <c r="B12" s="1">
        <v>182098</v>
      </c>
      <c r="C12" s="1">
        <v>144650</v>
      </c>
      <c r="D12" s="1"/>
      <c r="E12" s="1"/>
      <c r="G12" s="1">
        <v>94280</v>
      </c>
      <c r="H12" s="1">
        <v>23312</v>
      </c>
      <c r="I12" s="1">
        <v>5402</v>
      </c>
      <c r="J12">
        <f t="shared" si="0"/>
        <v>2176.9798434620739</v>
      </c>
      <c r="K12">
        <f t="shared" si="1"/>
        <v>5.7297411964361479E-2</v>
      </c>
      <c r="L12">
        <f t="shared" si="2"/>
        <v>0.23172614962251201</v>
      </c>
      <c r="M12">
        <f t="shared" si="3"/>
        <v>0.24726347051336445</v>
      </c>
      <c r="N12">
        <v>8.4175989999999992</v>
      </c>
      <c r="O12">
        <v>56.307879999999997</v>
      </c>
      <c r="P12">
        <v>0.4597794</v>
      </c>
      <c r="Q12">
        <v>0.44629380000000002</v>
      </c>
      <c r="R12">
        <v>0.28922209999999998</v>
      </c>
      <c r="T12">
        <f t="shared" si="4"/>
        <v>6.3785961261155135</v>
      </c>
      <c r="V12" t="s">
        <v>53</v>
      </c>
      <c r="W12" s="2">
        <v>0.28922209999999998</v>
      </c>
      <c r="X12" s="2"/>
    </row>
    <row r="13" spans="1:24" x14ac:dyDescent="0.25">
      <c r="A13">
        <v>2030</v>
      </c>
      <c r="B13" s="1">
        <v>183382</v>
      </c>
      <c r="C13" s="1">
        <v>145825</v>
      </c>
      <c r="D13" s="1"/>
      <c r="E13" s="1"/>
      <c r="G13" s="1">
        <v>95558</v>
      </c>
      <c r="H13" s="1">
        <v>23568</v>
      </c>
      <c r="I13" s="1">
        <v>5382</v>
      </c>
      <c r="J13">
        <f t="shared" si="0"/>
        <v>2168.9199403022735</v>
      </c>
      <c r="K13">
        <f t="shared" si="1"/>
        <v>5.6321815023336615E-2</v>
      </c>
      <c r="L13">
        <f t="shared" si="2"/>
        <v>0.22836048879837068</v>
      </c>
      <c r="M13">
        <f t="shared" si="3"/>
        <v>0.24663555118357439</v>
      </c>
      <c r="N13">
        <v>8.5158520000000006</v>
      </c>
      <c r="O13">
        <v>54.39376</v>
      </c>
      <c r="P13">
        <v>0.46143699999999999</v>
      </c>
      <c r="Q13">
        <v>0.45171420000000001</v>
      </c>
      <c r="R13">
        <v>0.29211429999999999</v>
      </c>
      <c r="T13">
        <f t="shared" si="4"/>
        <v>6.1389503742238434</v>
      </c>
      <c r="V13" t="s">
        <v>54</v>
      </c>
      <c r="W13" s="2">
        <v>0.29211429999999999</v>
      </c>
      <c r="X13" s="2"/>
    </row>
    <row r="14" spans="1:24" x14ac:dyDescent="0.25">
      <c r="A14">
        <v>2031</v>
      </c>
      <c r="B14" s="1">
        <v>184596</v>
      </c>
      <c r="C14" s="1">
        <v>146879</v>
      </c>
      <c r="D14" s="1"/>
      <c r="E14" s="1"/>
      <c r="G14" s="1">
        <v>96684</v>
      </c>
      <c r="H14" s="1">
        <v>23670</v>
      </c>
      <c r="I14" s="1">
        <v>5281</v>
      </c>
      <c r="J14">
        <f t="shared" si="0"/>
        <v>2128.2174293452817</v>
      </c>
      <c r="K14">
        <f t="shared" si="1"/>
        <v>5.462124032932026E-2</v>
      </c>
      <c r="L14">
        <f t="shared" si="2"/>
        <v>0.22310942120828053</v>
      </c>
      <c r="M14">
        <f t="shared" si="3"/>
        <v>0.24481817053493857</v>
      </c>
      <c r="N14">
        <v>8.5643119999999993</v>
      </c>
      <c r="O14">
        <v>58.748130000000003</v>
      </c>
      <c r="P14">
        <v>0.45961069999999998</v>
      </c>
      <c r="Q14">
        <v>0.4496831</v>
      </c>
      <c r="R14">
        <v>0.2887517</v>
      </c>
      <c r="T14">
        <f t="shared" si="4"/>
        <v>6.5059626128658437</v>
      </c>
      <c r="V14" t="s">
        <v>55</v>
      </c>
      <c r="W14" s="2">
        <v>0.2887517</v>
      </c>
      <c r="X14" s="2"/>
    </row>
    <row r="15" spans="1:24" x14ac:dyDescent="0.25">
      <c r="A15">
        <v>2032</v>
      </c>
      <c r="B15" s="1">
        <v>185789</v>
      </c>
      <c r="C15" s="1">
        <v>147900</v>
      </c>
      <c r="D15" s="1"/>
      <c r="E15" s="1"/>
      <c r="G15" s="1">
        <v>97756</v>
      </c>
      <c r="H15" s="1">
        <v>23927</v>
      </c>
      <c r="I15" s="1">
        <v>5270</v>
      </c>
      <c r="J15">
        <f t="shared" si="0"/>
        <v>2123.7844826073915</v>
      </c>
      <c r="K15">
        <f t="shared" si="1"/>
        <v>5.3909734440852737E-2</v>
      </c>
      <c r="L15">
        <f t="shared" si="2"/>
        <v>0.2202532703640239</v>
      </c>
      <c r="M15">
        <f t="shared" si="3"/>
        <v>0.24476246982282418</v>
      </c>
      <c r="N15">
        <v>8.6784429999999997</v>
      </c>
      <c r="O15">
        <v>56.813789999999997</v>
      </c>
      <c r="P15">
        <v>0.45675969999999999</v>
      </c>
      <c r="Q15">
        <v>0.44230370000000002</v>
      </c>
      <c r="R15">
        <v>0.28321200000000002</v>
      </c>
      <c r="T15">
        <f t="shared" si="4"/>
        <v>6.278642065691697</v>
      </c>
      <c r="V15" t="s">
        <v>56</v>
      </c>
      <c r="W15" s="2">
        <v>0.28321200000000002</v>
      </c>
      <c r="X15" s="2"/>
    </row>
    <row r="16" spans="1:24" x14ac:dyDescent="0.25">
      <c r="A16">
        <v>2033</v>
      </c>
      <c r="B16" s="1">
        <v>186950</v>
      </c>
      <c r="C16" s="1">
        <v>148927</v>
      </c>
      <c r="D16" s="1"/>
      <c r="E16" s="1"/>
      <c r="G16" s="1">
        <v>98869</v>
      </c>
      <c r="H16" s="1">
        <v>23897</v>
      </c>
      <c r="I16" s="1">
        <v>5168</v>
      </c>
      <c r="J16">
        <f t="shared" si="0"/>
        <v>2082.6789764924097</v>
      </c>
      <c r="K16">
        <f t="shared" si="1"/>
        <v>5.2271187126399582E-2</v>
      </c>
      <c r="L16">
        <f t="shared" si="2"/>
        <v>0.21626145541281333</v>
      </c>
      <c r="M16">
        <f t="shared" si="3"/>
        <v>0.24170366849062902</v>
      </c>
      <c r="N16">
        <v>8.7370219999999996</v>
      </c>
      <c r="O16">
        <v>59.04842</v>
      </c>
      <c r="P16">
        <v>0.45894059999999998</v>
      </c>
      <c r="Q16">
        <v>0.44750390000000001</v>
      </c>
      <c r="R16">
        <v>0.2832847</v>
      </c>
      <c r="T16">
        <f t="shared" si="4"/>
        <v>6.3992950559889241</v>
      </c>
      <c r="V16" t="s">
        <v>57</v>
      </c>
      <c r="W16" s="2">
        <v>0.2832847</v>
      </c>
      <c r="X16" s="2"/>
    </row>
    <row r="17" spans="1:24" x14ac:dyDescent="0.25">
      <c r="A17">
        <v>2034</v>
      </c>
      <c r="B17" s="1">
        <v>188145</v>
      </c>
      <c r="C17" s="1">
        <v>149950</v>
      </c>
      <c r="D17" s="1"/>
      <c r="E17" s="1"/>
      <c r="G17" s="1">
        <v>99902</v>
      </c>
      <c r="H17" s="1">
        <v>23733</v>
      </c>
      <c r="I17" s="1">
        <v>5195</v>
      </c>
      <c r="J17">
        <f t="shared" si="0"/>
        <v>2093.5598457581405</v>
      </c>
      <c r="K17">
        <f t="shared" si="1"/>
        <v>5.2000960941722886E-2</v>
      </c>
      <c r="L17">
        <f t="shared" si="2"/>
        <v>0.21889352378544644</v>
      </c>
      <c r="M17">
        <f t="shared" si="3"/>
        <v>0.23756281155532422</v>
      </c>
      <c r="N17">
        <v>8.7432829999999999</v>
      </c>
      <c r="O17">
        <v>56.92933</v>
      </c>
      <c r="P17">
        <v>0.45951029999999998</v>
      </c>
      <c r="Q17">
        <v>0.4435596</v>
      </c>
      <c r="R17">
        <v>0.28035700000000002</v>
      </c>
      <c r="T17">
        <f t="shared" si="4"/>
        <v>6.2018744910540384</v>
      </c>
      <c r="V17" t="s">
        <v>58</v>
      </c>
      <c r="W17" s="2">
        <v>0.28035700000000002</v>
      </c>
      <c r="X17" s="2"/>
    </row>
    <row r="18" spans="1:24" x14ac:dyDescent="0.25">
      <c r="A18">
        <v>2035</v>
      </c>
      <c r="B18" s="1">
        <v>189309</v>
      </c>
      <c r="C18" s="1">
        <v>150963</v>
      </c>
      <c r="D18" s="1"/>
      <c r="E18" s="1"/>
      <c r="G18" s="1">
        <v>100842</v>
      </c>
      <c r="H18" s="1">
        <v>23451</v>
      </c>
      <c r="I18" s="1">
        <v>5084</v>
      </c>
      <c r="J18">
        <f t="shared" si="0"/>
        <v>2048.8273832212485</v>
      </c>
      <c r="K18">
        <f t="shared" si="1"/>
        <v>5.0415501477558952E-2</v>
      </c>
      <c r="L18">
        <f t="shared" si="2"/>
        <v>0.21679246087586884</v>
      </c>
      <c r="M18">
        <f t="shared" si="3"/>
        <v>0.23255191289343727</v>
      </c>
      <c r="N18">
        <v>8.7115120000000008</v>
      </c>
      <c r="O18">
        <v>57.59639</v>
      </c>
      <c r="P18">
        <v>0.4628429</v>
      </c>
      <c r="Q18">
        <v>0.44416020000000001</v>
      </c>
      <c r="R18">
        <v>0.28213250000000001</v>
      </c>
      <c r="T18">
        <f t="shared" si="4"/>
        <v>6.1404776388124294</v>
      </c>
      <c r="V18" t="s">
        <v>59</v>
      </c>
      <c r="W18" s="2">
        <v>0.28213250000000001</v>
      </c>
      <c r="X18" s="2"/>
    </row>
    <row r="19" spans="1:24" x14ac:dyDescent="0.25">
      <c r="A19">
        <v>2036</v>
      </c>
      <c r="B19" s="1">
        <v>190357</v>
      </c>
      <c r="C19" s="1">
        <v>151893</v>
      </c>
      <c r="D19" s="1"/>
      <c r="E19" s="1"/>
      <c r="G19" s="1">
        <v>101888</v>
      </c>
      <c r="H19" s="1">
        <v>23074</v>
      </c>
      <c r="I19" s="1">
        <v>5200</v>
      </c>
      <c r="J19">
        <f t="shared" si="0"/>
        <v>2095.5748215480903</v>
      </c>
      <c r="K19">
        <f t="shared" si="1"/>
        <v>5.1036432160804023E-2</v>
      </c>
      <c r="L19">
        <f t="shared" si="2"/>
        <v>0.22536187917136172</v>
      </c>
      <c r="M19">
        <f t="shared" si="3"/>
        <v>0.22646435301507536</v>
      </c>
      <c r="N19">
        <v>8.6238209999999995</v>
      </c>
      <c r="O19">
        <v>59.058669999999999</v>
      </c>
      <c r="P19">
        <v>0.46404879999999998</v>
      </c>
      <c r="Q19">
        <v>0.44768999999999998</v>
      </c>
      <c r="R19">
        <v>0.28335739999999998</v>
      </c>
      <c r="T19">
        <f t="shared" si="4"/>
        <v>6.4400368824926169</v>
      </c>
      <c r="V19" t="s">
        <v>60</v>
      </c>
      <c r="W19" s="2">
        <v>0.28335739999999998</v>
      </c>
      <c r="X19" s="2"/>
    </row>
    <row r="20" spans="1:24" x14ac:dyDescent="0.25">
      <c r="A20">
        <v>2037</v>
      </c>
      <c r="B20" s="1">
        <v>191402</v>
      </c>
      <c r="C20" s="1">
        <v>152830</v>
      </c>
      <c r="D20" s="1"/>
      <c r="E20" s="1"/>
      <c r="G20" s="1">
        <v>102881</v>
      </c>
      <c r="H20" s="1">
        <v>22783</v>
      </c>
      <c r="I20" s="1">
        <v>5098</v>
      </c>
      <c r="J20">
        <f t="shared" si="0"/>
        <v>2054.4693154331089</v>
      </c>
      <c r="K20">
        <f t="shared" si="1"/>
        <v>4.9552395486046986E-2</v>
      </c>
      <c r="L20">
        <f t="shared" si="2"/>
        <v>0.22376333230917789</v>
      </c>
      <c r="M20">
        <f t="shared" si="3"/>
        <v>0.22145002478591772</v>
      </c>
      <c r="N20">
        <v>8.5569260000000007</v>
      </c>
      <c r="O20">
        <v>56.92456</v>
      </c>
      <c r="P20">
        <v>0.46709299999999998</v>
      </c>
      <c r="Q20">
        <v>0.44827280000000003</v>
      </c>
      <c r="R20">
        <v>0.2860837</v>
      </c>
      <c r="T20">
        <f t="shared" si="4"/>
        <v>6.0855643915632696</v>
      </c>
      <c r="V20" t="s">
        <v>61</v>
      </c>
      <c r="W20" s="2">
        <v>0.2860837</v>
      </c>
      <c r="X20" s="2"/>
    </row>
    <row r="21" spans="1:24" x14ac:dyDescent="0.25">
      <c r="A21">
        <v>2038</v>
      </c>
      <c r="B21" s="1">
        <v>192433</v>
      </c>
      <c r="C21" s="1">
        <v>153726</v>
      </c>
      <c r="D21" s="1"/>
      <c r="E21" s="1"/>
      <c r="G21" s="1">
        <v>103712</v>
      </c>
      <c r="H21" s="1">
        <v>22778</v>
      </c>
      <c r="I21" s="1">
        <v>5107</v>
      </c>
      <c r="J21">
        <f t="shared" si="0"/>
        <v>2058.0962718550186</v>
      </c>
      <c r="K21">
        <f t="shared" si="1"/>
        <v>4.9242132058006788E-2</v>
      </c>
      <c r="L21">
        <f t="shared" si="2"/>
        <v>0.22420756870664676</v>
      </c>
      <c r="M21">
        <f t="shared" si="3"/>
        <v>0.21962742980561556</v>
      </c>
      <c r="N21">
        <v>8.5451870000000003</v>
      </c>
      <c r="O21">
        <v>62.818469999999998</v>
      </c>
      <c r="P21">
        <v>0.46808470000000002</v>
      </c>
      <c r="Q21">
        <v>0.44701030000000003</v>
      </c>
      <c r="R21">
        <v>0.28665940000000001</v>
      </c>
      <c r="T21">
        <f t="shared" si="4"/>
        <v>6.7275132368856125</v>
      </c>
      <c r="V21" t="s">
        <v>62</v>
      </c>
      <c r="W21" s="2">
        <v>0.28665940000000001</v>
      </c>
      <c r="X21" s="2"/>
    </row>
    <row r="22" spans="1:24" x14ac:dyDescent="0.25">
      <c r="A22">
        <v>2039</v>
      </c>
      <c r="B22" s="1">
        <v>193477</v>
      </c>
      <c r="C22" s="1">
        <v>154662</v>
      </c>
      <c r="D22" s="1"/>
      <c r="E22" s="1"/>
      <c r="G22" s="1">
        <v>104607</v>
      </c>
      <c r="H22" s="1">
        <v>22818</v>
      </c>
      <c r="I22" s="1">
        <v>5138</v>
      </c>
      <c r="J22">
        <f t="shared" si="0"/>
        <v>2070.5891217527092</v>
      </c>
      <c r="K22">
        <f t="shared" si="1"/>
        <v>4.9117171890982442E-2</v>
      </c>
      <c r="L22">
        <f t="shared" si="2"/>
        <v>0.2251731089490753</v>
      </c>
      <c r="M22">
        <f t="shared" si="3"/>
        <v>0.21813071782959076</v>
      </c>
      <c r="N22">
        <v>8.5458289999999995</v>
      </c>
      <c r="O22">
        <v>57.813229999999997</v>
      </c>
      <c r="P22">
        <v>0.46948099999999998</v>
      </c>
      <c r="Q22">
        <v>0.44368479999999999</v>
      </c>
      <c r="R22">
        <v>0.28517920000000002</v>
      </c>
      <c r="T22">
        <f t="shared" si="4"/>
        <v>6.2290624127296947</v>
      </c>
      <c r="V22" t="s">
        <v>63</v>
      </c>
      <c r="W22" s="2">
        <v>0.28517920000000002</v>
      </c>
      <c r="X22" s="2"/>
    </row>
    <row r="23" spans="1:24" x14ac:dyDescent="0.25">
      <c r="A23">
        <v>2040</v>
      </c>
      <c r="B23" s="1">
        <v>194535</v>
      </c>
      <c r="C23" s="1">
        <v>155602</v>
      </c>
      <c r="D23" s="1"/>
      <c r="E23" s="1"/>
      <c r="G23" s="1">
        <v>105492</v>
      </c>
      <c r="H23" s="1">
        <v>22866</v>
      </c>
      <c r="I23" s="1">
        <v>5095</v>
      </c>
      <c r="J23">
        <f t="shared" si="0"/>
        <v>2053.2603299591387</v>
      </c>
      <c r="K23">
        <f t="shared" si="1"/>
        <v>4.8297501232320933E-2</v>
      </c>
      <c r="L23">
        <f t="shared" si="2"/>
        <v>0.22281990728592671</v>
      </c>
      <c r="M23">
        <f t="shared" si="3"/>
        <v>0.21675577294960754</v>
      </c>
      <c r="N23">
        <v>8.5549079999999993</v>
      </c>
      <c r="O23">
        <v>56.75996</v>
      </c>
      <c r="P23">
        <v>0.47078449999999999</v>
      </c>
      <c r="Q23">
        <v>0.44996940000000002</v>
      </c>
      <c r="R23">
        <v>0.28598040000000002</v>
      </c>
      <c r="T23">
        <f t="shared" si="4"/>
        <v>6.0643969073780131</v>
      </c>
      <c r="V23" t="s">
        <v>64</v>
      </c>
      <c r="W23" s="2">
        <v>0.28598040000000002</v>
      </c>
      <c r="X23" s="2"/>
    </row>
    <row r="24" spans="1:24" x14ac:dyDescent="0.25">
      <c r="A24">
        <v>2041</v>
      </c>
      <c r="B24" s="1">
        <v>195419</v>
      </c>
      <c r="C24" s="1">
        <v>156389</v>
      </c>
      <c r="D24" s="1"/>
      <c r="E24" s="1"/>
      <c r="G24" s="1">
        <v>106381</v>
      </c>
      <c r="H24" s="1">
        <v>22837</v>
      </c>
      <c r="I24" s="1">
        <v>5121</v>
      </c>
      <c r="J24">
        <f t="shared" si="0"/>
        <v>2063.738204066879</v>
      </c>
      <c r="K24">
        <f t="shared" si="1"/>
        <v>4.8138295372293922E-2</v>
      </c>
      <c r="L24">
        <f t="shared" si="2"/>
        <v>0.22424136270088016</v>
      </c>
      <c r="M24">
        <f t="shared" si="3"/>
        <v>0.21467179289534785</v>
      </c>
      <c r="N24">
        <v>8.5397420000000004</v>
      </c>
      <c r="O24">
        <v>58.74568</v>
      </c>
      <c r="P24">
        <v>0.47297919999999999</v>
      </c>
      <c r="Q24">
        <v>0.44905200000000001</v>
      </c>
      <c r="R24">
        <v>0.2859236</v>
      </c>
      <c r="T24">
        <f t="shared" si="4"/>
        <v>6.3085864618505783</v>
      </c>
      <c r="V24" t="s">
        <v>65</v>
      </c>
      <c r="W24" s="2">
        <v>0.2859236</v>
      </c>
      <c r="X24" s="2"/>
    </row>
    <row r="25" spans="1:24" x14ac:dyDescent="0.25">
      <c r="A25">
        <v>2042</v>
      </c>
      <c r="B25" s="1">
        <v>196255</v>
      </c>
      <c r="C25" s="1">
        <v>157145</v>
      </c>
      <c r="D25" s="1"/>
      <c r="E25" s="1"/>
      <c r="G25" s="1">
        <v>107183</v>
      </c>
      <c r="H25" s="1">
        <v>22828</v>
      </c>
      <c r="I25" s="1">
        <v>5149</v>
      </c>
      <c r="J25">
        <f t="shared" si="0"/>
        <v>2075.0220684905994</v>
      </c>
      <c r="K25">
        <f t="shared" si="1"/>
        <v>4.8039334595971379E-2</v>
      </c>
      <c r="L25">
        <f t="shared" si="2"/>
        <v>0.22555633432626598</v>
      </c>
      <c r="M25">
        <f t="shared" si="3"/>
        <v>0.2129815362510846</v>
      </c>
      <c r="N25">
        <v>8.5384539999999998</v>
      </c>
      <c r="O25">
        <v>56.751460000000002</v>
      </c>
      <c r="P25">
        <v>0.47431030000000002</v>
      </c>
      <c r="Q25">
        <v>0.45028040000000003</v>
      </c>
      <c r="R25">
        <v>0.28565469999999998</v>
      </c>
      <c r="T25">
        <f t="shared" si="4"/>
        <v>6.1277533930740233</v>
      </c>
      <c r="V25" t="s">
        <v>66</v>
      </c>
      <c r="W25" s="2">
        <v>0.28565469999999998</v>
      </c>
      <c r="X25" s="2"/>
    </row>
    <row r="26" spans="1:24" x14ac:dyDescent="0.25">
      <c r="A26">
        <v>2043</v>
      </c>
      <c r="B26" s="1">
        <v>197118</v>
      </c>
      <c r="C26" s="1">
        <v>157921</v>
      </c>
      <c r="D26" s="1"/>
      <c r="E26" s="1"/>
      <c r="G26" s="1">
        <v>107965</v>
      </c>
      <c r="H26" s="1">
        <v>22781</v>
      </c>
      <c r="I26" s="1">
        <v>5042</v>
      </c>
      <c r="J26">
        <f t="shared" si="0"/>
        <v>2031.9015865856677</v>
      </c>
      <c r="K26">
        <f t="shared" si="1"/>
        <v>4.6700319548001669E-2</v>
      </c>
      <c r="L26">
        <f t="shared" si="2"/>
        <v>0.22132478820069357</v>
      </c>
      <c r="M26">
        <f t="shared" si="3"/>
        <v>0.21100356597045339</v>
      </c>
      <c r="N26">
        <v>8.5326149999999998</v>
      </c>
      <c r="O26">
        <v>57.770969999999998</v>
      </c>
      <c r="P26">
        <v>0.478933</v>
      </c>
      <c r="Q26">
        <v>0.46025199999999999</v>
      </c>
      <c r="R26">
        <v>0.29035670000000002</v>
      </c>
      <c r="T26">
        <f t="shared" si="4"/>
        <v>6.1082084500543212</v>
      </c>
      <c r="V26" t="s">
        <v>67</v>
      </c>
      <c r="W26" s="2">
        <v>0.29035670000000002</v>
      </c>
      <c r="X26" s="2"/>
    </row>
    <row r="27" spans="1:24" x14ac:dyDescent="0.25">
      <c r="A27">
        <v>2044</v>
      </c>
      <c r="B27" s="1">
        <v>197964</v>
      </c>
      <c r="C27" s="1">
        <v>158677</v>
      </c>
      <c r="D27" s="1"/>
      <c r="E27" s="1"/>
      <c r="G27" s="1">
        <v>108645</v>
      </c>
      <c r="H27" s="1">
        <v>22756</v>
      </c>
      <c r="I27" s="1">
        <v>5046</v>
      </c>
      <c r="J27">
        <f t="shared" si="0"/>
        <v>2033.5135672176277</v>
      </c>
      <c r="K27">
        <f t="shared" si="1"/>
        <v>4.6444843296976394E-2</v>
      </c>
      <c r="L27">
        <f t="shared" si="2"/>
        <v>0.22174371594304798</v>
      </c>
      <c r="M27">
        <f t="shared" si="3"/>
        <v>0.20945280500713331</v>
      </c>
      <c r="N27">
        <v>8.5523260000000008</v>
      </c>
      <c r="O27">
        <v>56.070219999999999</v>
      </c>
      <c r="P27">
        <v>0.48071239999999998</v>
      </c>
      <c r="Q27">
        <v>0.45574789999999998</v>
      </c>
      <c r="R27">
        <v>0.29063149999999999</v>
      </c>
      <c r="T27">
        <f t="shared" si="4"/>
        <v>5.9330888874135743</v>
      </c>
      <c r="V27" t="s">
        <v>68</v>
      </c>
      <c r="W27" s="2">
        <v>0.29063149999999999</v>
      </c>
      <c r="X27" s="2"/>
    </row>
    <row r="28" spans="1:24" x14ac:dyDescent="0.25">
      <c r="A28">
        <v>2045</v>
      </c>
      <c r="B28" s="1">
        <v>198826</v>
      </c>
      <c r="C28" s="1">
        <v>159448</v>
      </c>
      <c r="D28" s="1"/>
      <c r="E28" s="1"/>
      <c r="G28" s="1">
        <v>109487</v>
      </c>
      <c r="H28" s="1">
        <v>22767</v>
      </c>
      <c r="I28" s="1">
        <v>5053</v>
      </c>
      <c r="J28">
        <f t="shared" si="0"/>
        <v>2036.3345333235577</v>
      </c>
      <c r="K28">
        <f t="shared" si="1"/>
        <v>4.6151597906600783E-2</v>
      </c>
      <c r="L28">
        <f t="shared" si="2"/>
        <v>0.22194404181490754</v>
      </c>
      <c r="M28">
        <f t="shared" si="3"/>
        <v>0.20794249545608154</v>
      </c>
      <c r="N28">
        <v>8.5343420000000005</v>
      </c>
      <c r="O28">
        <v>60.890140000000002</v>
      </c>
      <c r="P28">
        <v>0.4835277</v>
      </c>
      <c r="Q28">
        <v>0.45860240000000002</v>
      </c>
      <c r="R28">
        <v>0.29054039999999998</v>
      </c>
      <c r="T28">
        <f t="shared" si="4"/>
        <v>6.4520484412164363</v>
      </c>
      <c r="V28" t="s">
        <v>69</v>
      </c>
      <c r="W28" s="2">
        <v>0.29054039999999998</v>
      </c>
      <c r="X28" s="2"/>
    </row>
    <row r="29" spans="1:24" x14ac:dyDescent="0.25">
      <c r="A29">
        <v>2046</v>
      </c>
      <c r="B29" s="1">
        <v>199524</v>
      </c>
      <c r="C29" s="1">
        <v>160072</v>
      </c>
      <c r="D29" s="1"/>
      <c r="E29" s="1"/>
      <c r="G29" s="1">
        <v>110136</v>
      </c>
      <c r="H29" s="1">
        <v>22739</v>
      </c>
      <c r="I29" s="1">
        <v>5244</v>
      </c>
      <c r="J29">
        <f t="shared" si="0"/>
        <v>2113.3066084996512</v>
      </c>
      <c r="K29">
        <f t="shared" si="1"/>
        <v>4.7613859228590107E-2</v>
      </c>
      <c r="L29">
        <f t="shared" si="2"/>
        <v>0.2306170016271604</v>
      </c>
      <c r="M29">
        <f t="shared" si="3"/>
        <v>0.20646291857340016</v>
      </c>
      <c r="N29">
        <v>8.5323609999999999</v>
      </c>
      <c r="O29">
        <v>57.183999999999997</v>
      </c>
      <c r="P29">
        <v>0.48506389999999999</v>
      </c>
      <c r="Q29">
        <v>0.461146</v>
      </c>
      <c r="R29">
        <v>0.29168060000000001</v>
      </c>
      <c r="T29">
        <f t="shared" si="4"/>
        <v>6.288376881119536</v>
      </c>
      <c r="V29" t="s">
        <v>70</v>
      </c>
      <c r="W29" s="2">
        <v>0.29168060000000001</v>
      </c>
      <c r="X29" s="2"/>
    </row>
    <row r="30" spans="1:24" x14ac:dyDescent="0.25">
      <c r="A30">
        <v>2047</v>
      </c>
      <c r="B30" s="1">
        <v>200223</v>
      </c>
      <c r="C30" s="1">
        <v>160712</v>
      </c>
      <c r="D30" s="1"/>
      <c r="E30" s="1"/>
      <c r="G30" s="1">
        <v>110840</v>
      </c>
      <c r="H30" s="1">
        <v>22690</v>
      </c>
      <c r="I30" s="1">
        <v>4953</v>
      </c>
      <c r="J30">
        <f t="shared" si="0"/>
        <v>1996.035017524556</v>
      </c>
      <c r="K30">
        <f t="shared" si="1"/>
        <v>4.4686033922771561E-2</v>
      </c>
      <c r="L30">
        <f t="shared" si="2"/>
        <v>0.21828999559277215</v>
      </c>
      <c r="M30">
        <f t="shared" si="3"/>
        <v>0.20470949115842657</v>
      </c>
      <c r="N30">
        <v>8.5353790000000007</v>
      </c>
      <c r="O30">
        <v>57.810969999999998</v>
      </c>
      <c r="P30">
        <v>0.48791050000000002</v>
      </c>
      <c r="Q30">
        <v>0.46390480000000001</v>
      </c>
      <c r="R30">
        <v>0.29243839999999999</v>
      </c>
      <c r="T30">
        <f t="shared" si="4"/>
        <v>6.0045426354770974</v>
      </c>
      <c r="V30" t="s">
        <v>71</v>
      </c>
      <c r="W30" s="2">
        <v>0.29243839999999999</v>
      </c>
      <c r="X30" s="2"/>
    </row>
    <row r="31" spans="1:24" x14ac:dyDescent="0.25">
      <c r="A31">
        <v>2048</v>
      </c>
      <c r="B31" s="1">
        <v>200923</v>
      </c>
      <c r="C31" s="1">
        <v>161346</v>
      </c>
      <c r="D31" s="1"/>
      <c r="E31" s="1"/>
      <c r="G31" s="1">
        <v>111547</v>
      </c>
      <c r="H31" s="1">
        <v>22735</v>
      </c>
      <c r="I31" s="1">
        <v>5136</v>
      </c>
      <c r="J31">
        <f t="shared" si="0"/>
        <v>2069.7831314367295</v>
      </c>
      <c r="K31">
        <f t="shared" si="1"/>
        <v>4.6043371852223729E-2</v>
      </c>
      <c r="L31">
        <f t="shared" si="2"/>
        <v>0.22590719155487135</v>
      </c>
      <c r="M31">
        <f t="shared" si="3"/>
        <v>0.2038154320600285</v>
      </c>
      <c r="N31">
        <v>8.5329069999999998</v>
      </c>
      <c r="O31">
        <v>57.61862</v>
      </c>
      <c r="P31">
        <v>0.48779440000000002</v>
      </c>
      <c r="Q31">
        <v>0.4602155</v>
      </c>
      <c r="R31">
        <v>0.28926030000000003</v>
      </c>
      <c r="T31">
        <f t="shared" si="4"/>
        <v>6.2056776980889259</v>
      </c>
      <c r="V31" t="s">
        <v>72</v>
      </c>
      <c r="W31" s="2">
        <v>0.28926030000000003</v>
      </c>
      <c r="X31" s="2"/>
    </row>
    <row r="32" spans="1:24" x14ac:dyDescent="0.25">
      <c r="A32">
        <v>2049</v>
      </c>
      <c r="B32" s="1">
        <v>201602</v>
      </c>
      <c r="C32" s="1">
        <v>161953</v>
      </c>
      <c r="D32" s="1"/>
      <c r="E32" s="1"/>
      <c r="G32" s="1">
        <v>112211</v>
      </c>
      <c r="H32" s="1">
        <v>22666</v>
      </c>
      <c r="I32" s="1">
        <v>5063</v>
      </c>
      <c r="J32">
        <f t="shared" si="0"/>
        <v>2040.3644849034581</v>
      </c>
      <c r="K32">
        <f t="shared" si="1"/>
        <v>4.5120353619520367E-2</v>
      </c>
      <c r="L32">
        <f t="shared" si="2"/>
        <v>0.22337421688873202</v>
      </c>
      <c r="M32">
        <f t="shared" si="3"/>
        <v>0.20199445687142972</v>
      </c>
      <c r="N32">
        <v>8.5230219999999992</v>
      </c>
      <c r="O32">
        <v>60.109259999999999</v>
      </c>
      <c r="P32">
        <v>0.49291960000000001</v>
      </c>
      <c r="Q32">
        <v>0.46320480000000003</v>
      </c>
      <c r="R32">
        <v>0.29253699999999999</v>
      </c>
      <c r="T32">
        <f t="shared" si="4"/>
        <v>6.3819097359312646</v>
      </c>
      <c r="V32" t="s">
        <v>73</v>
      </c>
      <c r="W32" s="2">
        <v>0.29253699999999999</v>
      </c>
      <c r="X32" s="2"/>
    </row>
    <row r="33" spans="1:24" x14ac:dyDescent="0.25">
      <c r="A33">
        <v>2050</v>
      </c>
      <c r="B33" s="1">
        <v>202302</v>
      </c>
      <c r="C33" s="1">
        <v>162584</v>
      </c>
      <c r="D33" s="1"/>
      <c r="E33" s="1"/>
      <c r="G33" s="1">
        <v>112930</v>
      </c>
      <c r="H33" s="1">
        <v>22622</v>
      </c>
      <c r="I33" s="1">
        <v>5064</v>
      </c>
      <c r="J33">
        <f t="shared" si="0"/>
        <v>2040.7674800614479</v>
      </c>
      <c r="K33">
        <f t="shared" si="1"/>
        <v>4.4841937483396793E-2</v>
      </c>
      <c r="L33">
        <f t="shared" si="2"/>
        <v>0.22385288657059499</v>
      </c>
      <c r="M33">
        <f t="shared" si="3"/>
        <v>0.20031878154609051</v>
      </c>
      <c r="N33">
        <v>8.5340939999999996</v>
      </c>
      <c r="O33">
        <v>57.345910000000003</v>
      </c>
      <c r="P33">
        <v>0.49442130000000001</v>
      </c>
      <c r="Q33">
        <v>0.46361950000000002</v>
      </c>
      <c r="R33">
        <v>0.29402119999999998</v>
      </c>
      <c r="T33">
        <f t="shared" si="4"/>
        <v>6.0897223796202535</v>
      </c>
      <c r="V33" t="s">
        <v>74</v>
      </c>
      <c r="W33" s="2">
        <v>0.29402119999999998</v>
      </c>
      <c r="X33" s="2"/>
    </row>
    <row r="34" spans="1:24" x14ac:dyDescent="0.25">
      <c r="A34">
        <v>2051</v>
      </c>
      <c r="B34" s="1">
        <v>202832</v>
      </c>
      <c r="C34" s="1">
        <v>163100</v>
      </c>
      <c r="D34" s="1"/>
      <c r="E34" s="1"/>
      <c r="G34" s="1">
        <v>113439</v>
      </c>
      <c r="H34" s="1">
        <v>22550</v>
      </c>
      <c r="I34" s="1">
        <v>5144</v>
      </c>
      <c r="J34">
        <f t="shared" ref="J34:J52" si="5">I34*$E$5/1000</f>
        <v>2073.0070927006495</v>
      </c>
      <c r="K34">
        <f t="shared" si="1"/>
        <v>4.5345956857870753E-2</v>
      </c>
      <c r="L34">
        <f t="shared" si="2"/>
        <v>0.22811529933481153</v>
      </c>
      <c r="M34">
        <f t="shared" si="3"/>
        <v>0.19878525022258658</v>
      </c>
      <c r="N34">
        <v>8.5319839999999996</v>
      </c>
      <c r="O34">
        <v>58.671210000000002</v>
      </c>
      <c r="P34">
        <v>0.49709540000000002</v>
      </c>
      <c r="Q34">
        <v>0.46150780000000002</v>
      </c>
      <c r="R34">
        <v>0.29469089999999998</v>
      </c>
      <c r="T34">
        <f t="shared" si="4"/>
        <v>6.3288871721035269</v>
      </c>
      <c r="V34" t="s">
        <v>75</v>
      </c>
      <c r="W34" s="2">
        <v>0.29469089999999998</v>
      </c>
      <c r="X34" s="2"/>
    </row>
    <row r="35" spans="1:24" x14ac:dyDescent="0.25">
      <c r="A35">
        <v>2052</v>
      </c>
      <c r="B35" s="1">
        <v>203332</v>
      </c>
      <c r="C35" s="1">
        <v>163571</v>
      </c>
      <c r="D35" s="1"/>
      <c r="E35" s="1"/>
      <c r="G35" s="1">
        <v>114010</v>
      </c>
      <c r="H35" s="1">
        <v>22522</v>
      </c>
      <c r="I35" s="1">
        <v>4993</v>
      </c>
      <c r="J35">
        <f t="shared" si="5"/>
        <v>2012.1548238441569</v>
      </c>
      <c r="K35">
        <f t="shared" si="1"/>
        <v>4.3794403999649151E-2</v>
      </c>
      <c r="L35">
        <f t="shared" si="2"/>
        <v>0.22169434330876475</v>
      </c>
      <c r="M35">
        <f t="shared" si="3"/>
        <v>0.19754407508113322</v>
      </c>
      <c r="N35">
        <v>8.5464939999999991</v>
      </c>
      <c r="O35">
        <v>61.759929999999997</v>
      </c>
      <c r="P35">
        <v>0.49784230000000002</v>
      </c>
      <c r="Q35">
        <v>0.46390199999999998</v>
      </c>
      <c r="R35">
        <v>0.29436059999999997</v>
      </c>
      <c r="T35">
        <f t="shared" si="4"/>
        <v>6.4665063692380622</v>
      </c>
      <c r="V35" t="s">
        <v>76</v>
      </c>
      <c r="W35" s="2">
        <v>0.29436059999999997</v>
      </c>
      <c r="X35" s="2"/>
    </row>
    <row r="36" spans="1:24" x14ac:dyDescent="0.25">
      <c r="A36">
        <v>2053</v>
      </c>
      <c r="B36" s="1">
        <v>203878</v>
      </c>
      <c r="C36" s="1">
        <v>164088</v>
      </c>
      <c r="D36" s="1"/>
      <c r="E36" s="1"/>
      <c r="G36" s="1">
        <v>114566</v>
      </c>
      <c r="H36" s="1">
        <v>22493</v>
      </c>
      <c r="I36" s="1">
        <v>4943</v>
      </c>
      <c r="J36">
        <f t="shared" si="5"/>
        <v>1992.0050659446561</v>
      </c>
      <c r="K36">
        <f t="shared" si="1"/>
        <v>4.3145435818654751E-2</v>
      </c>
      <c r="L36">
        <f t="shared" si="2"/>
        <v>0.219757257813542</v>
      </c>
      <c r="M36">
        <f t="shared" si="3"/>
        <v>0.19633224516872372</v>
      </c>
      <c r="N36">
        <v>8.5474569999999996</v>
      </c>
      <c r="O36">
        <v>60.103830000000002</v>
      </c>
      <c r="P36">
        <v>0.50059350000000002</v>
      </c>
      <c r="Q36">
        <v>0.46863470000000002</v>
      </c>
      <c r="R36">
        <v>0.29817860000000002</v>
      </c>
      <c r="T36">
        <f t="shared" si="4"/>
        <v>6.2300869288849832</v>
      </c>
      <c r="V36" t="s">
        <v>77</v>
      </c>
      <c r="W36" s="2">
        <v>0.29817860000000002</v>
      </c>
      <c r="X36" s="2"/>
    </row>
    <row r="37" spans="1:24" x14ac:dyDescent="0.25">
      <c r="A37">
        <v>2054</v>
      </c>
      <c r="B37" s="1">
        <v>204371</v>
      </c>
      <c r="C37" s="1">
        <v>164552</v>
      </c>
      <c r="D37" s="1"/>
      <c r="E37" s="1"/>
      <c r="G37" s="1">
        <v>115082</v>
      </c>
      <c r="H37" s="1">
        <v>22421</v>
      </c>
      <c r="I37" s="1">
        <v>4923</v>
      </c>
      <c r="J37">
        <f t="shared" si="5"/>
        <v>1983.9451627848555</v>
      </c>
      <c r="K37">
        <f t="shared" si="1"/>
        <v>4.2778192940685772E-2</v>
      </c>
      <c r="L37">
        <f t="shared" si="2"/>
        <v>0.21957093795994825</v>
      </c>
      <c r="M37">
        <f t="shared" si="3"/>
        <v>0.19482629777028554</v>
      </c>
      <c r="N37">
        <v>8.5630980000000001</v>
      </c>
      <c r="O37">
        <v>61.259259999999998</v>
      </c>
      <c r="P37">
        <v>0.50228530000000005</v>
      </c>
      <c r="Q37">
        <v>0.47375230000000002</v>
      </c>
      <c r="R37">
        <v>0.29908600000000002</v>
      </c>
      <c r="T37">
        <f t="shared" si="4"/>
        <v>6.3241611889071487</v>
      </c>
      <c r="V37" t="s">
        <v>78</v>
      </c>
      <c r="W37" s="2">
        <v>0.29908600000000002</v>
      </c>
      <c r="X37" s="2"/>
    </row>
    <row r="38" spans="1:24" x14ac:dyDescent="0.25">
      <c r="A38">
        <v>2055</v>
      </c>
      <c r="B38" s="1">
        <v>204868</v>
      </c>
      <c r="C38" s="1">
        <v>165034</v>
      </c>
      <c r="D38" s="1"/>
      <c r="E38" s="1"/>
      <c r="G38" s="1">
        <v>115687</v>
      </c>
      <c r="H38" s="1">
        <v>22405</v>
      </c>
      <c r="I38" s="1">
        <v>4866</v>
      </c>
      <c r="J38">
        <f t="shared" si="5"/>
        <v>1960.9744387794246</v>
      </c>
      <c r="K38">
        <f t="shared" si="1"/>
        <v>4.2061770121102633E-2</v>
      </c>
      <c r="L38">
        <f t="shared" si="2"/>
        <v>0.2171836643606338</v>
      </c>
      <c r="M38">
        <f t="shared" si="3"/>
        <v>0.19366912444786363</v>
      </c>
      <c r="N38">
        <v>8.5428390000000007</v>
      </c>
      <c r="O38">
        <v>59.636319999999998</v>
      </c>
      <c r="P38">
        <v>0.50413620000000003</v>
      </c>
      <c r="Q38">
        <v>0.46810980000000002</v>
      </c>
      <c r="R38">
        <v>0.29920960000000002</v>
      </c>
      <c r="T38">
        <f t="shared" si="4"/>
        <v>6.0853321732557806</v>
      </c>
      <c r="V38" t="s">
        <v>79</v>
      </c>
      <c r="W38" s="2">
        <v>0.29920960000000002</v>
      </c>
      <c r="X38" s="2"/>
    </row>
    <row r="39" spans="1:24" x14ac:dyDescent="0.25">
      <c r="A39">
        <v>2056</v>
      </c>
      <c r="B39" s="1">
        <v>205211</v>
      </c>
      <c r="C39" s="1">
        <v>165403</v>
      </c>
      <c r="D39" s="1"/>
      <c r="E39" s="1"/>
      <c r="G39" s="1">
        <v>116018</v>
      </c>
      <c r="H39" s="1">
        <v>22401</v>
      </c>
      <c r="I39" s="1">
        <v>5006</v>
      </c>
      <c r="J39">
        <f t="shared" si="5"/>
        <v>2017.393760898027</v>
      </c>
      <c r="K39">
        <f t="shared" si="1"/>
        <v>4.3148476960471652E-2</v>
      </c>
      <c r="L39">
        <f t="shared" si="2"/>
        <v>0.22347216642114193</v>
      </c>
      <c r="M39">
        <f t="shared" si="3"/>
        <v>0.19308210794876657</v>
      </c>
      <c r="N39">
        <v>8.5395869999999992</v>
      </c>
      <c r="O39">
        <v>58.108739999999997</v>
      </c>
      <c r="P39">
        <v>0.50493889999999997</v>
      </c>
      <c r="Q39">
        <v>0.46752379999999999</v>
      </c>
      <c r="R39">
        <v>0.29789480000000002</v>
      </c>
      <c r="T39">
        <f t="shared" si="4"/>
        <v>6.1000536173104889</v>
      </c>
      <c r="V39" t="s">
        <v>80</v>
      </c>
      <c r="W39" s="2">
        <v>0.29789480000000002</v>
      </c>
      <c r="X39" s="2"/>
    </row>
    <row r="40" spans="1:24" x14ac:dyDescent="0.25">
      <c r="A40">
        <v>2057</v>
      </c>
      <c r="B40" s="1">
        <v>205551</v>
      </c>
      <c r="C40" s="1">
        <v>165766</v>
      </c>
      <c r="D40" s="1"/>
      <c r="E40" s="1"/>
      <c r="G40" s="1">
        <v>116450</v>
      </c>
      <c r="H40" s="1">
        <v>22369</v>
      </c>
      <c r="I40" s="1">
        <v>4855</v>
      </c>
      <c r="J40">
        <f t="shared" si="5"/>
        <v>1956.5414920415344</v>
      </c>
      <c r="K40">
        <f t="shared" si="1"/>
        <v>4.1691713181623014E-2</v>
      </c>
      <c r="L40">
        <f t="shared" si="2"/>
        <v>0.21704144128034333</v>
      </c>
      <c r="M40">
        <f t="shared" si="3"/>
        <v>0.19209102619149851</v>
      </c>
      <c r="N40">
        <v>8.5442330000000002</v>
      </c>
      <c r="O40">
        <v>57.276040000000002</v>
      </c>
      <c r="P40">
        <v>0.50735940000000002</v>
      </c>
      <c r="Q40">
        <v>0.47226069999999998</v>
      </c>
      <c r="R40">
        <v>0.29928739999999998</v>
      </c>
      <c r="T40">
        <f t="shared" si="4"/>
        <v>5.8312755836811867</v>
      </c>
      <c r="V40" t="s">
        <v>81</v>
      </c>
      <c r="W40" s="2">
        <v>0.29928739999999998</v>
      </c>
      <c r="X40" s="2"/>
    </row>
    <row r="41" spans="1:24" x14ac:dyDescent="0.25">
      <c r="A41">
        <v>2058</v>
      </c>
      <c r="B41" s="1">
        <v>205883</v>
      </c>
      <c r="C41" s="1">
        <v>166119</v>
      </c>
      <c r="D41" s="1"/>
      <c r="E41" s="1"/>
      <c r="G41" s="1">
        <v>116869</v>
      </c>
      <c r="H41" s="1">
        <v>22307</v>
      </c>
      <c r="I41" s="1">
        <v>4900</v>
      </c>
      <c r="J41">
        <f t="shared" si="5"/>
        <v>1974.6762741510852</v>
      </c>
      <c r="K41">
        <f t="shared" si="1"/>
        <v>4.1927286106666441E-2</v>
      </c>
      <c r="L41">
        <f t="shared" si="2"/>
        <v>0.21966198951001928</v>
      </c>
      <c r="M41">
        <f t="shared" si="3"/>
        <v>0.19087183085334863</v>
      </c>
      <c r="N41">
        <v>8.5466519999999999</v>
      </c>
      <c r="O41">
        <v>61.69961</v>
      </c>
      <c r="P41">
        <v>0.51184660000000004</v>
      </c>
      <c r="Q41">
        <v>0.47837000000000002</v>
      </c>
      <c r="R41">
        <v>0.30286259999999998</v>
      </c>
      <c r="T41">
        <f t="shared" si="4"/>
        <v>6.3398626242654803</v>
      </c>
      <c r="V41" t="s">
        <v>82</v>
      </c>
      <c r="W41" s="2">
        <v>0.30286259999999998</v>
      </c>
      <c r="X41" s="2"/>
    </row>
    <row r="42" spans="1:24" x14ac:dyDescent="0.25">
      <c r="A42">
        <v>2059</v>
      </c>
      <c r="B42" s="1">
        <v>206213</v>
      </c>
      <c r="C42" s="1">
        <v>166477</v>
      </c>
      <c r="D42" s="1"/>
      <c r="E42" s="1"/>
      <c r="G42" s="1">
        <v>117171</v>
      </c>
      <c r="H42" s="1">
        <v>22269</v>
      </c>
      <c r="I42" s="1">
        <v>4947</v>
      </c>
      <c r="J42">
        <f t="shared" si="5"/>
        <v>1993.6170465766161</v>
      </c>
      <c r="K42">
        <f t="shared" si="1"/>
        <v>4.2220344624523135E-2</v>
      </c>
      <c r="L42">
        <f t="shared" si="2"/>
        <v>0.22214737976559343</v>
      </c>
      <c r="M42">
        <f t="shared" si="3"/>
        <v>0.19005555982282304</v>
      </c>
      <c r="N42">
        <v>8.5435839999999992</v>
      </c>
      <c r="O42">
        <v>57.914929999999998</v>
      </c>
      <c r="P42">
        <v>0.51214890000000002</v>
      </c>
      <c r="Q42">
        <v>0.47316900000000001</v>
      </c>
      <c r="R42">
        <v>0.30040830000000002</v>
      </c>
      <c r="T42">
        <f t="shared" si="4"/>
        <v>6.0080535466381306</v>
      </c>
      <c r="V42" t="s">
        <v>83</v>
      </c>
      <c r="W42" s="2">
        <v>0.30040830000000002</v>
      </c>
      <c r="X42" s="2"/>
    </row>
    <row r="43" spans="1:24" x14ac:dyDescent="0.25">
      <c r="A43">
        <v>2060</v>
      </c>
      <c r="B43" s="1">
        <v>206521</v>
      </c>
      <c r="C43" s="1">
        <v>166806</v>
      </c>
      <c r="D43" s="1"/>
      <c r="E43" s="1"/>
      <c r="G43" s="1">
        <v>117542</v>
      </c>
      <c r="H43" s="1">
        <v>22301</v>
      </c>
      <c r="I43" s="1">
        <v>4907</v>
      </c>
      <c r="J43">
        <f t="shared" si="5"/>
        <v>1977.4972402570152</v>
      </c>
      <c r="K43">
        <f t="shared" si="1"/>
        <v>4.1746779874427861E-2</v>
      </c>
      <c r="L43">
        <f t="shared" si="2"/>
        <v>0.2200349760100444</v>
      </c>
      <c r="M43">
        <f t="shared" si="3"/>
        <v>0.1897279270388457</v>
      </c>
      <c r="N43">
        <v>8.5369050000000009</v>
      </c>
      <c r="O43">
        <v>58.537289999999999</v>
      </c>
      <c r="P43">
        <v>0.51710029999999996</v>
      </c>
      <c r="Q43">
        <v>0.48051660000000002</v>
      </c>
      <c r="R43">
        <v>0.30474610000000002</v>
      </c>
      <c r="T43">
        <f t="shared" si="4"/>
        <v>6.0235153205471601</v>
      </c>
      <c r="V43" t="s">
        <v>84</v>
      </c>
      <c r="W43" s="2">
        <v>0.30474610000000002</v>
      </c>
      <c r="X43" s="2"/>
    </row>
    <row r="44" spans="1:24" x14ac:dyDescent="0.25">
      <c r="A44">
        <v>2061</v>
      </c>
      <c r="B44" s="1">
        <v>206865</v>
      </c>
      <c r="C44" s="1">
        <v>167160</v>
      </c>
      <c r="D44" s="1"/>
      <c r="E44" s="1"/>
      <c r="G44" s="1">
        <v>117933</v>
      </c>
      <c r="H44" s="1">
        <v>22295</v>
      </c>
      <c r="I44" s="1">
        <v>4942</v>
      </c>
      <c r="J44">
        <f t="shared" si="5"/>
        <v>1991.602070786666</v>
      </c>
      <c r="K44">
        <f t="shared" si="1"/>
        <v>4.1905149534057475E-2</v>
      </c>
      <c r="L44">
        <f t="shared" si="2"/>
        <v>0.2216640502354788</v>
      </c>
      <c r="M44">
        <f t="shared" si="3"/>
        <v>0.18904801879033009</v>
      </c>
      <c r="N44">
        <v>8.5386520000000008</v>
      </c>
      <c r="O44">
        <v>59.933079999999997</v>
      </c>
      <c r="P44">
        <v>0.519015</v>
      </c>
      <c r="Q44">
        <v>0.4819466</v>
      </c>
      <c r="R44">
        <v>0.30451329999999999</v>
      </c>
      <c r="T44">
        <f t="shared" si="4"/>
        <v>6.2111309630985554</v>
      </c>
      <c r="V44" t="s">
        <v>85</v>
      </c>
      <c r="W44" s="2">
        <v>0.30451329999999999</v>
      </c>
      <c r="X44" s="2"/>
    </row>
    <row r="45" spans="1:24" x14ac:dyDescent="0.25">
      <c r="A45">
        <v>2062</v>
      </c>
      <c r="B45" s="1">
        <v>207165</v>
      </c>
      <c r="C45" s="1">
        <v>167489</v>
      </c>
      <c r="D45" s="1"/>
      <c r="E45" s="1"/>
      <c r="G45" s="1">
        <v>118320</v>
      </c>
      <c r="H45" s="1">
        <v>22302</v>
      </c>
      <c r="I45" s="1">
        <v>4949</v>
      </c>
      <c r="J45">
        <f t="shared" si="5"/>
        <v>1994.4230368925962</v>
      </c>
      <c r="K45">
        <f t="shared" si="1"/>
        <v>4.1827248140635563E-2</v>
      </c>
      <c r="L45">
        <f t="shared" si="2"/>
        <v>0.22190834902699311</v>
      </c>
      <c r="M45">
        <f t="shared" si="3"/>
        <v>0.18848884381338743</v>
      </c>
      <c r="N45">
        <v>8.5280959999999997</v>
      </c>
      <c r="O45">
        <v>60.645229999999998</v>
      </c>
      <c r="P45">
        <v>0.52033470000000004</v>
      </c>
      <c r="Q45">
        <v>0.48493409999999998</v>
      </c>
      <c r="R45">
        <v>0.30640400000000001</v>
      </c>
      <c r="T45">
        <f t="shared" si="4"/>
        <v>6.2938364000542864</v>
      </c>
      <c r="V45" t="s">
        <v>86</v>
      </c>
      <c r="W45" s="2">
        <v>0.30640400000000001</v>
      </c>
      <c r="X45" s="2"/>
    </row>
    <row r="46" spans="1:24" x14ac:dyDescent="0.25">
      <c r="A46">
        <v>2063</v>
      </c>
      <c r="B46" s="1">
        <v>207536</v>
      </c>
      <c r="C46" s="1">
        <v>167881</v>
      </c>
      <c r="D46" s="1"/>
      <c r="E46" s="1"/>
      <c r="G46" s="1">
        <v>118695</v>
      </c>
      <c r="H46" s="1">
        <v>22246</v>
      </c>
      <c r="I46" s="1">
        <v>4818</v>
      </c>
      <c r="J46">
        <f t="shared" si="5"/>
        <v>1941.6306711959037</v>
      </c>
      <c r="K46">
        <f t="shared" si="1"/>
        <v>4.0591431821053965E-2</v>
      </c>
      <c r="L46">
        <f t="shared" si="2"/>
        <v>0.21657826126045132</v>
      </c>
      <c r="M46">
        <f t="shared" si="3"/>
        <v>0.18742154260920849</v>
      </c>
      <c r="N46">
        <v>8.5350940000000008</v>
      </c>
      <c r="O46">
        <v>57.881180000000001</v>
      </c>
      <c r="P46">
        <v>0.52430180000000004</v>
      </c>
      <c r="Q46">
        <v>0.48840240000000001</v>
      </c>
      <c r="R46">
        <v>0.31008289999999999</v>
      </c>
      <c r="T46">
        <f t="shared" si="4"/>
        <v>5.8479751771956039</v>
      </c>
      <c r="V46" t="s">
        <v>87</v>
      </c>
      <c r="W46" s="2">
        <v>0.31008289999999999</v>
      </c>
      <c r="X46" s="2"/>
    </row>
    <row r="47" spans="1:24" x14ac:dyDescent="0.25">
      <c r="A47">
        <v>2064</v>
      </c>
      <c r="B47" s="1">
        <v>207821</v>
      </c>
      <c r="C47" s="1">
        <v>168177</v>
      </c>
      <c r="D47" s="1"/>
      <c r="E47" s="1"/>
      <c r="G47" s="1">
        <v>119005</v>
      </c>
      <c r="H47" s="1">
        <v>22236</v>
      </c>
      <c r="I47" s="1">
        <v>4754</v>
      </c>
      <c r="J47">
        <f t="shared" si="5"/>
        <v>1915.8389810845426</v>
      </c>
      <c r="K47">
        <f t="shared" si="1"/>
        <v>3.9947901348682827E-2</v>
      </c>
      <c r="L47">
        <f t="shared" si="2"/>
        <v>0.21379744558373809</v>
      </c>
      <c r="M47">
        <f t="shared" si="3"/>
        <v>0.18684929204655268</v>
      </c>
      <c r="N47">
        <v>8.5402269999999998</v>
      </c>
      <c r="O47">
        <v>58.008409999999998</v>
      </c>
      <c r="P47">
        <v>0.526146</v>
      </c>
      <c r="Q47">
        <v>0.48691309999999999</v>
      </c>
      <c r="R47">
        <v>0.31051390000000001</v>
      </c>
      <c r="T47">
        <f t="shared" si="4"/>
        <v>5.7829773006937852</v>
      </c>
      <c r="V47" t="s">
        <v>88</v>
      </c>
      <c r="W47" s="2">
        <v>0.31051390000000001</v>
      </c>
      <c r="X47" s="2"/>
    </row>
    <row r="48" spans="1:24" x14ac:dyDescent="0.25">
      <c r="A48">
        <v>2065</v>
      </c>
      <c r="B48" s="1">
        <v>208165</v>
      </c>
      <c r="C48" s="1">
        <v>168556</v>
      </c>
      <c r="D48" s="1"/>
      <c r="E48" s="1"/>
      <c r="G48" s="1">
        <v>119403</v>
      </c>
      <c r="H48" s="1">
        <v>22199</v>
      </c>
      <c r="I48" s="1">
        <v>4855</v>
      </c>
      <c r="J48">
        <f t="shared" si="5"/>
        <v>1956.5414920415344</v>
      </c>
      <c r="K48">
        <f t="shared" si="1"/>
        <v>4.0660619917422508E-2</v>
      </c>
      <c r="L48">
        <f t="shared" si="2"/>
        <v>0.21870354520473895</v>
      </c>
      <c r="M48">
        <f t="shared" si="3"/>
        <v>0.18591660176042479</v>
      </c>
      <c r="N48">
        <v>8.5571099999999998</v>
      </c>
      <c r="O48">
        <v>60.454520000000002</v>
      </c>
      <c r="P48">
        <v>0.52738209999999996</v>
      </c>
      <c r="Q48">
        <v>0.49006709999999998</v>
      </c>
      <c r="R48">
        <v>0.3096952</v>
      </c>
      <c r="T48">
        <f t="shared" si="4"/>
        <v>6.1548767407657001</v>
      </c>
      <c r="V48" t="s">
        <v>89</v>
      </c>
      <c r="W48" s="2">
        <v>0.3096952</v>
      </c>
      <c r="X48" s="2"/>
    </row>
    <row r="49" spans="1:24" x14ac:dyDescent="0.25">
      <c r="A49">
        <v>2066</v>
      </c>
      <c r="B49" s="1">
        <v>208502</v>
      </c>
      <c r="C49" s="1">
        <v>168915</v>
      </c>
      <c r="D49" s="1"/>
      <c r="E49" s="1"/>
      <c r="G49" s="1">
        <v>119717</v>
      </c>
      <c r="H49" s="1">
        <v>22190</v>
      </c>
      <c r="I49" s="1">
        <v>4947</v>
      </c>
      <c r="J49">
        <f t="shared" si="5"/>
        <v>1993.6170465766161</v>
      </c>
      <c r="K49">
        <f t="shared" si="1"/>
        <v>4.1322452116240804E-2</v>
      </c>
      <c r="L49">
        <f t="shared" si="2"/>
        <v>0.22293826047769266</v>
      </c>
      <c r="M49">
        <f t="shared" si="3"/>
        <v>0.18535379269443772</v>
      </c>
      <c r="N49">
        <v>8.5449169999999999</v>
      </c>
      <c r="O49">
        <v>60.077190000000002</v>
      </c>
      <c r="P49">
        <v>0.52890570000000003</v>
      </c>
      <c r="Q49">
        <v>0.48702119999999999</v>
      </c>
      <c r="R49">
        <v>0.30935319999999999</v>
      </c>
      <c r="T49">
        <f t="shared" si="4"/>
        <v>6.2323648574133275</v>
      </c>
      <c r="V49" t="s">
        <v>90</v>
      </c>
      <c r="W49" s="2">
        <v>0.30935319999999999</v>
      </c>
      <c r="X49" s="2"/>
    </row>
    <row r="50" spans="1:24" x14ac:dyDescent="0.25">
      <c r="A50">
        <v>2067</v>
      </c>
      <c r="B50" s="1">
        <v>208825</v>
      </c>
      <c r="C50" s="1">
        <v>169259</v>
      </c>
      <c r="D50" s="1"/>
      <c r="E50" s="1"/>
      <c r="G50" s="1">
        <v>119986</v>
      </c>
      <c r="H50" s="1">
        <v>22129</v>
      </c>
      <c r="I50" s="1">
        <v>4822</v>
      </c>
      <c r="J50">
        <f t="shared" si="5"/>
        <v>1943.2426518278639</v>
      </c>
      <c r="K50">
        <f t="shared" si="1"/>
        <v>4.0188021935892521E-2</v>
      </c>
      <c r="L50">
        <f t="shared" si="2"/>
        <v>0.21790410773193547</v>
      </c>
      <c r="M50">
        <f t="shared" si="3"/>
        <v>0.18442985014918406</v>
      </c>
      <c r="N50">
        <v>8.5728519999999993</v>
      </c>
      <c r="O50">
        <v>57.68121</v>
      </c>
      <c r="P50">
        <v>0.53137869999999998</v>
      </c>
      <c r="Q50">
        <v>0.49328929999999999</v>
      </c>
      <c r="R50">
        <v>0.31280210000000003</v>
      </c>
      <c r="T50">
        <f t="shared" si="4"/>
        <v>5.8326097128526841</v>
      </c>
      <c r="V50" t="s">
        <v>91</v>
      </c>
      <c r="W50" s="2">
        <v>0.31280210000000003</v>
      </c>
      <c r="X50" s="2"/>
    </row>
    <row r="51" spans="1:24" x14ac:dyDescent="0.25">
      <c r="A51">
        <v>2068</v>
      </c>
      <c r="B51" s="1">
        <v>209173</v>
      </c>
      <c r="C51" s="1">
        <v>169618</v>
      </c>
      <c r="D51" s="1"/>
      <c r="E51" s="1"/>
      <c r="G51" s="1">
        <v>120377</v>
      </c>
      <c r="H51" s="1">
        <v>22127</v>
      </c>
      <c r="I51" s="1">
        <v>4791</v>
      </c>
      <c r="J51">
        <f t="shared" si="5"/>
        <v>1930.7498019301734</v>
      </c>
      <c r="K51">
        <f t="shared" si="1"/>
        <v>3.9799961786720052E-2</v>
      </c>
      <c r="L51">
        <f t="shared" si="2"/>
        <v>0.21652280019885209</v>
      </c>
      <c r="M51">
        <f t="shared" si="3"/>
        <v>0.1838141837726476</v>
      </c>
      <c r="N51">
        <v>8.5760909999999999</v>
      </c>
      <c r="O51">
        <v>60.804040000000001</v>
      </c>
      <c r="P51">
        <v>0.53446260000000001</v>
      </c>
      <c r="Q51">
        <v>0.48669050000000003</v>
      </c>
      <c r="R51">
        <v>0.31280340000000001</v>
      </c>
      <c r="T51">
        <f t="shared" si="4"/>
        <v>6.1088569495646308</v>
      </c>
      <c r="V51" t="s">
        <v>92</v>
      </c>
      <c r="W51" s="2">
        <v>0.31280340000000001</v>
      </c>
      <c r="X51" s="2"/>
    </row>
    <row r="52" spans="1:24" x14ac:dyDescent="0.25">
      <c r="A52">
        <v>2069</v>
      </c>
      <c r="B52" s="1">
        <v>209498</v>
      </c>
      <c r="C52" s="1">
        <v>169974</v>
      </c>
      <c r="D52" s="1"/>
      <c r="E52" s="1"/>
      <c r="G52" s="1">
        <v>120709</v>
      </c>
      <c r="H52" s="1">
        <v>22146</v>
      </c>
      <c r="I52" s="1">
        <v>4750</v>
      </c>
      <c r="J52">
        <f t="shared" si="5"/>
        <v>1914.2270004525824</v>
      </c>
      <c r="K52">
        <f t="shared" si="1"/>
        <v>3.9350835480370147E-2</v>
      </c>
      <c r="L52">
        <f t="shared" si="2"/>
        <v>0.21448568590264608</v>
      </c>
      <c r="M52">
        <f t="shared" si="3"/>
        <v>0.18346602158911099</v>
      </c>
      <c r="N52">
        <v>8.5894399999999997</v>
      </c>
      <c r="O52">
        <v>59.56711</v>
      </c>
      <c r="P52">
        <v>0.53922239999999999</v>
      </c>
      <c r="Q52">
        <v>0.4929558</v>
      </c>
      <c r="R52">
        <v>0.31524590000000002</v>
      </c>
      <c r="T52">
        <f t="shared" si="4"/>
        <v>5.9333707760161998</v>
      </c>
      <c r="V52" t="s">
        <v>93</v>
      </c>
      <c r="W52" s="2">
        <v>0.31524590000000002</v>
      </c>
      <c r="X52" s="2"/>
    </row>
    <row r="53" spans="1:24" x14ac:dyDescent="0.25">
      <c r="W53" s="2"/>
      <c r="X53" s="2"/>
    </row>
    <row r="54" spans="1:24" x14ac:dyDescent="0.25">
      <c r="W54" s="2"/>
      <c r="X5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E1FD-A3DD-4F0D-883B-50910018CC21}">
  <dimension ref="A1:AL111"/>
  <sheetViews>
    <sheetView workbookViewId="0">
      <pane ySplit="2" topLeftCell="A3" activePane="bottomLeft" state="frozen"/>
      <selection pane="bottomLeft" activeCell="E2" sqref="E2"/>
    </sheetView>
  </sheetViews>
  <sheetFormatPr defaultRowHeight="15" x14ac:dyDescent="0.25"/>
  <sheetData>
    <row r="1" spans="1:38" x14ac:dyDescent="0.25">
      <c r="K1" t="s">
        <v>20</v>
      </c>
      <c r="P1" t="s">
        <v>28</v>
      </c>
      <c r="T1" t="s">
        <v>31</v>
      </c>
      <c r="X1" t="s">
        <v>21</v>
      </c>
      <c r="AB1" t="s">
        <v>22</v>
      </c>
      <c r="AF1" t="s">
        <v>35</v>
      </c>
    </row>
    <row r="2" spans="1:38" x14ac:dyDescent="0.25">
      <c r="A2" t="s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I2" t="s">
        <v>4</v>
      </c>
      <c r="J2" t="s">
        <v>0</v>
      </c>
      <c r="N2" t="s">
        <v>24</v>
      </c>
      <c r="P2" t="s">
        <v>21</v>
      </c>
      <c r="Q2" t="s">
        <v>22</v>
      </c>
      <c r="R2" t="s">
        <v>23</v>
      </c>
      <c r="T2" t="s">
        <v>21</v>
      </c>
      <c r="U2" t="s">
        <v>22</v>
      </c>
      <c r="V2" t="s">
        <v>23</v>
      </c>
      <c r="X2" t="s">
        <v>33</v>
      </c>
      <c r="Y2" t="s">
        <v>32</v>
      </c>
      <c r="Z2" t="s">
        <v>34</v>
      </c>
      <c r="AB2" t="s">
        <v>33</v>
      </c>
      <c r="AC2" t="s">
        <v>32</v>
      </c>
      <c r="AD2" t="s">
        <v>34</v>
      </c>
      <c r="AF2" t="s">
        <v>33</v>
      </c>
      <c r="AG2" t="s">
        <v>32</v>
      </c>
      <c r="AH2" t="s">
        <v>34</v>
      </c>
      <c r="AI2" t="s">
        <v>29</v>
      </c>
    </row>
    <row r="3" spans="1:38" x14ac:dyDescent="0.25">
      <c r="A3">
        <v>2019</v>
      </c>
      <c r="B3" s="1">
        <v>42435</v>
      </c>
      <c r="C3" s="1">
        <v>2831</v>
      </c>
      <c r="D3" s="1">
        <v>22411</v>
      </c>
      <c r="E3" s="1">
        <v>3465</v>
      </c>
      <c r="F3" s="1">
        <v>8659</v>
      </c>
      <c r="G3" s="1">
        <v>3440</v>
      </c>
      <c r="H3" s="1"/>
      <c r="I3">
        <f>childcare!E5</f>
        <v>402.99515799001739</v>
      </c>
      <c r="J3">
        <v>2019</v>
      </c>
      <c r="K3">
        <f>$I$3*C3/1000</f>
        <v>1140.8792922697394</v>
      </c>
      <c r="L3">
        <f>$I$3*E3/1000</f>
        <v>1396.3782224354104</v>
      </c>
      <c r="M3">
        <f>$I$3*G3/1000</f>
        <v>1386.30334348566</v>
      </c>
      <c r="N3">
        <f>SUM(K3:M3)</f>
        <v>3923.56085819081</v>
      </c>
      <c r="P3">
        <f t="shared" ref="P3:P34" si="0">C3/B3</f>
        <v>6.6713797572758332E-2</v>
      </c>
      <c r="Q3">
        <f t="shared" ref="Q3:Q34" si="1">E3/D3</f>
        <v>0.15461157467315156</v>
      </c>
      <c r="R3">
        <f t="shared" ref="R3:R34" si="2">G3/F3</f>
        <v>0.39727451206836817</v>
      </c>
      <c r="T3">
        <f>$I$3*B3/1000</f>
        <v>17101.09952930639</v>
      </c>
      <c r="U3">
        <f>$I$3*D3/1000</f>
        <v>9031.5244857142789</v>
      </c>
      <c r="V3">
        <f>$I$3*F3/1000</f>
        <v>3489.5350730355603</v>
      </c>
      <c r="X3">
        <v>0.3511724</v>
      </c>
      <c r="Y3">
        <v>0.14777899999999999</v>
      </c>
      <c r="Z3">
        <v>0.69614699999999996</v>
      </c>
      <c r="AB3">
        <v>0.2356878</v>
      </c>
      <c r="AC3">
        <v>0.32841019999999999</v>
      </c>
      <c r="AD3">
        <v>0.4853866</v>
      </c>
      <c r="AF3">
        <v>0.11225309999999999</v>
      </c>
      <c r="AG3">
        <v>0.55710820000000005</v>
      </c>
      <c r="AH3">
        <v>0.28952529999999999</v>
      </c>
      <c r="AI3">
        <v>85.485039999999998</v>
      </c>
      <c r="AL3">
        <f>1-AF3-AG3</f>
        <v>0.33063869999999995</v>
      </c>
    </row>
    <row r="4" spans="1:38" x14ac:dyDescent="0.25">
      <c r="A4">
        <v>2020</v>
      </c>
      <c r="B4" s="1">
        <v>42708</v>
      </c>
      <c r="C4" s="1">
        <v>1667</v>
      </c>
      <c r="D4" s="1">
        <v>22723</v>
      </c>
      <c r="E4" s="1">
        <v>3757</v>
      </c>
      <c r="F4" s="1">
        <v>8948</v>
      </c>
      <c r="G4" s="1">
        <v>3666</v>
      </c>
      <c r="H4" s="1"/>
      <c r="J4">
        <v>2020</v>
      </c>
      <c r="K4">
        <f>$I$3*C4/1000</f>
        <v>671.79292836935895</v>
      </c>
      <c r="L4">
        <f>$I$3*E4/1000</f>
        <v>1514.0528085684953</v>
      </c>
      <c r="M4">
        <f>$I$3*G4/1000</f>
        <v>1477.3802491914039</v>
      </c>
      <c r="N4">
        <f t="shared" ref="N4:N53" si="3">SUM(K4:M4)</f>
        <v>3663.2259861292582</v>
      </c>
      <c r="P4">
        <f t="shared" si="0"/>
        <v>3.9032499765851832E-2</v>
      </c>
      <c r="Q4">
        <f t="shared" si="1"/>
        <v>0.16533908374774459</v>
      </c>
      <c r="R4">
        <f t="shared" si="2"/>
        <v>0.40970049172999551</v>
      </c>
      <c r="T4">
        <f>$I$3*B4/1000</f>
        <v>17211.117207437663</v>
      </c>
      <c r="U4">
        <f>$I$3*D4/1000</f>
        <v>9157.2589750071656</v>
      </c>
      <c r="V4">
        <f>$I$3*F4/1000</f>
        <v>3606.0006736946757</v>
      </c>
      <c r="X4">
        <v>0.35541349999999999</v>
      </c>
      <c r="Y4">
        <v>0.14051230000000001</v>
      </c>
      <c r="Z4">
        <v>0.93427459999999996</v>
      </c>
      <c r="AB4">
        <v>0.24882280000000001</v>
      </c>
      <c r="AC4">
        <v>0.3165075</v>
      </c>
      <c r="AD4">
        <v>0.88069359999999997</v>
      </c>
      <c r="AF4">
        <v>0.1209209</v>
      </c>
      <c r="AG4">
        <v>0.53833260000000005</v>
      </c>
      <c r="AH4">
        <v>0.63645510000000005</v>
      </c>
      <c r="AI4">
        <v>85.618570000000005</v>
      </c>
      <c r="AL4">
        <f>1-AF4-AG4</f>
        <v>0.34074649999999995</v>
      </c>
    </row>
    <row r="5" spans="1:38" x14ac:dyDescent="0.25">
      <c r="A5">
        <v>2021</v>
      </c>
      <c r="B5" s="1">
        <v>42715</v>
      </c>
      <c r="C5" s="1">
        <v>2078</v>
      </c>
      <c r="D5" s="1">
        <v>23092</v>
      </c>
      <c r="E5" s="1">
        <v>4229</v>
      </c>
      <c r="F5" s="1">
        <v>9277</v>
      </c>
      <c r="G5" s="1">
        <v>3923</v>
      </c>
      <c r="H5" s="1"/>
      <c r="J5">
        <v>2021</v>
      </c>
      <c r="K5">
        <f>$I$3*C5/1000</f>
        <v>837.42393830325614</v>
      </c>
      <c r="L5">
        <f>$I$3*E5/1000</f>
        <v>1704.2665231397837</v>
      </c>
      <c r="M5">
        <f>$I$3*G5/1000</f>
        <v>1580.9500047948382</v>
      </c>
      <c r="N5">
        <f t="shared" si="3"/>
        <v>4122.6404662378773</v>
      </c>
      <c r="P5">
        <f t="shared" si="0"/>
        <v>4.8648015919466228E-2</v>
      </c>
      <c r="Q5">
        <f t="shared" si="1"/>
        <v>0.18313701714879613</v>
      </c>
      <c r="R5">
        <f t="shared" si="2"/>
        <v>0.42287377384930475</v>
      </c>
      <c r="T5">
        <f>$I$3*B5/1000</f>
        <v>17213.938173543593</v>
      </c>
      <c r="U5">
        <f>$I$3*D5/1000</f>
        <v>9305.9641883054828</v>
      </c>
      <c r="V5">
        <f>$I$3*F5/1000</f>
        <v>3738.5860806733913</v>
      </c>
      <c r="X5">
        <v>0.36301070000000002</v>
      </c>
      <c r="Y5">
        <v>0.137797</v>
      </c>
      <c r="Z5">
        <v>0.92777710000000002</v>
      </c>
      <c r="AB5">
        <v>0.25368089999999999</v>
      </c>
      <c r="AC5">
        <v>0.29802529999999999</v>
      </c>
      <c r="AD5">
        <v>0.83682659999999998</v>
      </c>
      <c r="AF5">
        <v>0.1245015</v>
      </c>
      <c r="AG5">
        <v>0.52560090000000004</v>
      </c>
      <c r="AH5">
        <v>0.56128060000000002</v>
      </c>
      <c r="AI5">
        <v>85.664439999999999</v>
      </c>
      <c r="AL5">
        <f>1-AF5-AG5</f>
        <v>0.34989759999999992</v>
      </c>
    </row>
    <row r="6" spans="1:38" x14ac:dyDescent="0.25">
      <c r="A6">
        <v>2022</v>
      </c>
      <c r="B6" s="1">
        <v>42733</v>
      </c>
      <c r="C6" s="1">
        <v>1383</v>
      </c>
      <c r="D6" s="1">
        <v>23452</v>
      </c>
      <c r="E6" s="1">
        <v>4629</v>
      </c>
      <c r="F6" s="1">
        <v>9582</v>
      </c>
      <c r="G6" s="1">
        <v>4209</v>
      </c>
      <c r="H6" s="1"/>
      <c r="J6">
        <v>2022</v>
      </c>
      <c r="K6">
        <f>$I$3*C6/1000</f>
        <v>557.34230350019413</v>
      </c>
      <c r="L6">
        <f>$I$3*E6/1000</f>
        <v>1865.4645863357905</v>
      </c>
      <c r="M6">
        <f>$I$3*G6/1000</f>
        <v>1696.2066199799831</v>
      </c>
      <c r="N6">
        <f t="shared" si="3"/>
        <v>4119.0135098159681</v>
      </c>
      <c r="P6">
        <f t="shared" si="0"/>
        <v>3.2363746987105986E-2</v>
      </c>
      <c r="Q6">
        <f t="shared" si="1"/>
        <v>0.19738188640627666</v>
      </c>
      <c r="R6">
        <f t="shared" si="2"/>
        <v>0.43926111458985601</v>
      </c>
      <c r="T6">
        <f>$I$3*B6/1000</f>
        <v>17221.192086387415</v>
      </c>
      <c r="U6">
        <f>$I$3*D6/1000</f>
        <v>9451.0424451818872</v>
      </c>
      <c r="V6">
        <f>$I$3*F6/1000</f>
        <v>3861.4996038603467</v>
      </c>
      <c r="X6">
        <v>0.3693399</v>
      </c>
      <c r="Y6">
        <v>0.13022719999999999</v>
      </c>
      <c r="Z6">
        <v>0.93363439999999998</v>
      </c>
      <c r="AB6">
        <v>0.26454030000000001</v>
      </c>
      <c r="AC6">
        <v>0.28995389999999999</v>
      </c>
      <c r="AD6">
        <v>0.87365680000000001</v>
      </c>
      <c r="AF6">
        <v>0.12544350000000001</v>
      </c>
      <c r="AG6">
        <v>0.50542679999999995</v>
      </c>
      <c r="AH6">
        <v>0.62012109999999998</v>
      </c>
      <c r="AI6">
        <v>85.692239999999998</v>
      </c>
      <c r="AL6">
        <f>1-AF6-AG6</f>
        <v>0.36912970000000001</v>
      </c>
    </row>
    <row r="7" spans="1:38" x14ac:dyDescent="0.25">
      <c r="A7">
        <v>2023</v>
      </c>
      <c r="B7" s="1">
        <v>42756</v>
      </c>
      <c r="C7" s="1">
        <v>1677</v>
      </c>
      <c r="D7" s="1">
        <v>23802</v>
      </c>
      <c r="E7" s="1">
        <v>4791</v>
      </c>
      <c r="F7" s="1">
        <v>9896</v>
      </c>
      <c r="G7" s="1">
        <v>4484</v>
      </c>
      <c r="H7" s="1"/>
      <c r="J7">
        <v>2023</v>
      </c>
      <c r="K7">
        <f>$I$3*C7/1000</f>
        <v>675.82287994925912</v>
      </c>
      <c r="L7">
        <f>$I$3*E7/1000</f>
        <v>1930.7498019301734</v>
      </c>
      <c r="M7">
        <f>$I$3*G7/1000</f>
        <v>1807.0302884272378</v>
      </c>
      <c r="N7">
        <f t="shared" si="3"/>
        <v>4413.6029703066706</v>
      </c>
      <c r="P7">
        <f t="shared" si="0"/>
        <v>3.922256525399944E-2</v>
      </c>
      <c r="Q7">
        <f t="shared" si="1"/>
        <v>0.20128560625157549</v>
      </c>
      <c r="R7">
        <f t="shared" si="2"/>
        <v>0.45311236863379145</v>
      </c>
      <c r="T7">
        <f>$I$3*B7/1000</f>
        <v>17230.460975021182</v>
      </c>
      <c r="U7">
        <f>$I$3*D7/1000</f>
        <v>9592.0907504783936</v>
      </c>
      <c r="V7">
        <f>$I$3*F7/1000</f>
        <v>3988.0400834692123</v>
      </c>
      <c r="X7">
        <v>0.37648520000000002</v>
      </c>
      <c r="Y7">
        <v>0.1254093</v>
      </c>
      <c r="Z7">
        <v>0.92857140000000005</v>
      </c>
      <c r="AB7">
        <v>0.26913700000000002</v>
      </c>
      <c r="AC7">
        <v>0.2780859</v>
      </c>
      <c r="AD7">
        <v>0.87375009999999997</v>
      </c>
      <c r="AF7">
        <v>0.13571140000000001</v>
      </c>
      <c r="AG7">
        <v>0.48464030000000002</v>
      </c>
      <c r="AH7">
        <v>0.60499190000000003</v>
      </c>
      <c r="AI7">
        <v>85.708370000000002</v>
      </c>
      <c r="AL7">
        <f>1-AF7-AG7</f>
        <v>0.37964829999999994</v>
      </c>
    </row>
    <row r="8" spans="1:38" x14ac:dyDescent="0.25">
      <c r="A8">
        <v>2024</v>
      </c>
      <c r="B8" s="1">
        <v>42778</v>
      </c>
      <c r="C8" s="1">
        <v>1929</v>
      </c>
      <c r="D8" s="1">
        <v>24175</v>
      </c>
      <c r="E8" s="1">
        <v>4927</v>
      </c>
      <c r="F8" s="1">
        <v>10214</v>
      </c>
      <c r="G8" s="1">
        <v>4692</v>
      </c>
      <c r="H8" s="1"/>
      <c r="J8">
        <v>2024</v>
      </c>
      <c r="K8">
        <f>$I$3*C8/1000</f>
        <v>777.37765976274352</v>
      </c>
      <c r="L8">
        <f>$I$3*E8/1000</f>
        <v>1985.5571434168157</v>
      </c>
      <c r="M8">
        <f>$I$3*G8/1000</f>
        <v>1890.8532812891617</v>
      </c>
      <c r="N8">
        <f t="shared" si="3"/>
        <v>4653.7880844687206</v>
      </c>
      <c r="P8">
        <f t="shared" si="0"/>
        <v>4.5093272242741594E-2</v>
      </c>
      <c r="Q8">
        <f t="shared" si="1"/>
        <v>0.20380558428128231</v>
      </c>
      <c r="R8">
        <f t="shared" si="2"/>
        <v>0.45936949285294693</v>
      </c>
      <c r="T8">
        <f>$I$3*B8/1000</f>
        <v>17239.326868496966</v>
      </c>
      <c r="U8">
        <f>$I$3*D8/1000</f>
        <v>9742.4079444086692</v>
      </c>
      <c r="V8">
        <f>$I$3*F8/1000</f>
        <v>4116.1925437100372</v>
      </c>
      <c r="X8">
        <v>0.38199539999999998</v>
      </c>
      <c r="Y8">
        <v>0.1170461</v>
      </c>
      <c r="Z8">
        <v>0.92512510000000003</v>
      </c>
      <c r="AB8">
        <v>0.27565669999999998</v>
      </c>
      <c r="AC8">
        <v>0.26763189999999998</v>
      </c>
      <c r="AD8">
        <v>0.87243020000000004</v>
      </c>
      <c r="AF8">
        <v>0.1401018</v>
      </c>
      <c r="AG8">
        <v>0.4696495</v>
      </c>
      <c r="AH8">
        <v>0.59947130000000004</v>
      </c>
      <c r="AI8">
        <v>85.746030000000005</v>
      </c>
      <c r="AL8">
        <f>1-AF8-AG8</f>
        <v>0.39024869999999995</v>
      </c>
    </row>
    <row r="9" spans="1:38" x14ac:dyDescent="0.25">
      <c r="A9">
        <v>2025</v>
      </c>
      <c r="B9" s="1">
        <v>42791</v>
      </c>
      <c r="C9" s="1">
        <v>2079</v>
      </c>
      <c r="D9" s="1">
        <v>24537</v>
      </c>
      <c r="E9" s="1">
        <v>5076</v>
      </c>
      <c r="F9" s="1">
        <v>10535</v>
      </c>
      <c r="G9" s="1">
        <v>4899</v>
      </c>
      <c r="H9" s="1"/>
      <c r="J9">
        <v>2025</v>
      </c>
      <c r="K9">
        <f>$I$3*C9/1000</f>
        <v>837.8269334612462</v>
      </c>
      <c r="L9">
        <f>$I$3*E9/1000</f>
        <v>2045.6034219573282</v>
      </c>
      <c r="M9">
        <f>$I$3*G9/1000</f>
        <v>1974.2732789930953</v>
      </c>
      <c r="N9">
        <f t="shared" si="3"/>
        <v>4857.7036344116696</v>
      </c>
      <c r="P9">
        <f t="shared" si="0"/>
        <v>4.858498282349092E-2</v>
      </c>
      <c r="Q9">
        <f t="shared" si="1"/>
        <v>0.20687125565472553</v>
      </c>
      <c r="R9">
        <f t="shared" si="2"/>
        <v>0.46502135738016137</v>
      </c>
      <c r="T9">
        <f>$I$3*B9/1000</f>
        <v>17244.565805550832</v>
      </c>
      <c r="U9">
        <f>$I$3*D9/1000</f>
        <v>9888.2921916010564</v>
      </c>
      <c r="V9">
        <f>$I$3*F9/1000</f>
        <v>4245.5539894248332</v>
      </c>
      <c r="X9">
        <v>0.38933420000000002</v>
      </c>
      <c r="Y9">
        <v>0.1126872</v>
      </c>
      <c r="Z9">
        <v>0.92302119999999999</v>
      </c>
      <c r="AB9">
        <v>0.28031139999999999</v>
      </c>
      <c r="AC9">
        <v>0.25280190000000002</v>
      </c>
      <c r="AD9">
        <v>0.87084810000000001</v>
      </c>
      <c r="AF9">
        <v>0.1485524</v>
      </c>
      <c r="AG9">
        <v>0.45439010000000002</v>
      </c>
      <c r="AH9">
        <v>0.60113910000000004</v>
      </c>
      <c r="AI9">
        <v>85.763829999999999</v>
      </c>
      <c r="AL9">
        <f>1-AF9-AG9</f>
        <v>0.39705749999999995</v>
      </c>
    </row>
    <row r="10" spans="1:38" x14ac:dyDescent="0.25">
      <c r="A10">
        <v>2026</v>
      </c>
      <c r="B10" s="1">
        <v>42782</v>
      </c>
      <c r="C10" s="1">
        <v>2160</v>
      </c>
      <c r="D10" s="1">
        <v>24899</v>
      </c>
      <c r="E10" s="1">
        <v>5244</v>
      </c>
      <c r="F10" s="1">
        <v>11053</v>
      </c>
      <c r="G10" s="1">
        <v>5197</v>
      </c>
      <c r="H10" s="1"/>
      <c r="J10">
        <v>2026</v>
      </c>
      <c r="K10">
        <f>$I$3*C10/1000</f>
        <v>870.46954125843752</v>
      </c>
      <c r="L10">
        <f>$I$3*E10/1000</f>
        <v>2113.3066084996512</v>
      </c>
      <c r="M10">
        <f>$I$3*G10/1000</f>
        <v>2094.3658360741206</v>
      </c>
      <c r="N10">
        <f t="shared" si="3"/>
        <v>5078.1419858322097</v>
      </c>
      <c r="P10">
        <f t="shared" si="0"/>
        <v>5.0488523210696086E-2</v>
      </c>
      <c r="Q10">
        <f t="shared" si="1"/>
        <v>0.21061086790634162</v>
      </c>
      <c r="R10">
        <f t="shared" si="2"/>
        <v>0.47018908893513073</v>
      </c>
      <c r="T10">
        <f>$I$3*B10/1000</f>
        <v>17240.938849128925</v>
      </c>
      <c r="U10">
        <f>$I$3*D10/1000</f>
        <v>10034.176438793444</v>
      </c>
      <c r="V10">
        <f>$I$3*F10/1000</f>
        <v>4454.3054812636619</v>
      </c>
      <c r="X10">
        <v>0.40138380000000001</v>
      </c>
      <c r="Y10">
        <v>0.1074517</v>
      </c>
      <c r="Z10">
        <v>0.92041050000000002</v>
      </c>
      <c r="AB10">
        <v>0.2839873</v>
      </c>
      <c r="AC10">
        <v>0.2349492</v>
      </c>
      <c r="AD10">
        <v>0.8749749</v>
      </c>
      <c r="AF10">
        <v>0.156971</v>
      </c>
      <c r="AG10">
        <v>0.44413279999999999</v>
      </c>
      <c r="AH10">
        <v>0.59549439999999998</v>
      </c>
      <c r="AI10">
        <v>85.788749999999993</v>
      </c>
      <c r="AL10">
        <f>1-AF10-AG10</f>
        <v>0.39889620000000003</v>
      </c>
    </row>
    <row r="11" spans="1:38" x14ac:dyDescent="0.25">
      <c r="A11">
        <v>2027</v>
      </c>
      <c r="B11" s="1">
        <v>42767</v>
      </c>
      <c r="C11" s="1">
        <v>2189</v>
      </c>
      <c r="D11" s="1">
        <v>25258</v>
      </c>
      <c r="E11" s="1">
        <v>5167</v>
      </c>
      <c r="F11" s="1">
        <v>11579</v>
      </c>
      <c r="G11" s="1">
        <v>5590</v>
      </c>
      <c r="H11" s="1"/>
      <c r="J11">
        <v>2027</v>
      </c>
      <c r="K11">
        <f>$I$3*C11/1000</f>
        <v>882.15640084014808</v>
      </c>
      <c r="L11">
        <f>$I$3*E11/1000</f>
        <v>2082.2759813344201</v>
      </c>
      <c r="M11">
        <f>$I$3*G11/1000</f>
        <v>2252.742933164197</v>
      </c>
      <c r="N11">
        <f t="shared" si="3"/>
        <v>5217.1753153387654</v>
      </c>
      <c r="P11">
        <f t="shared" si="0"/>
        <v>5.1184324362241913E-2</v>
      </c>
      <c r="Q11">
        <f t="shared" si="1"/>
        <v>0.20456884947343415</v>
      </c>
      <c r="R11">
        <f t="shared" si="2"/>
        <v>0.48277053286121424</v>
      </c>
      <c r="T11">
        <f>$I$3*B11/1000</f>
        <v>17234.893921759074</v>
      </c>
      <c r="U11">
        <f>$I$3*D11/1000</f>
        <v>10178.851700511859</v>
      </c>
      <c r="V11">
        <f>$I$3*F11/1000</f>
        <v>4666.2809343664112</v>
      </c>
      <c r="X11">
        <v>0.41197650000000002</v>
      </c>
      <c r="Y11">
        <v>0.10096570000000001</v>
      </c>
      <c r="Z11">
        <v>0.91795079999999996</v>
      </c>
      <c r="AB11">
        <v>0.29064060000000003</v>
      </c>
      <c r="AC11">
        <v>0.22333520000000001</v>
      </c>
      <c r="AD11">
        <v>0.87500990000000001</v>
      </c>
      <c r="AF11">
        <v>0.17203560000000001</v>
      </c>
      <c r="AG11">
        <v>0.42784349999999999</v>
      </c>
      <c r="AH11">
        <v>0.59530179999999999</v>
      </c>
      <c r="AI11">
        <v>85.809309999999996</v>
      </c>
      <c r="AL11">
        <f>1-AF11-AG11</f>
        <v>0.40012089999999995</v>
      </c>
    </row>
    <row r="12" spans="1:38" x14ac:dyDescent="0.25">
      <c r="A12">
        <v>2028</v>
      </c>
      <c r="B12" s="1">
        <v>42762</v>
      </c>
      <c r="C12" s="1">
        <v>2205</v>
      </c>
      <c r="D12" s="1">
        <v>25619</v>
      </c>
      <c r="E12" s="1">
        <v>5340</v>
      </c>
      <c r="F12" s="1">
        <v>12102</v>
      </c>
      <c r="G12" s="1">
        <v>5801</v>
      </c>
      <c r="H12" s="1"/>
      <c r="J12">
        <v>2028</v>
      </c>
      <c r="K12">
        <f>$I$3*C12/1000</f>
        <v>888.60432336798829</v>
      </c>
      <c r="L12">
        <f>$I$3*E12/1000</f>
        <v>2151.9941436666932</v>
      </c>
      <c r="M12">
        <f>$I$3*G12/1000</f>
        <v>2337.7749115000906</v>
      </c>
      <c r="N12">
        <f t="shared" si="3"/>
        <v>5378.3733785347722</v>
      </c>
      <c r="P12">
        <f t="shared" si="0"/>
        <v>5.1564473130349377E-2</v>
      </c>
      <c r="Q12">
        <f t="shared" si="1"/>
        <v>0.20843904914321401</v>
      </c>
      <c r="R12">
        <f t="shared" si="2"/>
        <v>0.47934225747810277</v>
      </c>
      <c r="T12">
        <f>$I$3*B12/1000</f>
        <v>17232.878945969125</v>
      </c>
      <c r="U12">
        <f>$I$3*D12/1000</f>
        <v>10324.332952546256</v>
      </c>
      <c r="V12">
        <f>$I$3*F12/1000</f>
        <v>4877.0474019951907</v>
      </c>
      <c r="X12">
        <v>0.41815160000000001</v>
      </c>
      <c r="Y12">
        <v>9.6206899999999998E-2</v>
      </c>
      <c r="Z12">
        <v>0.91440999999999995</v>
      </c>
      <c r="AB12">
        <v>0.3005582</v>
      </c>
      <c r="AC12">
        <v>0.21160080000000001</v>
      </c>
      <c r="AD12">
        <v>0.87228229999999995</v>
      </c>
      <c r="AF12">
        <v>0.17600399999999999</v>
      </c>
      <c r="AG12">
        <v>0.41290700000000002</v>
      </c>
      <c r="AH12">
        <v>0.60378449999999995</v>
      </c>
      <c r="AI12">
        <v>85.82226</v>
      </c>
      <c r="AL12">
        <f>1-AF12-AG12</f>
        <v>0.41108899999999993</v>
      </c>
    </row>
    <row r="13" spans="1:38" x14ac:dyDescent="0.25">
      <c r="A13">
        <v>2029</v>
      </c>
      <c r="B13" s="1">
        <v>42742</v>
      </c>
      <c r="C13" s="1">
        <v>2265</v>
      </c>
      <c r="D13" s="1">
        <v>25983</v>
      </c>
      <c r="E13" s="1">
        <v>5343</v>
      </c>
      <c r="F13" s="1">
        <v>12621</v>
      </c>
      <c r="G13" s="1">
        <v>6036</v>
      </c>
      <c r="H13" s="1"/>
      <c r="J13">
        <v>2029</v>
      </c>
      <c r="K13">
        <f>$I$3*C13/1000</f>
        <v>912.78403284738931</v>
      </c>
      <c r="L13">
        <f>$I$3*E13/1000</f>
        <v>2153.2031291406629</v>
      </c>
      <c r="M13">
        <f>$I$3*G13/1000</f>
        <v>2432.4787736277449</v>
      </c>
      <c r="N13">
        <f t="shared" si="3"/>
        <v>5498.4659356157972</v>
      </c>
      <c r="P13">
        <f t="shared" si="0"/>
        <v>5.2992372841701371E-2</v>
      </c>
      <c r="Q13">
        <f t="shared" si="1"/>
        <v>0.2056344532963861</v>
      </c>
      <c r="R13">
        <f t="shared" si="2"/>
        <v>0.47825053482291419</v>
      </c>
      <c r="T13">
        <f>$I$3*B13/1000</f>
        <v>17224.819042809322</v>
      </c>
      <c r="U13">
        <f>$I$3*D13/1000</f>
        <v>10471.023190054622</v>
      </c>
      <c r="V13">
        <f>$I$3*F13/1000</f>
        <v>5086.20188899201</v>
      </c>
      <c r="X13">
        <v>0.42929669999999998</v>
      </c>
      <c r="Y13">
        <v>8.9350100000000002E-2</v>
      </c>
      <c r="Z13">
        <v>0.91149219999999997</v>
      </c>
      <c r="AB13">
        <v>0.30339070000000001</v>
      </c>
      <c r="AC13">
        <v>0.20201669999999999</v>
      </c>
      <c r="AD13">
        <v>0.87072320000000003</v>
      </c>
      <c r="AF13">
        <v>0.1863561</v>
      </c>
      <c r="AG13">
        <v>0.4001268</v>
      </c>
      <c r="AH13">
        <v>0.60652879999999998</v>
      </c>
      <c r="AI13">
        <v>85.846599999999995</v>
      </c>
      <c r="AL13">
        <f>1-AF13-AG13</f>
        <v>0.41351709999999997</v>
      </c>
    </row>
    <row r="14" spans="1:38" x14ac:dyDescent="0.25">
      <c r="A14">
        <v>2030</v>
      </c>
      <c r="B14" s="1">
        <v>42727</v>
      </c>
      <c r="C14" s="1">
        <v>2302</v>
      </c>
      <c r="D14" s="1">
        <v>26342</v>
      </c>
      <c r="E14" s="1">
        <v>5522</v>
      </c>
      <c r="F14" s="1">
        <v>13139</v>
      </c>
      <c r="G14" s="1">
        <v>6181</v>
      </c>
      <c r="H14" s="1"/>
      <c r="J14">
        <v>2030</v>
      </c>
      <c r="K14">
        <f>$I$3*C14/1000</f>
        <v>927.69485369302004</v>
      </c>
      <c r="L14">
        <f>$I$3*E14/1000</f>
        <v>2225.3392624208759</v>
      </c>
      <c r="M14">
        <f>$I$3*G14/1000</f>
        <v>2490.9130715362976</v>
      </c>
      <c r="N14">
        <f t="shared" si="3"/>
        <v>5643.9471876501939</v>
      </c>
      <c r="P14">
        <f t="shared" si="0"/>
        <v>5.3876939640040256E-2</v>
      </c>
      <c r="Q14">
        <f t="shared" si="1"/>
        <v>0.20962721129754763</v>
      </c>
      <c r="R14">
        <f t="shared" si="2"/>
        <v>0.47043153969099627</v>
      </c>
      <c r="T14">
        <f>$I$3*B14/1000</f>
        <v>17218.774115439475</v>
      </c>
      <c r="U14">
        <f>$I$3*D14/1000</f>
        <v>10615.698451773038</v>
      </c>
      <c r="V14">
        <f>$I$3*F14/1000</f>
        <v>5294.9533808308388</v>
      </c>
      <c r="X14">
        <v>0.43789640000000002</v>
      </c>
      <c r="Y14">
        <v>8.4068599999999993E-2</v>
      </c>
      <c r="Z14">
        <v>0.90764619999999996</v>
      </c>
      <c r="AB14">
        <v>0.3098474</v>
      </c>
      <c r="AC14">
        <v>0.19451830000000001</v>
      </c>
      <c r="AD14">
        <v>0.86542399999999997</v>
      </c>
      <c r="AF14">
        <v>0.19415479999999999</v>
      </c>
      <c r="AG14">
        <v>0.38328640000000003</v>
      </c>
      <c r="AH14">
        <v>0.61222319999999997</v>
      </c>
      <c r="AI14">
        <v>85.85615</v>
      </c>
      <c r="AL14">
        <f>1-AF14-AG14</f>
        <v>0.42255880000000001</v>
      </c>
    </row>
    <row r="15" spans="1:38" x14ac:dyDescent="0.25">
      <c r="A15">
        <v>2031</v>
      </c>
      <c r="B15" s="1">
        <v>42878</v>
      </c>
      <c r="C15" s="1">
        <v>2299</v>
      </c>
      <c r="D15" s="1">
        <v>26797</v>
      </c>
      <c r="E15" s="1">
        <v>5574</v>
      </c>
      <c r="F15" s="1">
        <v>13499</v>
      </c>
      <c r="G15" s="1">
        <v>6314</v>
      </c>
      <c r="H15" s="1"/>
      <c r="J15">
        <v>2031</v>
      </c>
      <c r="K15">
        <f>$I$3*C15/1000</f>
        <v>926.48586821904996</v>
      </c>
      <c r="L15">
        <f>$I$3*E15/1000</f>
        <v>2246.2950106363573</v>
      </c>
      <c r="M15">
        <f>$I$3*G15/1000</f>
        <v>2544.5114275489696</v>
      </c>
      <c r="N15">
        <f t="shared" si="3"/>
        <v>5717.2923064043771</v>
      </c>
      <c r="P15">
        <f t="shared" si="0"/>
        <v>5.361723961005644E-2</v>
      </c>
      <c r="Q15">
        <f t="shared" si="1"/>
        <v>0.20800835914468038</v>
      </c>
      <c r="R15">
        <f t="shared" si="2"/>
        <v>0.46773835098896216</v>
      </c>
      <c r="T15">
        <f>$I$3*B15/1000</f>
        <v>17279.626384295967</v>
      </c>
      <c r="U15">
        <f>$I$3*D15/1000</f>
        <v>10799.061248658498</v>
      </c>
      <c r="V15">
        <f>$I$3*F15/1000</f>
        <v>5440.031637707245</v>
      </c>
      <c r="X15">
        <v>0.44213819999999998</v>
      </c>
      <c r="Y15">
        <v>7.8944899999999998E-2</v>
      </c>
      <c r="Z15">
        <v>0.90260739999999995</v>
      </c>
      <c r="AB15">
        <v>0.31854310000000002</v>
      </c>
      <c r="AC15">
        <v>0.18326680000000001</v>
      </c>
      <c r="AD15">
        <v>0.86345490000000003</v>
      </c>
      <c r="AF15">
        <v>0.1999407</v>
      </c>
      <c r="AG15">
        <v>0.36899029999999999</v>
      </c>
      <c r="AH15">
        <v>0.61500849999999996</v>
      </c>
      <c r="AI15">
        <v>86.009630000000001</v>
      </c>
      <c r="AL15">
        <f>1-AF15-AG15</f>
        <v>0.43106900000000004</v>
      </c>
    </row>
    <row r="16" spans="1:38" x14ac:dyDescent="0.25">
      <c r="A16">
        <v>2032</v>
      </c>
      <c r="B16" s="1">
        <v>43040</v>
      </c>
      <c r="C16" s="1">
        <v>2318</v>
      </c>
      <c r="D16" s="1">
        <v>27246</v>
      </c>
      <c r="E16" s="1">
        <v>5598</v>
      </c>
      <c r="F16" s="1">
        <v>13864</v>
      </c>
      <c r="G16" s="1">
        <v>6494</v>
      </c>
      <c r="H16" s="1"/>
      <c r="J16">
        <v>2032</v>
      </c>
      <c r="K16">
        <f>$I$3*C16/1000</f>
        <v>934.14277622086036</v>
      </c>
      <c r="L16">
        <f>$I$3*E16/1000</f>
        <v>2255.966894428117</v>
      </c>
      <c r="M16">
        <f>$I$3*G16/1000</f>
        <v>2617.0505559871726</v>
      </c>
      <c r="N16">
        <f t="shared" si="3"/>
        <v>5807.1602266361497</v>
      </c>
      <c r="P16">
        <f t="shared" si="0"/>
        <v>5.3856877323420073E-2</v>
      </c>
      <c r="Q16">
        <f t="shared" si="1"/>
        <v>0.20546135212508257</v>
      </c>
      <c r="R16">
        <f t="shared" si="2"/>
        <v>0.46840738603577609</v>
      </c>
      <c r="T16">
        <f>$I$3*B16/1000</f>
        <v>17344.911599890347</v>
      </c>
      <c r="U16">
        <f>$I$3*D16/1000</f>
        <v>10980.006074596015</v>
      </c>
      <c r="V16">
        <f>$I$3*F16/1000</f>
        <v>5587.124870373601</v>
      </c>
      <c r="X16">
        <v>0.44951210000000003</v>
      </c>
      <c r="Y16">
        <v>7.3861499999999997E-2</v>
      </c>
      <c r="Z16">
        <v>0.89918679999999995</v>
      </c>
      <c r="AB16">
        <v>0.3186523</v>
      </c>
      <c r="AC16">
        <v>0.17775089999999999</v>
      </c>
      <c r="AD16">
        <v>0.86100710000000003</v>
      </c>
      <c r="AF16">
        <v>0.2136469</v>
      </c>
      <c r="AG16">
        <v>0.35126950000000001</v>
      </c>
      <c r="AH16">
        <v>0.6087709</v>
      </c>
      <c r="AI16">
        <v>86.159549999999996</v>
      </c>
      <c r="AL16">
        <f>1-AF16-AG16</f>
        <v>0.43508360000000001</v>
      </c>
    </row>
    <row r="17" spans="1:38" x14ac:dyDescent="0.25">
      <c r="A17">
        <v>2033</v>
      </c>
      <c r="B17" s="1">
        <v>43192</v>
      </c>
      <c r="C17" s="1">
        <v>2336</v>
      </c>
      <c r="D17" s="1">
        <v>27703</v>
      </c>
      <c r="E17" s="1">
        <v>5733</v>
      </c>
      <c r="F17" s="1">
        <v>14221</v>
      </c>
      <c r="G17" s="1">
        <v>6696</v>
      </c>
      <c r="H17" s="1"/>
      <c r="J17">
        <v>2033</v>
      </c>
      <c r="K17">
        <f>$I$3*C17/1000</f>
        <v>941.39668906468057</v>
      </c>
      <c r="L17">
        <f>$I$3*E17/1000</f>
        <v>2310.3712407567696</v>
      </c>
      <c r="M17">
        <f>$I$3*G17/1000</f>
        <v>2698.4555779011566</v>
      </c>
      <c r="N17">
        <f t="shared" si="3"/>
        <v>5950.2235077226069</v>
      </c>
      <c r="P17">
        <f t="shared" si="0"/>
        <v>5.4084089646230786E-2</v>
      </c>
      <c r="Q17">
        <f t="shared" si="1"/>
        <v>0.20694509619896762</v>
      </c>
      <c r="R17">
        <f t="shared" si="2"/>
        <v>0.47085296392658743</v>
      </c>
      <c r="T17">
        <f>$I$3*B17/1000</f>
        <v>17406.166863904829</v>
      </c>
      <c r="U17">
        <f>$I$3*D17/1000</f>
        <v>11164.174861797452</v>
      </c>
      <c r="V17">
        <f>$I$3*F17/1000</f>
        <v>5730.9941417760374</v>
      </c>
      <c r="X17">
        <v>0.45219019999999999</v>
      </c>
      <c r="Y17">
        <v>7.3416400000000007E-2</v>
      </c>
      <c r="Z17">
        <v>0.89389240000000003</v>
      </c>
      <c r="AB17">
        <v>0.32151750000000001</v>
      </c>
      <c r="AC17">
        <v>0.1718586</v>
      </c>
      <c r="AD17">
        <v>0.85615280000000005</v>
      </c>
      <c r="AF17">
        <v>0.2246677</v>
      </c>
      <c r="AG17">
        <v>0.34181840000000002</v>
      </c>
      <c r="AH17">
        <v>0.60403629999999997</v>
      </c>
      <c r="AI17">
        <v>86.291330000000002</v>
      </c>
      <c r="AL17">
        <f>1-AF17-AG17</f>
        <v>0.43351389999999995</v>
      </c>
    </row>
    <row r="18" spans="1:38" x14ac:dyDescent="0.25">
      <c r="A18">
        <v>2034</v>
      </c>
      <c r="B18" s="1">
        <v>43337</v>
      </c>
      <c r="C18" s="1">
        <v>2327</v>
      </c>
      <c r="D18" s="1">
        <v>28150</v>
      </c>
      <c r="E18" s="1">
        <v>5816</v>
      </c>
      <c r="F18" s="1">
        <v>14579</v>
      </c>
      <c r="G18" s="1">
        <v>6874</v>
      </c>
      <c r="H18" s="1"/>
      <c r="J18">
        <v>2034</v>
      </c>
      <c r="K18">
        <f>$I$3*C18/1000</f>
        <v>937.76973264277046</v>
      </c>
      <c r="L18">
        <f>$I$3*E18/1000</f>
        <v>2343.8198388699411</v>
      </c>
      <c r="M18">
        <f>$I$3*G18/1000</f>
        <v>2770.1887160233796</v>
      </c>
      <c r="N18">
        <f t="shared" si="3"/>
        <v>6051.7782875360917</v>
      </c>
      <c r="P18">
        <f t="shared" si="0"/>
        <v>5.3695456538292913E-2</v>
      </c>
      <c r="Q18">
        <f t="shared" si="1"/>
        <v>0.20660746003552397</v>
      </c>
      <c r="R18">
        <f t="shared" si="2"/>
        <v>0.47150010288771521</v>
      </c>
      <c r="T18">
        <f>$I$3*B18/1000</f>
        <v>17464.601161813382</v>
      </c>
      <c r="U18">
        <f>$I$3*D18/1000</f>
        <v>11344.313697418989</v>
      </c>
      <c r="V18">
        <f>$I$3*F18/1000</f>
        <v>5875.2664083364634</v>
      </c>
      <c r="X18">
        <v>0.45379239999999998</v>
      </c>
      <c r="Y18">
        <v>6.8717299999999995E-2</v>
      </c>
      <c r="Z18">
        <v>0.88854789999999995</v>
      </c>
      <c r="AB18">
        <v>0.3276732</v>
      </c>
      <c r="AC18">
        <v>0.1641563</v>
      </c>
      <c r="AD18">
        <v>0.85460040000000004</v>
      </c>
      <c r="AF18">
        <v>0.23218330000000001</v>
      </c>
      <c r="AG18">
        <v>0.33424789999999999</v>
      </c>
      <c r="AH18">
        <v>0.60148159999999995</v>
      </c>
      <c r="AI18">
        <v>86.417860000000005</v>
      </c>
      <c r="AL18">
        <f>1-AF18-AG18</f>
        <v>0.43356880000000003</v>
      </c>
    </row>
    <row r="19" spans="1:38" x14ac:dyDescent="0.25">
      <c r="A19">
        <v>2035</v>
      </c>
      <c r="B19" s="1">
        <v>43479</v>
      </c>
      <c r="C19" s="1">
        <v>2303</v>
      </c>
      <c r="D19" s="1">
        <v>28598</v>
      </c>
      <c r="E19" s="1">
        <v>5944</v>
      </c>
      <c r="F19" s="1">
        <v>14936</v>
      </c>
      <c r="G19" s="1">
        <v>7052</v>
      </c>
      <c r="H19" s="1"/>
      <c r="J19">
        <v>2035</v>
      </c>
      <c r="K19">
        <f>$I$3*C19/1000</f>
        <v>928.0978488510101</v>
      </c>
      <c r="L19">
        <f>$I$3*E19/1000</f>
        <v>2395.4032190926632</v>
      </c>
      <c r="M19">
        <f>$I$3*G19/1000</f>
        <v>2841.921854145603</v>
      </c>
      <c r="N19">
        <f t="shared" si="3"/>
        <v>6165.4229220892757</v>
      </c>
      <c r="P19">
        <f t="shared" si="0"/>
        <v>5.296809954230778E-2</v>
      </c>
      <c r="Q19">
        <f t="shared" si="1"/>
        <v>0.20784670256661306</v>
      </c>
      <c r="R19">
        <f t="shared" si="2"/>
        <v>0.47214783074450989</v>
      </c>
      <c r="T19">
        <f>$I$3*B19/1000</f>
        <v>17521.826474247966</v>
      </c>
      <c r="U19">
        <f>$I$3*D19/1000</f>
        <v>11524.855528198517</v>
      </c>
      <c r="V19">
        <f>$I$3*F19/1000</f>
        <v>6019.1356797388999</v>
      </c>
      <c r="X19">
        <v>0.471078</v>
      </c>
      <c r="Y19">
        <v>6.2006899999999997E-2</v>
      </c>
      <c r="Z19">
        <v>0.88334599999999996</v>
      </c>
      <c r="AB19">
        <v>0.3275054</v>
      </c>
      <c r="AC19">
        <v>0.16029089999999999</v>
      </c>
      <c r="AD19">
        <v>0.8508637</v>
      </c>
      <c r="AF19">
        <v>0.24497859999999999</v>
      </c>
      <c r="AG19">
        <v>0.32291110000000001</v>
      </c>
      <c r="AH19">
        <v>0.60129889999999997</v>
      </c>
      <c r="AI19">
        <v>86.545259999999999</v>
      </c>
      <c r="AL19">
        <f>1-AF19-AG19</f>
        <v>0.43211029999999995</v>
      </c>
    </row>
    <row r="20" spans="1:38" x14ac:dyDescent="0.25">
      <c r="A20">
        <v>2036</v>
      </c>
      <c r="B20" s="1">
        <v>43894</v>
      </c>
      <c r="C20" s="1">
        <v>2280</v>
      </c>
      <c r="D20" s="1">
        <v>28711</v>
      </c>
      <c r="E20" s="1">
        <v>5951</v>
      </c>
      <c r="F20" s="1">
        <v>15372</v>
      </c>
      <c r="G20" s="1">
        <v>7188</v>
      </c>
      <c r="H20" s="1"/>
      <c r="J20">
        <v>2036</v>
      </c>
      <c r="K20">
        <f>$I$3*C20/1000</f>
        <v>918.82896021723968</v>
      </c>
      <c r="L20">
        <f>$I$3*E20/1000</f>
        <v>2398.2241851985932</v>
      </c>
      <c r="M20">
        <f>$I$3*G20/1000</f>
        <v>2896.7291956322451</v>
      </c>
      <c r="N20">
        <f t="shared" si="3"/>
        <v>6213.7823410480778</v>
      </c>
      <c r="P20">
        <f t="shared" si="0"/>
        <v>5.1943317993347608E-2</v>
      </c>
      <c r="Q20">
        <f t="shared" si="1"/>
        <v>0.20727247396468251</v>
      </c>
      <c r="R20">
        <f t="shared" si="2"/>
        <v>0.46760343481654959</v>
      </c>
      <c r="T20">
        <f>$I$3*B20/1000</f>
        <v>17689.069464813823</v>
      </c>
      <c r="U20">
        <f>$I$3*D20/1000</f>
        <v>11570.393981051389</v>
      </c>
      <c r="V20">
        <f>$I$3*F20/1000</f>
        <v>6194.8415686225471</v>
      </c>
      <c r="X20">
        <v>0.4780836</v>
      </c>
      <c r="Y20">
        <v>6.0418300000000001E-2</v>
      </c>
      <c r="Z20">
        <v>0.87791039999999998</v>
      </c>
      <c r="AB20">
        <v>0.33429700000000001</v>
      </c>
      <c r="AC20">
        <v>0.1559681</v>
      </c>
      <c r="AD20">
        <v>0.84688799999999997</v>
      </c>
      <c r="AF20">
        <v>0.24453549999999999</v>
      </c>
      <c r="AG20">
        <v>0.30542540000000001</v>
      </c>
      <c r="AH20">
        <v>0.59126979999999996</v>
      </c>
      <c r="AI20">
        <v>86.636290000000002</v>
      </c>
      <c r="AL20">
        <f>1-AF20-AG20</f>
        <v>0.45003909999999997</v>
      </c>
    </row>
    <row r="21" spans="1:38" x14ac:dyDescent="0.25">
      <c r="A21">
        <v>2037</v>
      </c>
      <c r="B21" s="1">
        <v>44326</v>
      </c>
      <c r="C21" s="1">
        <v>2367</v>
      </c>
      <c r="D21" s="1">
        <v>28842</v>
      </c>
      <c r="E21" s="1">
        <v>5938</v>
      </c>
      <c r="F21" s="1">
        <v>15795</v>
      </c>
      <c r="G21" s="1">
        <v>7320</v>
      </c>
      <c r="H21" s="1"/>
      <c r="J21">
        <v>2037</v>
      </c>
      <c r="K21">
        <f>$I$3*C21/1000</f>
        <v>953.88953896237115</v>
      </c>
      <c r="L21">
        <f>$I$3*E21/1000</f>
        <v>2392.9852481447233</v>
      </c>
      <c r="M21">
        <f>$I$3*G21/1000</f>
        <v>2949.9245564869275</v>
      </c>
      <c r="N21">
        <f t="shared" si="3"/>
        <v>6296.7993435940225</v>
      </c>
      <c r="P21">
        <f t="shared" si="0"/>
        <v>5.3399810494969092E-2</v>
      </c>
      <c r="Q21">
        <f t="shared" si="1"/>
        <v>0.20588031343180085</v>
      </c>
      <c r="R21">
        <f t="shared" si="2"/>
        <v>0.46343779677113012</v>
      </c>
      <c r="T21">
        <f>$I$3*B21/1000</f>
        <v>17863.163373065512</v>
      </c>
      <c r="U21">
        <f>$I$3*D21/1000</f>
        <v>11623.186346748082</v>
      </c>
      <c r="V21">
        <f>$I$3*F21/1000</f>
        <v>6365.308520452324</v>
      </c>
      <c r="X21">
        <v>0.48098180000000001</v>
      </c>
      <c r="Y21">
        <v>5.84533E-2</v>
      </c>
      <c r="Z21">
        <v>0.86985069999999998</v>
      </c>
      <c r="AB21">
        <v>0.34633520000000001</v>
      </c>
      <c r="AC21">
        <v>0.1442688</v>
      </c>
      <c r="AD21">
        <v>0.84224390000000005</v>
      </c>
      <c r="AF21">
        <v>0.2500791</v>
      </c>
      <c r="AG21">
        <v>0.29661290000000001</v>
      </c>
      <c r="AH21">
        <v>0.58740110000000001</v>
      </c>
      <c r="AI21">
        <v>86.730609999999999</v>
      </c>
      <c r="AL21">
        <f>1-AF21-AG21</f>
        <v>0.45330799999999999</v>
      </c>
    </row>
    <row r="22" spans="1:38" x14ac:dyDescent="0.25">
      <c r="A22">
        <v>2038</v>
      </c>
      <c r="B22" s="1">
        <v>44741</v>
      </c>
      <c r="C22" s="1">
        <v>2365</v>
      </c>
      <c r="D22" s="1">
        <v>28944</v>
      </c>
      <c r="E22" s="1">
        <v>5974</v>
      </c>
      <c r="F22" s="1">
        <v>16213</v>
      </c>
      <c r="G22" s="1">
        <v>7522</v>
      </c>
      <c r="H22" s="1"/>
      <c r="J22">
        <v>2038</v>
      </c>
      <c r="K22">
        <f>$I$3*C22/1000</f>
        <v>953.08354864639114</v>
      </c>
      <c r="L22">
        <f>$I$3*E22/1000</f>
        <v>2407.4930738323637</v>
      </c>
      <c r="M22">
        <f>$I$3*G22/1000</f>
        <v>3031.329578400911</v>
      </c>
      <c r="N22">
        <f t="shared" si="3"/>
        <v>6391.9062008796664</v>
      </c>
      <c r="P22">
        <f t="shared" si="0"/>
        <v>5.2859793031000649E-2</v>
      </c>
      <c r="Q22">
        <f t="shared" si="1"/>
        <v>0.20639856274184631</v>
      </c>
      <c r="R22">
        <f t="shared" si="2"/>
        <v>0.46394868315549248</v>
      </c>
      <c r="T22">
        <f>$I$3*B22/1000</f>
        <v>18030.406363631369</v>
      </c>
      <c r="U22">
        <f>$I$3*D22/1000</f>
        <v>11664.291852863063</v>
      </c>
      <c r="V22">
        <f>$I$3*F22/1000</f>
        <v>6533.760496492152</v>
      </c>
      <c r="X22">
        <v>0.48724879999999998</v>
      </c>
      <c r="Y22">
        <v>5.4714899999999997E-2</v>
      </c>
      <c r="Z22">
        <v>0.86303390000000002</v>
      </c>
      <c r="AB22">
        <v>0.35368300000000003</v>
      </c>
      <c r="AC22">
        <v>0.1372651</v>
      </c>
      <c r="AD22">
        <v>0.84328360000000002</v>
      </c>
      <c r="AF22">
        <v>0.25609080000000001</v>
      </c>
      <c r="AG22">
        <v>0.28292109999999998</v>
      </c>
      <c r="AH22">
        <v>0.58465429999999996</v>
      </c>
      <c r="AI22">
        <v>86.817059999999998</v>
      </c>
      <c r="AL22">
        <f>1-AF22-AG22</f>
        <v>0.46098810000000007</v>
      </c>
    </row>
    <row r="23" spans="1:38" x14ac:dyDescent="0.25">
      <c r="A23">
        <v>2039</v>
      </c>
      <c r="B23" s="1">
        <v>45155</v>
      </c>
      <c r="C23" s="1">
        <v>2364</v>
      </c>
      <c r="D23" s="1">
        <v>29069</v>
      </c>
      <c r="E23" s="1">
        <v>6057</v>
      </c>
      <c r="F23" s="1">
        <v>16668</v>
      </c>
      <c r="G23" s="1">
        <v>7711</v>
      </c>
      <c r="H23" s="1"/>
      <c r="J23">
        <v>2039</v>
      </c>
      <c r="K23">
        <f>$I$3*C23/1000</f>
        <v>952.68055348840107</v>
      </c>
      <c r="L23">
        <f>$I$3*E23/1000</f>
        <v>2440.9416719455353</v>
      </c>
      <c r="M23">
        <f>$I$3*G23/1000</f>
        <v>3107.4956632610242</v>
      </c>
      <c r="N23">
        <f t="shared" si="3"/>
        <v>6501.1178886949601</v>
      </c>
      <c r="P23">
        <f t="shared" si="0"/>
        <v>5.2353006311593397E-2</v>
      </c>
      <c r="Q23">
        <f t="shared" si="1"/>
        <v>0.20836630087034297</v>
      </c>
      <c r="R23">
        <f t="shared" si="2"/>
        <v>0.46262299016078712</v>
      </c>
      <c r="T23">
        <f>$I$3*B23/1000</f>
        <v>18197.246359039236</v>
      </c>
      <c r="U23">
        <f>$I$3*D23/1000</f>
        <v>11714.666247611814</v>
      </c>
      <c r="V23">
        <f>$I$3*F23/1000</f>
        <v>6717.12329337761</v>
      </c>
      <c r="X23">
        <v>0.48842869999999999</v>
      </c>
      <c r="Y23">
        <v>5.1666499999999997E-2</v>
      </c>
      <c r="Z23">
        <v>0.85771229999999998</v>
      </c>
      <c r="AB23">
        <v>0.36334240000000001</v>
      </c>
      <c r="AC23">
        <v>0.12814339999999999</v>
      </c>
      <c r="AD23">
        <v>0.83951980000000004</v>
      </c>
      <c r="AF23">
        <v>0.2613991</v>
      </c>
      <c r="AG23">
        <v>0.27555800000000003</v>
      </c>
      <c r="AH23">
        <v>0.57709379999999999</v>
      </c>
      <c r="AI23">
        <v>86.90437</v>
      </c>
      <c r="AL23">
        <f>1-AF23-AG23</f>
        <v>0.46304289999999998</v>
      </c>
    </row>
    <row r="24" spans="1:38" x14ac:dyDescent="0.25">
      <c r="A24">
        <v>2040</v>
      </c>
      <c r="B24" s="1">
        <v>45582</v>
      </c>
      <c r="C24" s="1">
        <v>2363</v>
      </c>
      <c r="D24" s="1">
        <v>29191</v>
      </c>
      <c r="E24" s="1">
        <v>6034</v>
      </c>
      <c r="F24" s="1">
        <v>17092</v>
      </c>
      <c r="G24" s="1">
        <v>7907</v>
      </c>
      <c r="H24" s="1"/>
      <c r="J24">
        <v>2040</v>
      </c>
      <c r="K24">
        <f>$I$3*C24/1000</f>
        <v>952.27755833041113</v>
      </c>
      <c r="L24">
        <f>$I$3*E24/1000</f>
        <v>2431.6727833117648</v>
      </c>
      <c r="M24">
        <f>$I$3*G24/1000</f>
        <v>3186.4827142270674</v>
      </c>
      <c r="N24">
        <f t="shared" si="3"/>
        <v>6570.4330558692436</v>
      </c>
      <c r="P24">
        <f t="shared" si="0"/>
        <v>5.1840638848668331E-2</v>
      </c>
      <c r="Q24">
        <f t="shared" si="1"/>
        <v>0.20670754684663081</v>
      </c>
      <c r="R24">
        <f t="shared" si="2"/>
        <v>0.46261408846243857</v>
      </c>
      <c r="T24">
        <f>$I$3*B24/1000</f>
        <v>18369.325291500976</v>
      </c>
      <c r="U24">
        <f>$I$3*D24/1000</f>
        <v>11763.831656886598</v>
      </c>
      <c r="V24">
        <f>$I$3*F24/1000</f>
        <v>6887.9932403653775</v>
      </c>
      <c r="X24">
        <v>0.4908517</v>
      </c>
      <c r="Y24">
        <v>4.9602899999999998E-2</v>
      </c>
      <c r="Z24">
        <v>0.85250760000000003</v>
      </c>
      <c r="AB24">
        <v>0.37477300000000002</v>
      </c>
      <c r="AC24">
        <v>0.1211332</v>
      </c>
      <c r="AD24">
        <v>0.83518890000000001</v>
      </c>
      <c r="AF24">
        <v>0.26386609999999999</v>
      </c>
      <c r="AG24">
        <v>0.26293</v>
      </c>
      <c r="AH24">
        <v>0.57295810000000003</v>
      </c>
      <c r="AI24">
        <v>86.984669999999994</v>
      </c>
      <c r="AL24">
        <f>1-AF24-AG24</f>
        <v>0.47320390000000001</v>
      </c>
    </row>
    <row r="25" spans="1:38" x14ac:dyDescent="0.25">
      <c r="A25">
        <v>2041</v>
      </c>
      <c r="B25" s="1">
        <v>45980</v>
      </c>
      <c r="C25" s="1">
        <v>2327</v>
      </c>
      <c r="D25" s="1">
        <v>29009</v>
      </c>
      <c r="E25" s="1">
        <v>6001</v>
      </c>
      <c r="F25" s="1">
        <v>17645</v>
      </c>
      <c r="G25" s="1">
        <v>8154</v>
      </c>
      <c r="H25" s="1"/>
      <c r="J25">
        <v>2041</v>
      </c>
      <c r="K25">
        <f>$I$3*C25/1000</f>
        <v>937.76973264277046</v>
      </c>
      <c r="L25">
        <f>$I$3*E25/1000</f>
        <v>2418.3739430980945</v>
      </c>
      <c r="M25">
        <f>$I$3*G25/1000</f>
        <v>3286.0225182506019</v>
      </c>
      <c r="N25">
        <f t="shared" si="3"/>
        <v>6642.1661939914666</v>
      </c>
      <c r="P25">
        <f t="shared" si="0"/>
        <v>5.060896041757286E-2</v>
      </c>
      <c r="Q25">
        <f t="shared" si="1"/>
        <v>0.20686683443069392</v>
      </c>
      <c r="R25">
        <f t="shared" si="2"/>
        <v>0.46211391328988383</v>
      </c>
      <c r="T25">
        <f>$I$3*B25/1000</f>
        <v>18529.717364381002</v>
      </c>
      <c r="U25">
        <f>$I$3*D25/1000</f>
        <v>11690.486538132414</v>
      </c>
      <c r="V25">
        <f>$I$3*F25/1000</f>
        <v>7110.8495627338571</v>
      </c>
      <c r="X25">
        <v>0.49643320000000002</v>
      </c>
      <c r="Y25">
        <v>4.6085300000000003E-2</v>
      </c>
      <c r="Z25">
        <v>0.84682469999999999</v>
      </c>
      <c r="AB25">
        <v>0.38646629999999998</v>
      </c>
      <c r="AC25">
        <v>0.1172739</v>
      </c>
      <c r="AD25">
        <v>0.83343100000000003</v>
      </c>
      <c r="AF25">
        <v>0.265741</v>
      </c>
      <c r="AG25">
        <v>0.24930579999999999</v>
      </c>
      <c r="AH25">
        <v>0.56010199999999999</v>
      </c>
      <c r="AI25">
        <v>87.026349999999994</v>
      </c>
      <c r="AL25">
        <f>1-AF25-AG25</f>
        <v>0.48495319999999997</v>
      </c>
    </row>
    <row r="26" spans="1:38" x14ac:dyDescent="0.25">
      <c r="A26">
        <v>2042</v>
      </c>
      <c r="B26" s="1">
        <v>46358</v>
      </c>
      <c r="C26" s="1">
        <v>2403</v>
      </c>
      <c r="D26" s="1">
        <v>28829</v>
      </c>
      <c r="E26" s="1">
        <v>5921</v>
      </c>
      <c r="F26" s="1">
        <v>18192</v>
      </c>
      <c r="G26" s="1">
        <v>8448</v>
      </c>
      <c r="H26" s="1"/>
      <c r="J26">
        <v>2042</v>
      </c>
      <c r="K26">
        <f>$I$3*C26/1000</f>
        <v>968.39736465001181</v>
      </c>
      <c r="L26">
        <f>$I$3*E26/1000</f>
        <v>2386.1343304588931</v>
      </c>
      <c r="M26">
        <f>$I$3*G26/1000</f>
        <v>3404.5030946996667</v>
      </c>
      <c r="N26">
        <f t="shared" si="3"/>
        <v>6759.0347898085711</v>
      </c>
      <c r="P26">
        <f t="shared" si="0"/>
        <v>5.1835713361232147E-2</v>
      </c>
      <c r="Q26">
        <f t="shared" si="1"/>
        <v>0.20538346803565855</v>
      </c>
      <c r="R26">
        <f t="shared" si="2"/>
        <v>0.46437994722955145</v>
      </c>
      <c r="T26">
        <f>$I$3*B26/1000</f>
        <v>18682.049534101225</v>
      </c>
      <c r="U26">
        <f>$I$3*D26/1000</f>
        <v>11617.947409694212</v>
      </c>
      <c r="V26">
        <f>$I$3*F26/1000</f>
        <v>7331.2879141543963</v>
      </c>
      <c r="X26">
        <v>0.50690279999999999</v>
      </c>
      <c r="Y26">
        <v>4.2926800000000001E-2</v>
      </c>
      <c r="Z26">
        <v>0.83935890000000002</v>
      </c>
      <c r="AB26">
        <v>0.39498420000000001</v>
      </c>
      <c r="AC26">
        <v>0.1131846</v>
      </c>
      <c r="AD26">
        <v>0.83079539999999996</v>
      </c>
      <c r="AF26">
        <v>0.27248240000000001</v>
      </c>
      <c r="AG26">
        <v>0.2399406</v>
      </c>
      <c r="AH26">
        <v>0.5527704</v>
      </c>
      <c r="AI26">
        <v>87.061620000000005</v>
      </c>
      <c r="AL26">
        <f>1-AF26-AG26</f>
        <v>0.48757699999999998</v>
      </c>
    </row>
    <row r="27" spans="1:38" x14ac:dyDescent="0.25">
      <c r="A27">
        <v>2043</v>
      </c>
      <c r="B27" s="1">
        <v>46730</v>
      </c>
      <c r="C27" s="1">
        <v>2534</v>
      </c>
      <c r="D27" s="1">
        <v>28651</v>
      </c>
      <c r="E27" s="1">
        <v>5894</v>
      </c>
      <c r="F27" s="1">
        <v>18743</v>
      </c>
      <c r="G27" s="1">
        <v>8686</v>
      </c>
      <c r="H27" s="1"/>
      <c r="J27">
        <v>2043</v>
      </c>
      <c r="K27">
        <f>$I$3*C27/1000</f>
        <v>1021.189730346704</v>
      </c>
      <c r="L27">
        <f>$I$3*E27/1000</f>
        <v>2375.2534611931624</v>
      </c>
      <c r="M27">
        <f>$I$3*G27/1000</f>
        <v>3500.4159423012911</v>
      </c>
      <c r="N27">
        <f t="shared" si="3"/>
        <v>6896.859133841157</v>
      </c>
      <c r="P27">
        <f t="shared" si="0"/>
        <v>5.4226407019045582E-2</v>
      </c>
      <c r="Q27">
        <f t="shared" si="1"/>
        <v>0.20571707793794283</v>
      </c>
      <c r="R27">
        <f t="shared" si="2"/>
        <v>0.46342634583577869</v>
      </c>
      <c r="T27">
        <f>$I$3*B27/1000</f>
        <v>18831.963732873515</v>
      </c>
      <c r="U27">
        <f>$I$3*D27/1000</f>
        <v>11546.214271571987</v>
      </c>
      <c r="V27">
        <f>$I$3*F27/1000</f>
        <v>7553.3382462068967</v>
      </c>
      <c r="X27">
        <v>0.50813180000000002</v>
      </c>
      <c r="Y27">
        <v>4.0980099999999998E-2</v>
      </c>
      <c r="Z27">
        <v>0.83186389999999999</v>
      </c>
      <c r="AB27">
        <v>0.398206</v>
      </c>
      <c r="AC27">
        <v>0.11175880000000001</v>
      </c>
      <c r="AD27">
        <v>0.83086110000000002</v>
      </c>
      <c r="AF27">
        <v>0.28202529999999998</v>
      </c>
      <c r="AG27">
        <v>0.22717809999999999</v>
      </c>
      <c r="AH27">
        <v>0.54559040000000003</v>
      </c>
      <c r="AI27">
        <v>87.101100000000002</v>
      </c>
      <c r="AL27">
        <f>1-AF27-AG27</f>
        <v>0.49079660000000008</v>
      </c>
    </row>
    <row r="28" spans="1:38" x14ac:dyDescent="0.25">
      <c r="A28">
        <v>2044</v>
      </c>
      <c r="B28" s="1">
        <v>47116</v>
      </c>
      <c r="C28" s="1">
        <v>2552</v>
      </c>
      <c r="D28" s="1">
        <v>28477</v>
      </c>
      <c r="E28" s="1">
        <v>5782</v>
      </c>
      <c r="F28" s="1">
        <v>19287</v>
      </c>
      <c r="G28" s="1">
        <v>8906</v>
      </c>
      <c r="H28" s="1"/>
      <c r="J28">
        <v>2044</v>
      </c>
      <c r="K28">
        <f>$I$3*C28/1000</f>
        <v>1028.4436431905244</v>
      </c>
      <c r="L28">
        <f>$I$3*E28/1000</f>
        <v>2330.1180034982804</v>
      </c>
      <c r="M28">
        <f>$I$3*G28/1000</f>
        <v>3589.0748770590949</v>
      </c>
      <c r="N28">
        <f t="shared" si="3"/>
        <v>6947.6365237479004</v>
      </c>
      <c r="P28">
        <f t="shared" si="0"/>
        <v>5.4164190508532134E-2</v>
      </c>
      <c r="Q28">
        <f t="shared" si="1"/>
        <v>0.20304105067247252</v>
      </c>
      <c r="R28">
        <f t="shared" si="2"/>
        <v>0.4617618084720278</v>
      </c>
      <c r="T28">
        <f>$I$3*B28/1000</f>
        <v>18987.519863857662</v>
      </c>
      <c r="U28">
        <f>$I$3*D28/1000</f>
        <v>11476.093114081725</v>
      </c>
      <c r="V28">
        <f>$I$3*F28/1000</f>
        <v>7772.5676121534661</v>
      </c>
      <c r="X28">
        <v>0.50861699999999999</v>
      </c>
      <c r="Y28">
        <v>3.9689299999999997E-2</v>
      </c>
      <c r="Z28">
        <v>0.82534600000000002</v>
      </c>
      <c r="AB28">
        <v>0.40594160000000001</v>
      </c>
      <c r="AC28">
        <v>0.1042245</v>
      </c>
      <c r="AD28">
        <v>0.8311269</v>
      </c>
      <c r="AF28">
        <v>0.2857365</v>
      </c>
      <c r="AG28">
        <v>0.2177114</v>
      </c>
      <c r="AH28">
        <v>0.54145279999999996</v>
      </c>
      <c r="AI28">
        <v>87.139780000000002</v>
      </c>
      <c r="AL28">
        <f>1-AF28-AG28</f>
        <v>0.49655209999999994</v>
      </c>
    </row>
    <row r="29" spans="1:38" x14ac:dyDescent="0.25">
      <c r="A29">
        <v>2045</v>
      </c>
      <c r="B29" s="1">
        <v>47503</v>
      </c>
      <c r="C29" s="1">
        <v>2557</v>
      </c>
      <c r="D29" s="1">
        <v>28293</v>
      </c>
      <c r="E29" s="1">
        <v>5787</v>
      </c>
      <c r="F29" s="1">
        <v>19836</v>
      </c>
      <c r="G29" s="1">
        <v>9169</v>
      </c>
      <c r="H29" s="1"/>
      <c r="J29">
        <v>2045</v>
      </c>
      <c r="K29">
        <f>$I$3*C29/1000</f>
        <v>1030.4586189804745</v>
      </c>
      <c r="L29">
        <f>$I$3*E29/1000</f>
        <v>2332.1329792882307</v>
      </c>
      <c r="M29">
        <f>$I$3*G29/1000</f>
        <v>3695.0626036104695</v>
      </c>
      <c r="N29">
        <f t="shared" si="3"/>
        <v>7057.6542018791752</v>
      </c>
      <c r="P29">
        <f t="shared" si="0"/>
        <v>5.3828179272888028E-2</v>
      </c>
      <c r="Q29">
        <f t="shared" si="1"/>
        <v>0.20453822500265084</v>
      </c>
      <c r="R29">
        <f t="shared" si="2"/>
        <v>0.46224037104254889</v>
      </c>
      <c r="T29">
        <f>$I$3*B29/1000</f>
        <v>19143.478989999796</v>
      </c>
      <c r="U29">
        <f>$I$3*D29/1000</f>
        <v>11401.942005011562</v>
      </c>
      <c r="V29">
        <f>$I$3*F29/1000</f>
        <v>7993.8119538899846</v>
      </c>
      <c r="X29">
        <v>0.5073995</v>
      </c>
      <c r="Y29">
        <v>3.7618699999999998E-2</v>
      </c>
      <c r="Z29">
        <v>0.81721149999999998</v>
      </c>
      <c r="AB29">
        <v>0.41147990000000001</v>
      </c>
      <c r="AC29">
        <v>9.8328200000000004E-2</v>
      </c>
      <c r="AD29">
        <v>0.82910969999999995</v>
      </c>
      <c r="AF29">
        <v>0.29668280000000002</v>
      </c>
      <c r="AG29">
        <v>0.20861060000000001</v>
      </c>
      <c r="AH29">
        <v>0.53508770000000005</v>
      </c>
      <c r="AI29">
        <v>87.165809999999993</v>
      </c>
      <c r="AL29">
        <f>1-AF29-AG29</f>
        <v>0.4947066</v>
      </c>
    </row>
    <row r="30" spans="1:38" x14ac:dyDescent="0.25">
      <c r="A30">
        <v>2046</v>
      </c>
      <c r="B30" s="1">
        <v>47518</v>
      </c>
      <c r="C30" s="1">
        <v>2586</v>
      </c>
      <c r="D30" s="1">
        <v>28317</v>
      </c>
      <c r="E30" s="1">
        <v>5705</v>
      </c>
      <c r="F30" s="1">
        <v>20343</v>
      </c>
      <c r="G30" s="1">
        <v>9474</v>
      </c>
      <c r="H30" s="1"/>
      <c r="J30">
        <v>2046</v>
      </c>
      <c r="K30">
        <f>$I$3*C30/1000</f>
        <v>1042.145478562185</v>
      </c>
      <c r="L30">
        <f>$I$3*E30/1000</f>
        <v>2299.0873763330492</v>
      </c>
      <c r="M30">
        <f>$I$3*G30/1000</f>
        <v>3817.9761267974245</v>
      </c>
      <c r="N30">
        <f t="shared" si="3"/>
        <v>7159.2089816926582</v>
      </c>
      <c r="P30">
        <f t="shared" si="0"/>
        <v>5.4421482385622291E-2</v>
      </c>
      <c r="Q30">
        <f t="shared" si="1"/>
        <v>0.20146908217678428</v>
      </c>
      <c r="R30">
        <f t="shared" si="2"/>
        <v>0.46571302167821854</v>
      </c>
      <c r="T30">
        <f>$I$3*B30/1000</f>
        <v>19149.523917369646</v>
      </c>
      <c r="U30">
        <f>$I$3*D30/1000</f>
        <v>11411.613888803322</v>
      </c>
      <c r="V30">
        <f>$I$3*F30/1000</f>
        <v>8198.130498990924</v>
      </c>
      <c r="X30">
        <v>0.50345130000000005</v>
      </c>
      <c r="Y30">
        <v>3.6891300000000002E-2</v>
      </c>
      <c r="Z30">
        <v>0.81080850000000004</v>
      </c>
      <c r="AB30">
        <v>0.42469190000000001</v>
      </c>
      <c r="AC30">
        <v>9.1641100000000003E-2</v>
      </c>
      <c r="AD30">
        <v>0.83038460000000003</v>
      </c>
      <c r="AF30">
        <v>0.30442900000000001</v>
      </c>
      <c r="AG30">
        <v>0.19672609999999999</v>
      </c>
      <c r="AH30">
        <v>0.52809320000000004</v>
      </c>
      <c r="AI30">
        <v>87.261610000000005</v>
      </c>
      <c r="AL30">
        <f>1-AF30-AG30</f>
        <v>0.49884489999999992</v>
      </c>
    </row>
    <row r="31" spans="1:38" x14ac:dyDescent="0.25">
      <c r="A31">
        <v>2047</v>
      </c>
      <c r="B31" s="1">
        <v>47523</v>
      </c>
      <c r="C31" s="1">
        <v>2584</v>
      </c>
      <c r="D31" s="1">
        <v>28360</v>
      </c>
      <c r="E31" s="1">
        <v>5583</v>
      </c>
      <c r="F31" s="1">
        <v>20839</v>
      </c>
      <c r="G31" s="1">
        <v>9608</v>
      </c>
      <c r="H31" s="1"/>
      <c r="J31">
        <v>2047</v>
      </c>
      <c r="K31">
        <f>$I$3*C31/1000</f>
        <v>1041.3394882462048</v>
      </c>
      <c r="L31">
        <f>$I$3*E31/1000</f>
        <v>2249.921967058267</v>
      </c>
      <c r="M31">
        <f>$I$3*G31/1000</f>
        <v>3871.977477968087</v>
      </c>
      <c r="N31">
        <f t="shared" si="3"/>
        <v>7163.2389332725588</v>
      </c>
      <c r="P31">
        <f t="shared" si="0"/>
        <v>5.4373671695810449E-2</v>
      </c>
      <c r="Q31">
        <f t="shared" si="1"/>
        <v>0.19686177715091679</v>
      </c>
      <c r="R31">
        <f t="shared" si="2"/>
        <v>0.46105859206295885</v>
      </c>
      <c r="T31">
        <f>$I$3*B31/1000</f>
        <v>19151.538893159599</v>
      </c>
      <c r="U31">
        <f>$I$3*D31/1000</f>
        <v>11428.942680596894</v>
      </c>
      <c r="V31">
        <f>$I$3*F31/1000</f>
        <v>8398.0160973539732</v>
      </c>
      <c r="X31">
        <v>0.4994845</v>
      </c>
      <c r="Y31">
        <v>3.5203999999999999E-2</v>
      </c>
      <c r="Z31">
        <v>0.80478930000000004</v>
      </c>
      <c r="AB31">
        <v>0.43980960000000002</v>
      </c>
      <c r="AC31">
        <v>8.4485199999999996E-2</v>
      </c>
      <c r="AD31">
        <v>0.82898450000000001</v>
      </c>
      <c r="AF31">
        <v>0.30831609999999998</v>
      </c>
      <c r="AG31">
        <v>0.18743699999999999</v>
      </c>
      <c r="AH31">
        <v>0.51931470000000002</v>
      </c>
      <c r="AI31">
        <v>87.360770000000002</v>
      </c>
      <c r="AL31">
        <f>1-AF31-AG31</f>
        <v>0.50424690000000005</v>
      </c>
    </row>
    <row r="32" spans="1:38" x14ac:dyDescent="0.25">
      <c r="A32">
        <v>2048</v>
      </c>
      <c r="B32" s="1">
        <v>47540</v>
      </c>
      <c r="C32" s="1">
        <v>2585</v>
      </c>
      <c r="D32" s="1">
        <v>28395</v>
      </c>
      <c r="E32" s="1">
        <v>5549</v>
      </c>
      <c r="F32" s="1">
        <v>21329</v>
      </c>
      <c r="G32" s="1">
        <v>9960</v>
      </c>
      <c r="H32" s="1"/>
      <c r="J32">
        <v>2048</v>
      </c>
      <c r="K32">
        <f>$I$3*C32/1000</f>
        <v>1041.7424834041949</v>
      </c>
      <c r="L32">
        <f>$I$3*E32/1000</f>
        <v>2236.2201316866062</v>
      </c>
      <c r="M32">
        <f>$I$3*G32/1000</f>
        <v>4013.8317735805731</v>
      </c>
      <c r="N32">
        <f t="shared" si="3"/>
        <v>7291.7943886713747</v>
      </c>
      <c r="P32">
        <f t="shared" si="0"/>
        <v>5.4375262936474544E-2</v>
      </c>
      <c r="Q32">
        <f t="shared" si="1"/>
        <v>0.19542172917767212</v>
      </c>
      <c r="R32">
        <f t="shared" si="2"/>
        <v>0.46696985325144169</v>
      </c>
      <c r="T32">
        <f>$I$3*B32/1000</f>
        <v>19158.389810845427</v>
      </c>
      <c r="U32">
        <f>$I$3*D32/1000</f>
        <v>11443.047511126544</v>
      </c>
      <c r="V32">
        <f>$I$3*F32/1000</f>
        <v>8595.4837247690793</v>
      </c>
      <c r="X32">
        <v>0.49793860000000001</v>
      </c>
      <c r="Y32">
        <v>3.32772E-2</v>
      </c>
      <c r="Z32">
        <v>0.79810689999999995</v>
      </c>
      <c r="AB32">
        <v>0.4470153</v>
      </c>
      <c r="AC32">
        <v>7.6633199999999999E-2</v>
      </c>
      <c r="AD32">
        <v>0.82979400000000003</v>
      </c>
      <c r="AF32">
        <v>0.31492330000000002</v>
      </c>
      <c r="AG32">
        <v>0.17975530000000001</v>
      </c>
      <c r="AH32">
        <v>0.51183829999999997</v>
      </c>
      <c r="AI32">
        <v>87.448260000000005</v>
      </c>
      <c r="AL32">
        <f>1-AF32-AG32</f>
        <v>0.50532139999999992</v>
      </c>
    </row>
    <row r="33" spans="1:38" x14ac:dyDescent="0.25">
      <c r="A33">
        <v>2049</v>
      </c>
      <c r="B33" s="1">
        <v>47556</v>
      </c>
      <c r="C33" s="1">
        <v>2629</v>
      </c>
      <c r="D33" s="1">
        <v>28407</v>
      </c>
      <c r="E33" s="1">
        <v>5508</v>
      </c>
      <c r="F33" s="1">
        <v>21820</v>
      </c>
      <c r="G33" s="1">
        <v>10192</v>
      </c>
      <c r="H33" s="1"/>
      <c r="J33">
        <v>2049</v>
      </c>
      <c r="K33">
        <f>$I$3*C33/1000</f>
        <v>1059.4742703557556</v>
      </c>
      <c r="L33">
        <f>$I$3*E33/1000</f>
        <v>2219.6973302090159</v>
      </c>
      <c r="M33">
        <f>$I$3*G33/1000</f>
        <v>4107.3266502342576</v>
      </c>
      <c r="N33">
        <f t="shared" si="3"/>
        <v>7386.4982507990289</v>
      </c>
      <c r="P33">
        <f t="shared" si="0"/>
        <v>5.5282193624358648E-2</v>
      </c>
      <c r="Q33">
        <f t="shared" si="1"/>
        <v>0.19389587073608616</v>
      </c>
      <c r="R33">
        <f t="shared" si="2"/>
        <v>0.46709440879926672</v>
      </c>
      <c r="T33">
        <f>$I$3*B33/1000</f>
        <v>19164.837733373264</v>
      </c>
      <c r="U33">
        <f>$I$3*D33/1000</f>
        <v>11447.883453022425</v>
      </c>
      <c r="V33">
        <f>$I$3*F33/1000</f>
        <v>8793.3543473421796</v>
      </c>
      <c r="X33">
        <v>0.49358649999999998</v>
      </c>
      <c r="Y33">
        <v>3.3539399999999997E-2</v>
      </c>
      <c r="Z33">
        <v>0.79264449999999997</v>
      </c>
      <c r="AB33">
        <v>0.45661279999999999</v>
      </c>
      <c r="AC33">
        <v>7.10036E-2</v>
      </c>
      <c r="AD33">
        <v>0.82824660000000005</v>
      </c>
      <c r="AF33">
        <v>0.32305220000000001</v>
      </c>
      <c r="AG33">
        <v>0.1742438</v>
      </c>
      <c r="AH33">
        <v>0.50224559999999996</v>
      </c>
      <c r="AI33">
        <v>87.533820000000006</v>
      </c>
      <c r="AL33">
        <f>1-AF33-AG33</f>
        <v>0.50270400000000004</v>
      </c>
    </row>
    <row r="34" spans="1:38" x14ac:dyDescent="0.25">
      <c r="A34">
        <v>2050</v>
      </c>
      <c r="B34" s="1">
        <v>47571</v>
      </c>
      <c r="C34" s="1">
        <v>2604</v>
      </c>
      <c r="D34" s="1">
        <v>28451</v>
      </c>
      <c r="E34" s="1">
        <v>5457</v>
      </c>
      <c r="F34" s="1">
        <v>22328</v>
      </c>
      <c r="G34" s="1">
        <v>10503</v>
      </c>
      <c r="H34" s="1"/>
      <c r="J34">
        <v>2050</v>
      </c>
      <c r="K34">
        <f>$I$3*C34/1000</f>
        <v>1049.3993914060052</v>
      </c>
      <c r="L34">
        <f>$I$3*E34/1000</f>
        <v>2199.144577151525</v>
      </c>
      <c r="M34">
        <f>$I$3*G34/1000</f>
        <v>4232.6581443691521</v>
      </c>
      <c r="N34">
        <f t="shared" si="3"/>
        <v>7481.2021129266823</v>
      </c>
      <c r="P34">
        <f t="shared" si="0"/>
        <v>5.4739231884971935E-2</v>
      </c>
      <c r="Q34">
        <f t="shared" si="1"/>
        <v>0.19180345154827599</v>
      </c>
      <c r="R34">
        <f t="shared" si="2"/>
        <v>0.47039591544249371</v>
      </c>
      <c r="T34">
        <f>$I$3*B34/1000</f>
        <v>19170.882660743118</v>
      </c>
      <c r="U34">
        <f>$I$3*D34/1000</f>
        <v>11465.615239973984</v>
      </c>
      <c r="V34">
        <f>$I$3*F34/1000</f>
        <v>8998.0758876011078</v>
      </c>
      <c r="X34">
        <v>0.48928969999999999</v>
      </c>
      <c r="Y34">
        <v>3.2288600000000001E-2</v>
      </c>
      <c r="Z34">
        <v>0.78772779999999998</v>
      </c>
      <c r="AB34">
        <v>0.46933320000000001</v>
      </c>
      <c r="AC34">
        <v>6.5094399999999997E-2</v>
      </c>
      <c r="AD34">
        <v>0.82520830000000001</v>
      </c>
      <c r="AF34">
        <v>0.32430130000000001</v>
      </c>
      <c r="AG34">
        <v>0.16969719999999999</v>
      </c>
      <c r="AH34">
        <v>0.4957453</v>
      </c>
      <c r="AI34">
        <v>87.616709999999998</v>
      </c>
      <c r="AL34">
        <f>1-AF34-AG34</f>
        <v>0.50600149999999999</v>
      </c>
    </row>
    <row r="35" spans="1:38" x14ac:dyDescent="0.25">
      <c r="A35">
        <v>2051</v>
      </c>
      <c r="B35" s="1">
        <v>47557</v>
      </c>
      <c r="C35" s="1">
        <v>2652</v>
      </c>
      <c r="D35" s="1">
        <v>28776</v>
      </c>
      <c r="E35" s="1">
        <v>5478</v>
      </c>
      <c r="F35" s="1">
        <v>22641</v>
      </c>
      <c r="G35" s="1">
        <v>10625</v>
      </c>
      <c r="H35" s="1"/>
      <c r="J35">
        <v>2051</v>
      </c>
      <c r="K35">
        <f>$I$3*C35/1000</f>
        <v>1068.7431589895261</v>
      </c>
      <c r="L35">
        <f>$I$3*E35/1000</f>
        <v>2207.6074754693154</v>
      </c>
      <c r="M35">
        <f>$I$3*G35/1000</f>
        <v>4281.8235536439342</v>
      </c>
      <c r="N35">
        <f t="shared" si="3"/>
        <v>7558.1741881027756</v>
      </c>
      <c r="P35">
        <f t="shared" ref="P35:P53" si="4">C35/B35</f>
        <v>5.576466135374393E-2</v>
      </c>
      <c r="Q35">
        <f t="shared" ref="Q35:Q53" si="5">E35/D35</f>
        <v>0.19036697247706422</v>
      </c>
      <c r="R35">
        <f t="shared" ref="R35:R53" si="6">G35/F35</f>
        <v>0.46928139216465703</v>
      </c>
      <c r="T35">
        <f>$I$3*B35/1000</f>
        <v>19165.240728531255</v>
      </c>
      <c r="U35">
        <f>$I$3*D35/1000</f>
        <v>11596.588666320742</v>
      </c>
      <c r="V35">
        <f>$I$3*F35/1000</f>
        <v>9124.2133720519832</v>
      </c>
      <c r="X35">
        <v>0.4867843</v>
      </c>
      <c r="Y35">
        <v>3.24032E-2</v>
      </c>
      <c r="Z35">
        <v>0.78345980000000004</v>
      </c>
      <c r="AB35">
        <v>0.47299829999999998</v>
      </c>
      <c r="AC35">
        <v>6.0084800000000001E-2</v>
      </c>
      <c r="AD35">
        <v>0.82335970000000003</v>
      </c>
      <c r="AF35">
        <v>0.32953490000000002</v>
      </c>
      <c r="AG35">
        <v>0.1630228</v>
      </c>
      <c r="AH35">
        <v>0.48690430000000001</v>
      </c>
      <c r="AI35">
        <v>87.782169999999994</v>
      </c>
      <c r="AL35">
        <f>1-AF35-AG35</f>
        <v>0.5074422999999999</v>
      </c>
    </row>
    <row r="36" spans="1:38" x14ac:dyDescent="0.25">
      <c r="A36">
        <v>2052</v>
      </c>
      <c r="B36" s="1">
        <v>47543</v>
      </c>
      <c r="C36" s="1">
        <v>2677</v>
      </c>
      <c r="D36" s="1">
        <v>29087</v>
      </c>
      <c r="E36" s="1">
        <v>5551</v>
      </c>
      <c r="F36" s="1">
        <v>22942</v>
      </c>
      <c r="G36" s="1">
        <v>10728</v>
      </c>
      <c r="H36" s="1"/>
      <c r="J36">
        <v>2052</v>
      </c>
      <c r="K36">
        <f>$I$3*C36/1000</f>
        <v>1078.8180379392766</v>
      </c>
      <c r="L36">
        <f>$I$3*E36/1000</f>
        <v>2237.0261220025868</v>
      </c>
      <c r="M36">
        <f>$I$3*G36/1000</f>
        <v>4323.3320549169066</v>
      </c>
      <c r="N36">
        <f t="shared" si="3"/>
        <v>7639.1762148587695</v>
      </c>
      <c r="P36">
        <f t="shared" si="4"/>
        <v>5.6306922154681027E-2</v>
      </c>
      <c r="Q36">
        <f t="shared" si="5"/>
        <v>0.19084126929556158</v>
      </c>
      <c r="R36">
        <f t="shared" si="6"/>
        <v>0.46761398308778657</v>
      </c>
      <c r="T36">
        <f>$I$3*B36/1000</f>
        <v>19159.598796319395</v>
      </c>
      <c r="U36">
        <f>$I$3*D36/1000</f>
        <v>11721.920160455637</v>
      </c>
      <c r="V36">
        <f>$I$3*F36/1000</f>
        <v>9245.5149146069798</v>
      </c>
      <c r="X36">
        <v>0.48373050000000001</v>
      </c>
      <c r="Y36">
        <v>3.3506500000000002E-2</v>
      </c>
      <c r="Z36">
        <v>0.77740149999999997</v>
      </c>
      <c r="AB36">
        <v>0.47148210000000002</v>
      </c>
      <c r="AC36">
        <v>5.7310800000000002E-2</v>
      </c>
      <c r="AD36">
        <v>0.82026330000000003</v>
      </c>
      <c r="AF36">
        <v>0.34242869999999997</v>
      </c>
      <c r="AG36">
        <v>0.15260219999999999</v>
      </c>
      <c r="AH36">
        <v>0.4821724</v>
      </c>
      <c r="AI36">
        <v>87.935180000000003</v>
      </c>
      <c r="AL36">
        <f>1-AF36-AG36</f>
        <v>0.50496910000000006</v>
      </c>
    </row>
    <row r="37" spans="1:38" x14ac:dyDescent="0.25">
      <c r="A37">
        <v>2053</v>
      </c>
      <c r="B37" s="1">
        <v>47545</v>
      </c>
      <c r="C37" s="1">
        <v>2591</v>
      </c>
      <c r="D37" s="1">
        <v>29414</v>
      </c>
      <c r="E37" s="1">
        <v>5539</v>
      </c>
      <c r="F37" s="1">
        <v>23248</v>
      </c>
      <c r="G37" s="1">
        <v>10908</v>
      </c>
      <c r="H37" s="1"/>
      <c r="J37">
        <v>2053</v>
      </c>
      <c r="K37">
        <f>$I$3*C37/1000</f>
        <v>1044.160454352135</v>
      </c>
      <c r="L37">
        <f>$I$3*E37/1000</f>
        <v>2232.1901801067065</v>
      </c>
      <c r="M37">
        <f>$I$3*G37/1000</f>
        <v>4395.8711833551097</v>
      </c>
      <c r="N37">
        <f t="shared" si="3"/>
        <v>7672.221817813951</v>
      </c>
      <c r="P37">
        <f t="shared" si="4"/>
        <v>5.4495740877063832E-2</v>
      </c>
      <c r="Q37">
        <f t="shared" si="5"/>
        <v>0.18831168831168832</v>
      </c>
      <c r="R37">
        <f t="shared" si="6"/>
        <v>0.46920165175498968</v>
      </c>
      <c r="T37">
        <f>$I$3*B37/1000</f>
        <v>19160.404786635376</v>
      </c>
      <c r="U37">
        <f>$I$3*D37/1000</f>
        <v>11853.69957711837</v>
      </c>
      <c r="V37">
        <f>$I$3*F37/1000</f>
        <v>9368.8314329519235</v>
      </c>
      <c r="X37">
        <v>0.48495110000000002</v>
      </c>
      <c r="Y37">
        <v>2.8415200000000002E-2</v>
      </c>
      <c r="Z37">
        <v>0.77518140000000002</v>
      </c>
      <c r="AB37">
        <v>0.46987830000000003</v>
      </c>
      <c r="AC37">
        <v>6.2079299999999997E-2</v>
      </c>
      <c r="AD37">
        <v>0.81797779999999998</v>
      </c>
      <c r="AF37">
        <v>0.34889019999999998</v>
      </c>
      <c r="AG37">
        <v>0.14556089999999999</v>
      </c>
      <c r="AH37">
        <v>0.47604089999999999</v>
      </c>
      <c r="AI37">
        <v>88.088049999999996</v>
      </c>
      <c r="AL37">
        <f>1-AF37-AG37</f>
        <v>0.50554889999999997</v>
      </c>
    </row>
    <row r="38" spans="1:38" x14ac:dyDescent="0.25">
      <c r="A38">
        <v>2054</v>
      </c>
      <c r="B38" s="1">
        <v>47535</v>
      </c>
      <c r="C38" s="1">
        <v>2627</v>
      </c>
      <c r="D38" s="1">
        <v>29720</v>
      </c>
      <c r="E38" s="1">
        <v>5593</v>
      </c>
      <c r="F38" s="1">
        <v>23553</v>
      </c>
      <c r="G38" s="1">
        <v>11037</v>
      </c>
      <c r="H38" s="1"/>
      <c r="J38">
        <v>2054</v>
      </c>
      <c r="K38">
        <f>$I$3*C38/1000</f>
        <v>1058.6682800397757</v>
      </c>
      <c r="L38">
        <f>$I$3*E38/1000</f>
        <v>2253.9519186381676</v>
      </c>
      <c r="M38">
        <f>$I$3*G38/1000</f>
        <v>4447.8575587358227</v>
      </c>
      <c r="N38">
        <f t="shared" si="3"/>
        <v>7760.4777574137661</v>
      </c>
      <c r="P38">
        <f t="shared" si="4"/>
        <v>5.5264541916482592E-2</v>
      </c>
      <c r="Q38">
        <f t="shared" si="5"/>
        <v>0.18818977119784658</v>
      </c>
      <c r="R38">
        <f t="shared" si="6"/>
        <v>0.46860272576741818</v>
      </c>
      <c r="T38">
        <f>$I$3*B38/1000</f>
        <v>19156.374835055478</v>
      </c>
      <c r="U38">
        <f>$I$3*D38/1000</f>
        <v>11977.016095463317</v>
      </c>
      <c r="V38">
        <f>$I$3*F38/1000</f>
        <v>9491.7449561388785</v>
      </c>
      <c r="X38">
        <v>0.48576839999999999</v>
      </c>
      <c r="Y38">
        <v>2.8526300000000001E-2</v>
      </c>
      <c r="Z38">
        <v>0.77176820000000002</v>
      </c>
      <c r="AB38">
        <v>0.4671265</v>
      </c>
      <c r="AC38">
        <v>5.9286699999999998E-2</v>
      </c>
      <c r="AD38">
        <v>0.81601619999999997</v>
      </c>
      <c r="AF38">
        <v>0.3602938</v>
      </c>
      <c r="AG38">
        <v>0.13862350000000001</v>
      </c>
      <c r="AH38">
        <v>0.46856029999999999</v>
      </c>
      <c r="AI38">
        <v>88.236450000000005</v>
      </c>
      <c r="AL38">
        <f>1-AF38-AG38</f>
        <v>0.50108269999999999</v>
      </c>
    </row>
    <row r="39" spans="1:38" x14ac:dyDescent="0.25">
      <c r="A39">
        <v>2055</v>
      </c>
      <c r="B39" s="1">
        <v>47519</v>
      </c>
      <c r="C39" s="1">
        <v>2680</v>
      </c>
      <c r="D39" s="1">
        <v>30044</v>
      </c>
      <c r="E39" s="1">
        <v>5500</v>
      </c>
      <c r="F39" s="1">
        <v>23854</v>
      </c>
      <c r="G39" s="1">
        <v>11341</v>
      </c>
      <c r="H39" s="1"/>
      <c r="J39">
        <v>2055</v>
      </c>
      <c r="K39">
        <f>$I$3*C39/1000</f>
        <v>1080.0270234132465</v>
      </c>
      <c r="L39">
        <f>$I$3*E39/1000</f>
        <v>2216.4733689450959</v>
      </c>
      <c r="M39">
        <f>$I$3*G39/1000</f>
        <v>4570.3680867647872</v>
      </c>
      <c r="N39">
        <f t="shared" si="3"/>
        <v>7866.8684791231299</v>
      </c>
      <c r="P39">
        <f t="shared" si="4"/>
        <v>5.6398493234285231E-2</v>
      </c>
      <c r="Q39">
        <f t="shared" si="5"/>
        <v>0.18306483823725203</v>
      </c>
      <c r="R39">
        <f t="shared" si="6"/>
        <v>0.47543388949442439</v>
      </c>
      <c r="T39">
        <f>$I$3*B39/1000</f>
        <v>19149.926912527637</v>
      </c>
      <c r="U39">
        <f>$I$3*D39/1000</f>
        <v>12107.586526652083</v>
      </c>
      <c r="V39">
        <f>$I$3*F39/1000</f>
        <v>9613.0464986938732</v>
      </c>
      <c r="X39">
        <v>0.4751783</v>
      </c>
      <c r="Y39">
        <v>2.9546099999999999E-2</v>
      </c>
      <c r="Z39">
        <v>0.76619879999999996</v>
      </c>
      <c r="AB39">
        <v>0.48215950000000002</v>
      </c>
      <c r="AC39">
        <v>5.6217499999999997E-2</v>
      </c>
      <c r="AD39">
        <v>0.8127413</v>
      </c>
      <c r="AF39">
        <v>0.36643750000000003</v>
      </c>
      <c r="AG39">
        <v>0.1320114</v>
      </c>
      <c r="AH39">
        <v>0.45992290000000002</v>
      </c>
      <c r="AI39">
        <v>88.386480000000006</v>
      </c>
      <c r="AL39">
        <f>1-AF39-AG39</f>
        <v>0.50155110000000003</v>
      </c>
    </row>
    <row r="40" spans="1:38" x14ac:dyDescent="0.25">
      <c r="A40">
        <v>2056</v>
      </c>
      <c r="B40" s="1">
        <v>47381</v>
      </c>
      <c r="C40" s="1">
        <v>2631</v>
      </c>
      <c r="D40" s="1">
        <v>30485</v>
      </c>
      <c r="E40" s="1">
        <v>5502</v>
      </c>
      <c r="F40" s="1">
        <v>24076</v>
      </c>
      <c r="G40" s="1">
        <v>11395</v>
      </c>
      <c r="H40" s="1"/>
      <c r="J40">
        <v>2056</v>
      </c>
      <c r="K40">
        <f>$I$3*C40/1000</f>
        <v>1060.2802606717357</v>
      </c>
      <c r="L40">
        <f>$I$3*E40/1000</f>
        <v>2217.2793592610756</v>
      </c>
      <c r="M40">
        <f>$I$3*G40/1000</f>
        <v>4592.1298252962479</v>
      </c>
      <c r="N40">
        <f t="shared" si="3"/>
        <v>7869.6894452290589</v>
      </c>
      <c r="P40">
        <f t="shared" si="4"/>
        <v>5.5528587408454864E-2</v>
      </c>
      <c r="Q40">
        <f t="shared" si="5"/>
        <v>0.18048220436280138</v>
      </c>
      <c r="R40">
        <f t="shared" si="6"/>
        <v>0.47329290579830535</v>
      </c>
      <c r="T40">
        <f>$I$3*B40/1000</f>
        <v>19094.313580725015</v>
      </c>
      <c r="U40">
        <f>$I$3*D40/1000</f>
        <v>12285.307391325681</v>
      </c>
      <c r="V40">
        <f>$I$3*F40/1000</f>
        <v>9702.5114237676571</v>
      </c>
      <c r="X40">
        <v>0.47092719999999999</v>
      </c>
      <c r="Y40">
        <v>2.7648200000000001E-2</v>
      </c>
      <c r="Z40">
        <v>0.76264750000000003</v>
      </c>
      <c r="AB40">
        <v>0.48666559999999998</v>
      </c>
      <c r="AC40">
        <v>5.4288999999999997E-2</v>
      </c>
      <c r="AD40">
        <v>0.81121860000000001</v>
      </c>
      <c r="AF40">
        <v>0.37269479999999999</v>
      </c>
      <c r="AG40">
        <v>0.1281359</v>
      </c>
      <c r="AH40">
        <v>0.45389600000000002</v>
      </c>
      <c r="AI40">
        <v>88.52758</v>
      </c>
      <c r="AL40">
        <f>1-AF40-AG40</f>
        <v>0.49916930000000004</v>
      </c>
    </row>
    <row r="41" spans="1:38" x14ac:dyDescent="0.25">
      <c r="A41">
        <v>2057</v>
      </c>
      <c r="B41" s="1">
        <v>47245</v>
      </c>
      <c r="C41" s="1">
        <v>2707</v>
      </c>
      <c r="D41" s="1">
        <v>30929</v>
      </c>
      <c r="E41" s="1">
        <v>5552</v>
      </c>
      <c r="F41" s="1">
        <v>24284</v>
      </c>
      <c r="G41" s="1">
        <v>11448</v>
      </c>
      <c r="H41" s="1"/>
      <c r="J41">
        <v>2057</v>
      </c>
      <c r="K41">
        <f>$I$3*C41/1000</f>
        <v>1090.9078926789771</v>
      </c>
      <c r="L41">
        <f>$I$3*E41/1000</f>
        <v>2237.4291171605764</v>
      </c>
      <c r="M41">
        <f>$I$3*G41/1000</f>
        <v>4613.4885686697189</v>
      </c>
      <c r="N41">
        <f t="shared" si="3"/>
        <v>7941.8255785092724</v>
      </c>
      <c r="P41">
        <f t="shared" si="4"/>
        <v>5.7297068472854269E-2</v>
      </c>
      <c r="Q41">
        <f t="shared" si="5"/>
        <v>0.17950790520223739</v>
      </c>
      <c r="R41">
        <f t="shared" si="6"/>
        <v>0.47142151210673694</v>
      </c>
      <c r="T41">
        <f>$I$3*B41/1000</f>
        <v>19039.50623923837</v>
      </c>
      <c r="U41">
        <f>$I$3*D41/1000</f>
        <v>12464.237241473249</v>
      </c>
      <c r="V41">
        <f>$I$3*F41/1000</f>
        <v>9786.3344166295828</v>
      </c>
      <c r="X41">
        <v>0.46726640000000003</v>
      </c>
      <c r="Y41">
        <v>2.8764899999999999E-2</v>
      </c>
      <c r="Z41">
        <v>0.76010160000000004</v>
      </c>
      <c r="AB41">
        <v>0.49151280000000003</v>
      </c>
      <c r="AC41">
        <v>4.9985500000000002E-2</v>
      </c>
      <c r="AD41">
        <v>0.80772089999999996</v>
      </c>
      <c r="AF41">
        <v>0.38408009999999998</v>
      </c>
      <c r="AG41">
        <v>0.1223028</v>
      </c>
      <c r="AH41">
        <v>0.4510789</v>
      </c>
      <c r="AI41">
        <v>88.65446</v>
      </c>
      <c r="AL41">
        <f>1-AF41-AG41</f>
        <v>0.49361709999999998</v>
      </c>
    </row>
    <row r="42" spans="1:38" x14ac:dyDescent="0.25">
      <c r="A42">
        <v>2058</v>
      </c>
      <c r="B42" s="1">
        <v>47095</v>
      </c>
      <c r="C42" s="1">
        <v>2795</v>
      </c>
      <c r="D42" s="1">
        <v>31365</v>
      </c>
      <c r="E42" s="1">
        <v>5607</v>
      </c>
      <c r="F42" s="1">
        <v>24499</v>
      </c>
      <c r="G42" s="1">
        <v>11594</v>
      </c>
      <c r="H42" s="1"/>
      <c r="J42">
        <v>2058</v>
      </c>
      <c r="K42">
        <f>$I$3*C42/1000</f>
        <v>1126.3714665820985</v>
      </c>
      <c r="L42">
        <f>$I$3*E42/1000</f>
        <v>2259.5938508500276</v>
      </c>
      <c r="M42">
        <f>$I$3*G42/1000</f>
        <v>4672.3258617362617</v>
      </c>
      <c r="N42">
        <f t="shared" si="3"/>
        <v>8058.2911791683873</v>
      </c>
      <c r="P42">
        <f t="shared" si="4"/>
        <v>5.9348126128039067E-2</v>
      </c>
      <c r="Q42">
        <f t="shared" si="5"/>
        <v>0.1787661406025825</v>
      </c>
      <c r="R42">
        <f t="shared" si="6"/>
        <v>0.47324380586962733</v>
      </c>
      <c r="T42">
        <f>$I$3*B42/1000</f>
        <v>18979.056965539869</v>
      </c>
      <c r="U42">
        <f>$I$3*D42/1000</f>
        <v>12639.943130356894</v>
      </c>
      <c r="V42">
        <f>$I$3*F42/1000</f>
        <v>9872.9783755974368</v>
      </c>
      <c r="X42">
        <v>0.46319139999999998</v>
      </c>
      <c r="Y42">
        <v>2.9663399999999999E-2</v>
      </c>
      <c r="Z42">
        <v>0.7572991</v>
      </c>
      <c r="AB42">
        <v>0.4974653</v>
      </c>
      <c r="AC42">
        <v>4.5432800000000002E-2</v>
      </c>
      <c r="AD42">
        <v>0.80526059999999999</v>
      </c>
      <c r="AF42">
        <v>0.38895469999999999</v>
      </c>
      <c r="AG42">
        <v>0.1189844</v>
      </c>
      <c r="AH42">
        <v>0.44577329999999998</v>
      </c>
      <c r="AI42">
        <v>88.792109999999994</v>
      </c>
      <c r="AL42">
        <f>1-AF42-AG42</f>
        <v>0.49206090000000002</v>
      </c>
    </row>
    <row r="43" spans="1:38" x14ac:dyDescent="0.25">
      <c r="A43">
        <v>2059</v>
      </c>
      <c r="B43" s="1">
        <v>46962</v>
      </c>
      <c r="C43" s="1">
        <v>2790</v>
      </c>
      <c r="D43" s="1">
        <v>31805</v>
      </c>
      <c r="E43" s="1">
        <v>5792</v>
      </c>
      <c r="F43" s="1">
        <v>24714</v>
      </c>
      <c r="G43" s="1">
        <v>11664</v>
      </c>
      <c r="H43" s="1"/>
      <c r="J43">
        <v>2059</v>
      </c>
      <c r="K43">
        <f>$I$3*C43/1000</f>
        <v>1124.3564907921484</v>
      </c>
      <c r="L43">
        <f>$I$3*E43/1000</f>
        <v>2334.147955078181</v>
      </c>
      <c r="M43">
        <f>$I$3*G43/1000</f>
        <v>4700.5355227955624</v>
      </c>
      <c r="N43">
        <f t="shared" si="3"/>
        <v>8159.039968665892</v>
      </c>
      <c r="P43">
        <f t="shared" si="4"/>
        <v>5.9409735530854733E-2</v>
      </c>
      <c r="Q43">
        <f t="shared" si="5"/>
        <v>0.18210973117434365</v>
      </c>
      <c r="R43">
        <f t="shared" si="6"/>
        <v>0.47195921340131097</v>
      </c>
      <c r="T43">
        <f>$I$3*B43/1000</f>
        <v>18925.458609527195</v>
      </c>
      <c r="U43">
        <f>$I$3*D43/1000</f>
        <v>12817.260999872504</v>
      </c>
      <c r="V43">
        <f>$I$3*F43/1000</f>
        <v>9959.6223345652888</v>
      </c>
      <c r="X43">
        <v>0.46184150000000002</v>
      </c>
      <c r="Y43">
        <v>3.0535300000000001E-2</v>
      </c>
      <c r="Z43">
        <v>0.7566543</v>
      </c>
      <c r="AB43">
        <v>0.49948120000000001</v>
      </c>
      <c r="AC43">
        <v>4.3200799999999998E-2</v>
      </c>
      <c r="AD43">
        <v>0.80534510000000004</v>
      </c>
      <c r="AF43">
        <v>0.38937440000000001</v>
      </c>
      <c r="AG43">
        <v>0.1132152</v>
      </c>
      <c r="AH43">
        <v>0.4406814</v>
      </c>
      <c r="AI43">
        <v>88.924090000000007</v>
      </c>
      <c r="AL43">
        <f>1-AF43-AG43</f>
        <v>0.49741039999999997</v>
      </c>
    </row>
    <row r="44" spans="1:38" x14ac:dyDescent="0.25">
      <c r="A44">
        <v>2060</v>
      </c>
      <c r="B44" s="1">
        <v>46805</v>
      </c>
      <c r="C44" s="1">
        <v>2806</v>
      </c>
      <c r="D44" s="1">
        <v>32251</v>
      </c>
      <c r="E44" s="1">
        <v>5804</v>
      </c>
      <c r="F44" s="1">
        <v>24922</v>
      </c>
      <c r="G44" s="1">
        <v>11757</v>
      </c>
      <c r="H44" s="1"/>
      <c r="J44">
        <v>2060</v>
      </c>
      <c r="K44">
        <f>$I$3*C44/1000</f>
        <v>1130.804413319989</v>
      </c>
      <c r="L44">
        <f>$I$3*E44/1000</f>
        <v>2338.9838969740613</v>
      </c>
      <c r="M44">
        <f>$I$3*G44/1000</f>
        <v>4738.0140724886351</v>
      </c>
      <c r="N44">
        <f t="shared" si="3"/>
        <v>8207.8023827826855</v>
      </c>
      <c r="P44">
        <f t="shared" si="4"/>
        <v>5.9950859950859949E-2</v>
      </c>
      <c r="Q44">
        <f t="shared" si="5"/>
        <v>0.17996341198722521</v>
      </c>
      <c r="R44">
        <f t="shared" si="6"/>
        <v>0.47175186582136264</v>
      </c>
      <c r="T44">
        <f>$I$3*B44/1000</f>
        <v>18862.188369722764</v>
      </c>
      <c r="U44">
        <f>$I$3*D44/1000</f>
        <v>12996.996840336051</v>
      </c>
      <c r="V44">
        <f>$I$3*F44/1000</f>
        <v>10043.445327427215</v>
      </c>
      <c r="X44">
        <v>0.46027129999999999</v>
      </c>
      <c r="Y44">
        <v>3.09369E-2</v>
      </c>
      <c r="Z44">
        <v>0.75429979999999996</v>
      </c>
      <c r="AB44">
        <v>0.50240300000000004</v>
      </c>
      <c r="AC44">
        <v>4.0773900000000002E-2</v>
      </c>
      <c r="AD44">
        <v>0.80344800000000005</v>
      </c>
      <c r="AF44">
        <v>0.39306639999999998</v>
      </c>
      <c r="AG44">
        <v>0.1082979</v>
      </c>
      <c r="AH44">
        <v>0.43511759999999999</v>
      </c>
      <c r="AI44">
        <v>89.042770000000004</v>
      </c>
      <c r="AL44">
        <f>1-AF44-AG44</f>
        <v>0.49863570000000007</v>
      </c>
    </row>
    <row r="45" spans="1:38" x14ac:dyDescent="0.25">
      <c r="A45">
        <v>2061</v>
      </c>
      <c r="B45" s="1">
        <v>46662</v>
      </c>
      <c r="C45" s="1">
        <v>2810</v>
      </c>
      <c r="D45" s="1">
        <v>32680</v>
      </c>
      <c r="E45" s="1">
        <v>5935</v>
      </c>
      <c r="F45" s="1">
        <v>25153</v>
      </c>
      <c r="G45" s="1">
        <v>11814</v>
      </c>
      <c r="H45" s="1"/>
      <c r="J45">
        <v>2061</v>
      </c>
      <c r="K45">
        <f>$I$3*C45/1000</f>
        <v>1132.416393951949</v>
      </c>
      <c r="L45">
        <f>$I$3*E45/1000</f>
        <v>2391.7762626707531</v>
      </c>
      <c r="M45">
        <f>$I$3*G45/1000</f>
        <v>4760.9847964940654</v>
      </c>
      <c r="N45">
        <f t="shared" si="3"/>
        <v>8285.1774531167684</v>
      </c>
      <c r="P45">
        <f t="shared" si="4"/>
        <v>6.0220307745060223E-2</v>
      </c>
      <c r="Q45">
        <f t="shared" si="5"/>
        <v>0.18160954712362301</v>
      </c>
      <c r="R45">
        <f t="shared" si="6"/>
        <v>0.46968552458951218</v>
      </c>
      <c r="T45">
        <f>$I$3*B45/1000</f>
        <v>18804.560062130189</v>
      </c>
      <c r="U45">
        <f>$I$3*D45/1000</f>
        <v>13169.881763113768</v>
      </c>
      <c r="V45">
        <f>$I$3*F45/1000</f>
        <v>10136.537208922908</v>
      </c>
      <c r="X45">
        <v>0.45263809999999999</v>
      </c>
      <c r="Y45">
        <v>3.18675E-2</v>
      </c>
      <c r="Z45">
        <v>0.7520038</v>
      </c>
      <c r="AB45">
        <v>0.50633410000000001</v>
      </c>
      <c r="AC45">
        <v>3.8922900000000003E-2</v>
      </c>
      <c r="AD45">
        <v>0.8005814</v>
      </c>
      <c r="AF45">
        <v>0.40464359999999999</v>
      </c>
      <c r="AG45">
        <v>0.1016181</v>
      </c>
      <c r="AH45">
        <v>0.42881560000000002</v>
      </c>
      <c r="AI45">
        <v>89.173019999999994</v>
      </c>
      <c r="AL45">
        <f>1-AF45-AG45</f>
        <v>0.49373830000000002</v>
      </c>
    </row>
    <row r="46" spans="1:38" x14ac:dyDescent="0.25">
      <c r="A46">
        <v>2062</v>
      </c>
      <c r="B46" s="1">
        <v>46505</v>
      </c>
      <c r="C46" s="1">
        <v>2847</v>
      </c>
      <c r="D46" s="1">
        <v>33122</v>
      </c>
      <c r="E46" s="1">
        <v>6027</v>
      </c>
      <c r="F46" s="1">
        <v>25362</v>
      </c>
      <c r="G46" s="1">
        <v>11842</v>
      </c>
      <c r="H46" s="1"/>
      <c r="J46">
        <v>2062</v>
      </c>
      <c r="K46">
        <f>$I$3*C46/1000</f>
        <v>1147.3272147975795</v>
      </c>
      <c r="L46">
        <f>$I$3*E46/1000</f>
        <v>2428.8518172058348</v>
      </c>
      <c r="M46">
        <f>$I$3*G46/1000</f>
        <v>4772.2686609177863</v>
      </c>
      <c r="N46">
        <f t="shared" si="3"/>
        <v>8348.4476929211996</v>
      </c>
      <c r="P46">
        <f t="shared" si="4"/>
        <v>6.1219223739382864E-2</v>
      </c>
      <c r="Q46">
        <f t="shared" si="5"/>
        <v>0.18196364953807137</v>
      </c>
      <c r="R46">
        <f t="shared" si="6"/>
        <v>0.4669190126961596</v>
      </c>
      <c r="T46">
        <f>$I$3*B46/1000</f>
        <v>18741.289822325758</v>
      </c>
      <c r="U46">
        <f>$I$3*D46/1000</f>
        <v>13348.005622945355</v>
      </c>
      <c r="V46">
        <f>$I$3*F46/1000</f>
        <v>10220.76319694282</v>
      </c>
      <c r="X46">
        <v>0.44231799999999999</v>
      </c>
      <c r="Y46">
        <v>3.2319100000000003E-2</v>
      </c>
      <c r="Z46">
        <v>0.75069350000000001</v>
      </c>
      <c r="AB46">
        <v>0.51494470000000003</v>
      </c>
      <c r="AC46">
        <v>3.71656E-2</v>
      </c>
      <c r="AD46">
        <v>0.79379259999999996</v>
      </c>
      <c r="AF46">
        <v>0.4104566</v>
      </c>
      <c r="AG46">
        <v>9.8020700000000002E-2</v>
      </c>
      <c r="AH46">
        <v>0.4273322</v>
      </c>
      <c r="AI46">
        <v>89.303370000000001</v>
      </c>
      <c r="AL46">
        <f>1-AF46-AG46</f>
        <v>0.49152269999999992</v>
      </c>
    </row>
    <row r="47" spans="1:38" x14ac:dyDescent="0.25">
      <c r="A47">
        <v>2063</v>
      </c>
      <c r="B47" s="1">
        <v>46372</v>
      </c>
      <c r="C47" s="1">
        <v>2818</v>
      </c>
      <c r="D47" s="1">
        <v>33571</v>
      </c>
      <c r="E47" s="1">
        <v>6179</v>
      </c>
      <c r="F47" s="1">
        <v>25587</v>
      </c>
      <c r="G47" s="1">
        <v>11999</v>
      </c>
      <c r="H47" s="1"/>
      <c r="J47">
        <v>2063</v>
      </c>
      <c r="K47">
        <f>$I$3*C47/1000</f>
        <v>1135.640355215869</v>
      </c>
      <c r="L47">
        <f>$I$3*E47/1000</f>
        <v>2490.1070812203175</v>
      </c>
      <c r="M47">
        <f>$I$3*G47/1000</f>
        <v>4835.5389007222184</v>
      </c>
      <c r="N47">
        <f t="shared" si="3"/>
        <v>8461.2863371584044</v>
      </c>
      <c r="P47">
        <f t="shared" si="4"/>
        <v>6.0769429828344691E-2</v>
      </c>
      <c r="Q47">
        <f t="shared" si="5"/>
        <v>0.18405766882130409</v>
      </c>
      <c r="R47">
        <f t="shared" si="6"/>
        <v>0.46894907570250516</v>
      </c>
      <c r="T47">
        <f>$I$3*B47/1000</f>
        <v>18687.691466313085</v>
      </c>
      <c r="U47">
        <f>$I$3*D47/1000</f>
        <v>13528.950448882873</v>
      </c>
      <c r="V47">
        <f>$I$3*F47/1000</f>
        <v>10311.437107490576</v>
      </c>
      <c r="X47">
        <v>0.44127919999999998</v>
      </c>
      <c r="Y47">
        <v>3.1010099999999999E-2</v>
      </c>
      <c r="Z47">
        <v>0.7502588</v>
      </c>
      <c r="AB47">
        <v>0.51386609999999999</v>
      </c>
      <c r="AC47">
        <v>3.7949400000000001E-2</v>
      </c>
      <c r="AD47">
        <v>0.78823980000000005</v>
      </c>
      <c r="AF47">
        <v>0.41638330000000001</v>
      </c>
      <c r="AG47">
        <v>9.2976900000000001E-2</v>
      </c>
      <c r="AH47">
        <v>0.42005710000000002</v>
      </c>
      <c r="AI47">
        <v>89.428110000000004</v>
      </c>
      <c r="AL47">
        <f>1-AF47-AG47</f>
        <v>0.49063979999999996</v>
      </c>
    </row>
    <row r="48" spans="1:38" x14ac:dyDescent="0.25">
      <c r="A48">
        <v>2064</v>
      </c>
      <c r="B48" s="1">
        <v>46218</v>
      </c>
      <c r="C48" s="1">
        <v>2796</v>
      </c>
      <c r="D48" s="1">
        <v>33992</v>
      </c>
      <c r="E48" s="1">
        <v>6171</v>
      </c>
      <c r="F48" s="1">
        <v>25793</v>
      </c>
      <c r="G48" s="1">
        <v>12142</v>
      </c>
      <c r="H48" s="1"/>
      <c r="J48">
        <v>2064</v>
      </c>
      <c r="K48">
        <f>$I$3*C48/1000</f>
        <v>1126.7744617400886</v>
      </c>
      <c r="L48">
        <f>$I$3*E48/1000</f>
        <v>2486.8831199563974</v>
      </c>
      <c r="M48">
        <f>$I$3*G48/1000</f>
        <v>4893.1672083147914</v>
      </c>
      <c r="N48">
        <f t="shared" si="3"/>
        <v>8506.8247900112765</v>
      </c>
      <c r="P48">
        <f t="shared" si="4"/>
        <v>6.0495910684149036E-2</v>
      </c>
      <c r="Q48">
        <f t="shared" si="5"/>
        <v>0.18154271593316074</v>
      </c>
      <c r="R48">
        <f t="shared" si="6"/>
        <v>0.47074787733105883</v>
      </c>
      <c r="T48">
        <f>$I$3*B48/1000</f>
        <v>18625.630211982621</v>
      </c>
      <c r="U48">
        <f>$I$3*D48/1000</f>
        <v>13698.61141039667</v>
      </c>
      <c r="V48">
        <f>$I$3*F48/1000</f>
        <v>10394.454110036519</v>
      </c>
      <c r="X48">
        <v>0.44253320000000002</v>
      </c>
      <c r="Y48">
        <v>3.1438000000000001E-2</v>
      </c>
      <c r="Z48">
        <v>0.75085460000000004</v>
      </c>
      <c r="AB48">
        <v>0.50847260000000005</v>
      </c>
      <c r="AC48">
        <v>3.7391199999999999E-2</v>
      </c>
      <c r="AD48">
        <v>0.78371380000000002</v>
      </c>
      <c r="AF48">
        <v>0.42895359999999999</v>
      </c>
      <c r="AG48">
        <v>8.5759699999999994E-2</v>
      </c>
      <c r="AH48">
        <v>0.41643079999999999</v>
      </c>
      <c r="AI48">
        <v>89.538250000000005</v>
      </c>
      <c r="AL48">
        <f>1-AF48-AG48</f>
        <v>0.48528669999999996</v>
      </c>
    </row>
    <row r="49" spans="1:38" x14ac:dyDescent="0.25">
      <c r="A49">
        <v>2065</v>
      </c>
      <c r="B49" s="1">
        <v>46079</v>
      </c>
      <c r="C49" s="1">
        <v>2753</v>
      </c>
      <c r="D49" s="1">
        <v>34444</v>
      </c>
      <c r="E49" s="1">
        <v>6317</v>
      </c>
      <c r="F49" s="1">
        <v>26014</v>
      </c>
      <c r="G49" s="1">
        <v>12144</v>
      </c>
      <c r="H49" s="1"/>
      <c r="J49">
        <v>2065</v>
      </c>
      <c r="K49">
        <f>$I$3*C49/1000</f>
        <v>1109.4456699465177</v>
      </c>
      <c r="L49">
        <f>$I$3*E49/1000</f>
        <v>2545.7204130229402</v>
      </c>
      <c r="M49">
        <f>$I$3*G49/1000</f>
        <v>4893.9731986307715</v>
      </c>
      <c r="N49">
        <f t="shared" si="3"/>
        <v>8549.1392816002299</v>
      </c>
      <c r="P49">
        <f t="shared" si="4"/>
        <v>5.9745220165368172E-2</v>
      </c>
      <c r="Q49">
        <f t="shared" si="5"/>
        <v>0.1833991406340727</v>
      </c>
      <c r="R49">
        <f t="shared" si="6"/>
        <v>0.46682555547013149</v>
      </c>
      <c r="T49">
        <f>$I$3*B49/1000</f>
        <v>18569.613885022012</v>
      </c>
      <c r="U49">
        <f>$I$3*D49/1000</f>
        <v>13880.76522180816</v>
      </c>
      <c r="V49">
        <f>$I$3*F49/1000</f>
        <v>10483.516039952312</v>
      </c>
      <c r="X49">
        <v>0.44475789999999998</v>
      </c>
      <c r="Y49">
        <v>3.1988500000000003E-2</v>
      </c>
      <c r="Z49">
        <v>0.75049370000000004</v>
      </c>
      <c r="AB49">
        <v>0.50400650000000002</v>
      </c>
      <c r="AC49">
        <v>3.4084299999999998E-2</v>
      </c>
      <c r="AD49">
        <v>0.77679710000000002</v>
      </c>
      <c r="AF49">
        <v>0.43403550000000002</v>
      </c>
      <c r="AG49">
        <v>8.4108600000000006E-2</v>
      </c>
      <c r="AH49">
        <v>0.41177829999999999</v>
      </c>
      <c r="AI49">
        <v>89.657799999999995</v>
      </c>
      <c r="AL49">
        <f>1-AF49-AG49</f>
        <v>0.4818559</v>
      </c>
    </row>
    <row r="50" spans="1:38" x14ac:dyDescent="0.25">
      <c r="A50">
        <v>2066</v>
      </c>
      <c r="B50" s="1">
        <v>45934</v>
      </c>
      <c r="C50" s="1">
        <v>2715</v>
      </c>
      <c r="D50" s="1">
        <v>34887</v>
      </c>
      <c r="E50" s="1">
        <v>6408</v>
      </c>
      <c r="F50" s="1">
        <v>26226</v>
      </c>
      <c r="G50" s="1">
        <v>12235</v>
      </c>
      <c r="H50" s="1"/>
      <c r="J50">
        <v>2066</v>
      </c>
      <c r="K50">
        <f>$I$3*C50/1000</f>
        <v>1094.1318539428971</v>
      </c>
      <c r="L50">
        <f>$I$3*E50/1000</f>
        <v>2582.3929724000313</v>
      </c>
      <c r="M50">
        <f>$I$3*G50/1000</f>
        <v>4930.6457580078622</v>
      </c>
      <c r="N50">
        <f t="shared" si="3"/>
        <v>8607.1705843507916</v>
      </c>
      <c r="P50">
        <f t="shared" si="4"/>
        <v>5.9106544172072971E-2</v>
      </c>
      <c r="Q50">
        <f t="shared" si="5"/>
        <v>0.18367873419898528</v>
      </c>
      <c r="R50">
        <f t="shared" si="6"/>
        <v>0.46652177228704339</v>
      </c>
      <c r="T50">
        <f>$I$3*B50/1000</f>
        <v>18511.17958711346</v>
      </c>
      <c r="U50">
        <f>$I$3*D50/1000</f>
        <v>14059.292076797738</v>
      </c>
      <c r="V50">
        <f>$I$3*F50/1000</f>
        <v>10568.951013446196</v>
      </c>
      <c r="X50">
        <v>0.44400659999999997</v>
      </c>
      <c r="Y50">
        <v>3.20024E-2</v>
      </c>
      <c r="Z50">
        <v>0.75140419999999997</v>
      </c>
      <c r="AB50">
        <v>0.50362600000000002</v>
      </c>
      <c r="AC50">
        <v>3.3508200000000002E-2</v>
      </c>
      <c r="AD50">
        <v>0.77203540000000004</v>
      </c>
      <c r="AF50">
        <v>0.43353920000000001</v>
      </c>
      <c r="AG50">
        <v>7.8929299999999994E-2</v>
      </c>
      <c r="AH50">
        <v>0.40894530000000001</v>
      </c>
      <c r="AI50">
        <v>89.771330000000006</v>
      </c>
      <c r="AL50">
        <f>1-AF50-AG50</f>
        <v>0.48753150000000001</v>
      </c>
    </row>
    <row r="51" spans="1:38" x14ac:dyDescent="0.25">
      <c r="A51">
        <v>2067</v>
      </c>
      <c r="B51" s="1">
        <v>45787</v>
      </c>
      <c r="C51" s="1">
        <v>2780</v>
      </c>
      <c r="D51" s="1">
        <v>35326</v>
      </c>
      <c r="E51" s="1">
        <v>6420</v>
      </c>
      <c r="F51" s="1">
        <v>26441</v>
      </c>
      <c r="G51" s="1">
        <v>12357</v>
      </c>
      <c r="H51" s="1"/>
      <c r="J51">
        <v>2067</v>
      </c>
      <c r="K51">
        <f>$I$3*C51/1000</f>
        <v>1120.3265392122482</v>
      </c>
      <c r="L51">
        <f>$I$3*E51/1000</f>
        <v>2587.2289142959116</v>
      </c>
      <c r="M51">
        <f>$I$3*G51/1000</f>
        <v>4979.8111672826444</v>
      </c>
      <c r="N51">
        <f t="shared" si="3"/>
        <v>8687.3666207908045</v>
      </c>
      <c r="P51">
        <f t="shared" si="4"/>
        <v>6.0715923733810906E-2</v>
      </c>
      <c r="Q51">
        <f t="shared" si="5"/>
        <v>0.18173583196512483</v>
      </c>
      <c r="R51">
        <f t="shared" si="6"/>
        <v>0.46734238493249119</v>
      </c>
      <c r="T51">
        <f>$I$3*B51/1000</f>
        <v>18451.939298888927</v>
      </c>
      <c r="U51">
        <f>$I$3*D51/1000</f>
        <v>14236.206951155355</v>
      </c>
      <c r="V51">
        <f>$I$3*F51/1000</f>
        <v>10655.59497241405</v>
      </c>
      <c r="X51">
        <v>0.44307340000000001</v>
      </c>
      <c r="Y51">
        <v>3.4070799999999998E-2</v>
      </c>
      <c r="Z51">
        <v>0.75327060000000001</v>
      </c>
      <c r="AB51">
        <v>0.50152859999999999</v>
      </c>
      <c r="AC51">
        <v>3.2072700000000003E-2</v>
      </c>
      <c r="AD51">
        <v>0.76965969999999995</v>
      </c>
      <c r="AF51">
        <v>0.43360690000000002</v>
      </c>
      <c r="AG51">
        <v>7.4959300000000006E-2</v>
      </c>
      <c r="AH51">
        <v>0.40414509999999998</v>
      </c>
      <c r="AI51">
        <v>89.880189999999999</v>
      </c>
      <c r="AL51">
        <f>1-AF51-AG51</f>
        <v>0.49143379999999998</v>
      </c>
    </row>
    <row r="52" spans="1:38" x14ac:dyDescent="0.25">
      <c r="A52">
        <v>2068</v>
      </c>
      <c r="B52" s="1">
        <v>45643</v>
      </c>
      <c r="C52" s="1">
        <v>2765</v>
      </c>
      <c r="D52" s="1">
        <v>35759</v>
      </c>
      <c r="E52" s="1">
        <v>6495</v>
      </c>
      <c r="F52" s="1">
        <v>26658</v>
      </c>
      <c r="G52" s="1">
        <v>12344</v>
      </c>
      <c r="H52" s="1"/>
      <c r="J52">
        <v>2068</v>
      </c>
      <c r="K52">
        <f>$I$3*C52/1000</f>
        <v>1114.281611842398</v>
      </c>
      <c r="L52">
        <f>$I$3*E52/1000</f>
        <v>2617.4535511451627</v>
      </c>
      <c r="M52">
        <f>$I$3*G52/1000</f>
        <v>4974.5722302287741</v>
      </c>
      <c r="N52">
        <f t="shared" si="3"/>
        <v>8706.3073932163352</v>
      </c>
      <c r="P52">
        <f t="shared" si="4"/>
        <v>6.0578840128825889E-2</v>
      </c>
      <c r="Q52">
        <f t="shared" si="5"/>
        <v>0.18163259598982073</v>
      </c>
      <c r="R52">
        <f t="shared" si="6"/>
        <v>0.46305049140970816</v>
      </c>
      <c r="T52">
        <f>$I$3*B52/1000</f>
        <v>18393.907996138365</v>
      </c>
      <c r="U52">
        <f>$I$3*D52/1000</f>
        <v>14410.703854565032</v>
      </c>
      <c r="V52">
        <f>$I$3*F52/1000</f>
        <v>10743.044921697883</v>
      </c>
      <c r="X52">
        <v>0.44453690000000001</v>
      </c>
      <c r="Y52">
        <v>3.5427100000000003E-2</v>
      </c>
      <c r="Z52">
        <v>0.7530618</v>
      </c>
      <c r="AB52">
        <v>0.50071310000000002</v>
      </c>
      <c r="AC52">
        <v>2.36584E-2</v>
      </c>
      <c r="AD52">
        <v>0.76559750000000004</v>
      </c>
      <c r="AF52">
        <v>0.43071500000000001</v>
      </c>
      <c r="AG52">
        <v>8.0913799999999994E-2</v>
      </c>
      <c r="AH52">
        <v>0.39717910000000001</v>
      </c>
      <c r="AI52">
        <v>89.991929999999996</v>
      </c>
      <c r="AL52">
        <f>1-AF52-AG52</f>
        <v>0.48837120000000006</v>
      </c>
    </row>
    <row r="53" spans="1:38" x14ac:dyDescent="0.25">
      <c r="A53">
        <v>2069</v>
      </c>
      <c r="B53" s="1">
        <v>45506</v>
      </c>
      <c r="C53" s="1">
        <v>2657</v>
      </c>
      <c r="D53" s="1">
        <v>36202</v>
      </c>
      <c r="E53" s="1">
        <v>6641</v>
      </c>
      <c r="F53" s="1">
        <v>26877</v>
      </c>
      <c r="G53" s="1">
        <v>12519</v>
      </c>
      <c r="H53" s="1"/>
      <c r="J53">
        <v>2069</v>
      </c>
      <c r="K53">
        <f>$I$3*C53/1000</f>
        <v>1070.758134779476</v>
      </c>
      <c r="L53">
        <f>$I$3*E53/1000</f>
        <v>2676.2908442117055</v>
      </c>
      <c r="M53">
        <f>$I$3*G53/1000</f>
        <v>5045.0963828770273</v>
      </c>
      <c r="N53">
        <f t="shared" si="3"/>
        <v>8792.1453618682099</v>
      </c>
      <c r="P53">
        <f t="shared" si="4"/>
        <v>5.8387904891662637E-2</v>
      </c>
      <c r="Q53">
        <f t="shared" si="5"/>
        <v>0.18344290370697752</v>
      </c>
      <c r="R53">
        <f t="shared" si="6"/>
        <v>0.46578859247683896</v>
      </c>
      <c r="T53">
        <f>$I$3*B53/1000</f>
        <v>18338.69765949373</v>
      </c>
      <c r="U53">
        <f>$I$3*D53/1000</f>
        <v>14589.230709554609</v>
      </c>
      <c r="V53">
        <f>$I$3*F53/1000</f>
        <v>10831.300861297697</v>
      </c>
      <c r="X53">
        <v>0.44589719999999999</v>
      </c>
      <c r="Y53">
        <v>3.50064E-2</v>
      </c>
      <c r="Z53">
        <v>0.75451590000000002</v>
      </c>
      <c r="AB53">
        <v>0.50049719999999998</v>
      </c>
      <c r="AC53">
        <v>2.33136E-2</v>
      </c>
      <c r="AD53">
        <v>0.76167059999999998</v>
      </c>
      <c r="AF53">
        <v>0.43211670000000002</v>
      </c>
      <c r="AG53">
        <v>7.8245300000000004E-2</v>
      </c>
      <c r="AH53">
        <v>0.39316139999999999</v>
      </c>
      <c r="AI53">
        <v>90.110950000000003</v>
      </c>
      <c r="AL53">
        <f>1-AF53-AG53</f>
        <v>0.48963799999999996</v>
      </c>
    </row>
    <row r="55" spans="1:38" x14ac:dyDescent="0.25">
      <c r="K55">
        <f>K53-K4</f>
        <v>398.96520641011705</v>
      </c>
      <c r="L55">
        <f t="shared" ref="L55" si="7">L53-L4</f>
        <v>1162.2380356432102</v>
      </c>
      <c r="M55">
        <f>M53-M4</f>
        <v>3567.7161336856234</v>
      </c>
      <c r="N55">
        <f>M55/SUM(K55:M55)</f>
        <v>0.69560776302349325</v>
      </c>
      <c r="O55" s="1"/>
      <c r="T55">
        <f>T53-T4</f>
        <v>1127.5804520560669</v>
      </c>
      <c r="U55">
        <f>U53-U4</f>
        <v>5431.9717345474437</v>
      </c>
      <c r="V55">
        <f>V53-V4</f>
        <v>7225.3001876030212</v>
      </c>
    </row>
    <row r="57" spans="1:38" x14ac:dyDescent="0.25">
      <c r="T57">
        <f>K55/T55</f>
        <v>0.35382416011436785</v>
      </c>
      <c r="U57">
        <f>L55/U55</f>
        <v>0.21396246012315456</v>
      </c>
      <c r="V57">
        <f t="shared" ref="V57" si="8">M55/V55</f>
        <v>0.49378102515477712</v>
      </c>
    </row>
    <row r="61" spans="1:38" x14ac:dyDescent="0.25">
      <c r="O61" s="1"/>
    </row>
    <row r="62" spans="1:38" x14ac:dyDescent="0.25">
      <c r="O62" s="1"/>
    </row>
    <row r="63" spans="1:38" x14ac:dyDescent="0.25">
      <c r="O63" s="1"/>
    </row>
    <row r="64" spans="1:38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CEC5-8078-4F73-952B-9FFD4FC1EAF4}">
  <dimension ref="A1:BQ57"/>
  <sheetViews>
    <sheetView topLeftCell="AD1" workbookViewId="0">
      <selection activeCell="AM3" sqref="AM3"/>
    </sheetView>
  </sheetViews>
  <sheetFormatPr defaultRowHeight="15" x14ac:dyDescent="0.25"/>
  <cols>
    <col min="64" max="64" width="12" bestFit="1" customWidth="1"/>
    <col min="66" max="66" width="12" bestFit="1" customWidth="1"/>
  </cols>
  <sheetData>
    <row r="1" spans="1:69" x14ac:dyDescent="0.25">
      <c r="B1" t="s">
        <v>21</v>
      </c>
      <c r="D1" t="s">
        <v>22</v>
      </c>
      <c r="G1" t="s">
        <v>35</v>
      </c>
      <c r="J1" t="s">
        <v>99</v>
      </c>
      <c r="N1" t="s">
        <v>36</v>
      </c>
      <c r="S1" t="s">
        <v>39</v>
      </c>
      <c r="AA1" t="s">
        <v>38</v>
      </c>
      <c r="AE1" t="s">
        <v>124</v>
      </c>
      <c r="AM1" t="s">
        <v>102</v>
      </c>
      <c r="AT1" t="s">
        <v>103</v>
      </c>
      <c r="BH1" t="s">
        <v>121</v>
      </c>
    </row>
    <row r="2" spans="1:69" x14ac:dyDescent="0.25">
      <c r="A2" t="s">
        <v>0</v>
      </c>
      <c r="B2" t="s">
        <v>99</v>
      </c>
      <c r="C2" t="s">
        <v>100</v>
      </c>
      <c r="D2" t="s">
        <v>99</v>
      </c>
      <c r="E2" t="s">
        <v>100</v>
      </c>
      <c r="F2" t="s">
        <v>101</v>
      </c>
      <c r="G2" t="s">
        <v>99</v>
      </c>
      <c r="H2" t="s">
        <v>100</v>
      </c>
      <c r="I2" t="s">
        <v>101</v>
      </c>
      <c r="J2" t="s">
        <v>99</v>
      </c>
      <c r="K2" t="s">
        <v>100</v>
      </c>
      <c r="L2" t="s">
        <v>4</v>
      </c>
      <c r="M2" t="s">
        <v>0</v>
      </c>
      <c r="N2" t="s">
        <v>37</v>
      </c>
      <c r="O2" t="s">
        <v>22</v>
      </c>
      <c r="P2" t="s">
        <v>35</v>
      </c>
      <c r="Q2" t="s">
        <v>24</v>
      </c>
      <c r="S2" t="s">
        <v>21</v>
      </c>
      <c r="T2" t="s">
        <v>22</v>
      </c>
      <c r="U2" t="s">
        <v>35</v>
      </c>
      <c r="W2" t="s">
        <v>21</v>
      </c>
      <c r="X2" t="s">
        <v>22</v>
      </c>
      <c r="Y2" t="s">
        <v>35</v>
      </c>
      <c r="AA2" t="s">
        <v>37</v>
      </c>
      <c r="AB2" t="s">
        <v>22</v>
      </c>
      <c r="AC2" t="s">
        <v>35</v>
      </c>
      <c r="AE2" t="s">
        <v>41</v>
      </c>
      <c r="AF2" t="s">
        <v>40</v>
      </c>
      <c r="AG2" t="s">
        <v>42</v>
      </c>
      <c r="AI2" t="s">
        <v>41</v>
      </c>
      <c r="AJ2" t="s">
        <v>40</v>
      </c>
      <c r="AK2" t="s">
        <v>42</v>
      </c>
      <c r="AM2" t="s">
        <v>98</v>
      </c>
      <c r="AN2" t="s">
        <v>94</v>
      </c>
      <c r="AO2" t="s">
        <v>95</v>
      </c>
      <c r="AP2" t="s">
        <v>96</v>
      </c>
      <c r="AQ2" t="s">
        <v>97</v>
      </c>
      <c r="AR2" t="s">
        <v>42</v>
      </c>
      <c r="AT2" t="s">
        <v>98</v>
      </c>
      <c r="AU2" t="s">
        <v>94</v>
      </c>
      <c r="AV2" t="s">
        <v>95</v>
      </c>
      <c r="AW2" t="s">
        <v>96</v>
      </c>
      <c r="AX2" t="s">
        <v>97</v>
      </c>
      <c r="AY2" t="s">
        <v>42</v>
      </c>
      <c r="BA2" t="s">
        <v>104</v>
      </c>
      <c r="BB2" t="s">
        <v>107</v>
      </c>
      <c r="BC2" t="s">
        <v>108</v>
      </c>
      <c r="BD2" t="s">
        <v>105</v>
      </c>
      <c r="BE2" t="s">
        <v>106</v>
      </c>
      <c r="BG2" t="s">
        <v>0</v>
      </c>
      <c r="BH2" t="s">
        <v>98</v>
      </c>
      <c r="BI2" t="s">
        <v>94</v>
      </c>
      <c r="BJ2" t="s">
        <v>95</v>
      </c>
      <c r="BK2" t="s">
        <v>96</v>
      </c>
      <c r="BL2" t="s">
        <v>97</v>
      </c>
      <c r="BM2" t="s">
        <v>42</v>
      </c>
      <c r="BN2" t="s">
        <v>24</v>
      </c>
      <c r="BO2" t="s">
        <v>109</v>
      </c>
      <c r="BP2" t="s">
        <v>110</v>
      </c>
      <c r="BQ2" t="s">
        <v>111</v>
      </c>
    </row>
    <row r="3" spans="1:69" x14ac:dyDescent="0.25">
      <c r="A3">
        <v>2019</v>
      </c>
      <c r="B3" s="1">
        <f>'social care need'!B3</f>
        <v>42435</v>
      </c>
      <c r="C3" s="1">
        <v>848</v>
      </c>
      <c r="D3" s="1">
        <f>'social care need'!D3</f>
        <v>22411</v>
      </c>
      <c r="E3" s="1">
        <v>2946</v>
      </c>
      <c r="F3" s="1">
        <v>2328</v>
      </c>
      <c r="G3" s="1">
        <f>'social care need'!F3</f>
        <v>8659</v>
      </c>
      <c r="H3" s="1">
        <v>3237</v>
      </c>
      <c r="I3" s="1">
        <v>2758</v>
      </c>
      <c r="J3" s="1">
        <f>G3+D3+B3</f>
        <v>73505</v>
      </c>
      <c r="K3" s="1">
        <f>C3+E3+H3</f>
        <v>7031</v>
      </c>
      <c r="L3">
        <f>childcare!E5</f>
        <v>402.99515799001739</v>
      </c>
      <c r="M3">
        <v>2019</v>
      </c>
      <c r="N3">
        <f>$L$3*C3/1000</f>
        <v>341.73989397553476</v>
      </c>
      <c r="O3">
        <f>$L$3*E3/1000</f>
        <v>1187.2237354385913</v>
      </c>
      <c r="P3">
        <f>$L$3*H3/1000</f>
        <v>1304.4953264136864</v>
      </c>
      <c r="Q3">
        <f>SUM(N3:P3)</f>
        <v>2833.4589558278121</v>
      </c>
      <c r="S3">
        <f>C3/'social care need'!C3</f>
        <v>0.29954079830448604</v>
      </c>
      <c r="T3">
        <f>F3/'social care need'!E3</f>
        <v>0.67186147186147183</v>
      </c>
      <c r="U3">
        <f>I3/'social care need'!G3</f>
        <v>0.80174418604651165</v>
      </c>
      <c r="W3">
        <f>S3</f>
        <v>0.29954079830448604</v>
      </c>
      <c r="X3">
        <f>E3/'social care need'!E3</f>
        <v>0.8502164502164502</v>
      </c>
      <c r="Y3">
        <f>H3/'social care need'!G3</f>
        <v>0.94098837209302322</v>
      </c>
      <c r="AA3">
        <v>51.032069999999997</v>
      </c>
      <c r="AB3">
        <v>17.940090000000001</v>
      </c>
      <c r="AC3">
        <v>18.26923</v>
      </c>
      <c r="AE3" s="1">
        <v>5234</v>
      </c>
      <c r="AF3" s="1">
        <v>1454</v>
      </c>
      <c r="AG3" s="1">
        <v>1065</v>
      </c>
      <c r="AI3">
        <f>AE3*$L$3</f>
        <v>2109276.6569197509</v>
      </c>
      <c r="AJ3">
        <f t="shared" ref="AJ3:AK18" si="0">AF3*$L$3</f>
        <v>585954.95971748524</v>
      </c>
      <c r="AK3">
        <f t="shared" si="0"/>
        <v>429189.8432593685</v>
      </c>
      <c r="AM3">
        <v>5.3015899999999998E-2</v>
      </c>
      <c r="AN3">
        <v>0.85299040000000004</v>
      </c>
      <c r="AO3">
        <v>0.29093259999999999</v>
      </c>
      <c r="AP3">
        <v>0.14402419999999999</v>
      </c>
      <c r="AQ3">
        <v>0.42418470000000003</v>
      </c>
      <c r="AR3">
        <v>0.34714650000000002</v>
      </c>
      <c r="AT3">
        <f>AM3*$J3*$L$3*364.25/7</f>
        <v>81719249.384388283</v>
      </c>
      <c r="AU3">
        <f t="shared" ref="AU3:AY3" si="1">AN3*$J3*$L$3*364.25/7</f>
        <v>1314808108.8897691</v>
      </c>
      <c r="AV3">
        <f t="shared" si="1"/>
        <v>448446479.1401915</v>
      </c>
      <c r="AW3">
        <f t="shared" si="1"/>
        <v>222000371.9108232</v>
      </c>
      <c r="AX3">
        <f t="shared" si="1"/>
        <v>653842626.16199911</v>
      </c>
      <c r="AY3">
        <f t="shared" si="1"/>
        <v>535095158.36602879</v>
      </c>
      <c r="BC3">
        <v>1.7</v>
      </c>
      <c r="BD3">
        <f>9.5*(1+BC3/100)*(1+BC4/100)*(1+BC5/100)</f>
        <v>10.010811532499996</v>
      </c>
      <c r="BE3">
        <f>2233921*(1+BC3/100)*(1+BC4/100)*(1+BC5/100)</f>
        <v>2354038.1167888343</v>
      </c>
      <c r="BG3">
        <v>2019</v>
      </c>
      <c r="BH3">
        <f>AT3*$BD3/10^9</f>
        <v>0.81807600416447745</v>
      </c>
      <c r="BI3">
        <f>AU3*$BD3/10^9</f>
        <v>13.162296179498211</v>
      </c>
      <c r="BJ3">
        <f>AV3*$BD3/10^9</f>
        <v>4.4893131850856483</v>
      </c>
      <c r="BK3">
        <f>AW3*$BD3/10^9</f>
        <v>2.2224038833441573</v>
      </c>
      <c r="BL3">
        <f>AX3*$BD3/10^9</f>
        <v>6.5454953024226246</v>
      </c>
      <c r="BM3">
        <f>AY3*$BD3/10^9</f>
        <v>5.3567367823555525</v>
      </c>
      <c r="BN3">
        <f>SUM(BH3:BM3)</f>
        <v>32.594321336870671</v>
      </c>
      <c r="BO3">
        <f>BN3/BE3*1000</f>
        <v>1.3846131506711918E-2</v>
      </c>
      <c r="BP3">
        <f>BM3/BN3</f>
        <v>0.16434570694055275</v>
      </c>
      <c r="BQ3">
        <f>BI3/BN3</f>
        <v>0.40382175911756235</v>
      </c>
    </row>
    <row r="4" spans="1:69" x14ac:dyDescent="0.25">
      <c r="A4">
        <v>2020</v>
      </c>
      <c r="B4" s="1">
        <f>'social care need'!B4</f>
        <v>42708</v>
      </c>
      <c r="C4" s="1">
        <v>506</v>
      </c>
      <c r="D4" s="1">
        <f>'social care need'!D4</f>
        <v>22723</v>
      </c>
      <c r="E4" s="1">
        <v>3284</v>
      </c>
      <c r="F4" s="1">
        <v>2825</v>
      </c>
      <c r="G4" s="1">
        <f>'social care need'!F4</f>
        <v>8948</v>
      </c>
      <c r="H4" s="1">
        <v>3444</v>
      </c>
      <c r="I4" s="1">
        <v>3065</v>
      </c>
      <c r="J4" s="1">
        <f t="shared" ref="J4:J53" si="2">G4+D4+B4</f>
        <v>74379</v>
      </c>
      <c r="K4" s="1">
        <f t="shared" ref="K4:K53" si="3">C4+E4+H4</f>
        <v>7234</v>
      </c>
      <c r="M4">
        <v>2020</v>
      </c>
      <c r="N4">
        <f>$L$3*C4/1000</f>
        <v>203.91554994294879</v>
      </c>
      <c r="O4">
        <f>$L$3*E4/1000</f>
        <v>1323.436098839217</v>
      </c>
      <c r="P4">
        <f>$L$3*H4/1000</f>
        <v>1387.9153241176198</v>
      </c>
      <c r="Q4">
        <f t="shared" ref="Q4:Q53" si="4">SUM(N4:P4)</f>
        <v>2915.2669728997853</v>
      </c>
      <c r="S4">
        <f>C4/'social care need'!C4</f>
        <v>0.30353929214157166</v>
      </c>
      <c r="T4">
        <f>F4/'social care need'!E4</f>
        <v>0.75192973116848549</v>
      </c>
      <c r="U4">
        <f>I4/'social care need'!G4</f>
        <v>0.83606110201854877</v>
      </c>
      <c r="W4">
        <f t="shared" ref="W4:W53" si="5">S4</f>
        <v>0.30353929214157166</v>
      </c>
      <c r="X4">
        <f>E4/'social care need'!E4</f>
        <v>0.87410167686984297</v>
      </c>
      <c r="Y4">
        <f>H4/'social care need'!G4</f>
        <v>0.93944353518821599</v>
      </c>
      <c r="AA4">
        <v>48.95111</v>
      </c>
      <c r="AB4">
        <v>16.85041</v>
      </c>
      <c r="AC4">
        <v>16.384</v>
      </c>
      <c r="AE4" s="1">
        <v>5142</v>
      </c>
      <c r="AF4" s="1">
        <v>1523</v>
      </c>
      <c r="AG4">
        <v>906</v>
      </c>
      <c r="AI4">
        <f t="shared" ref="AI4:AI53" si="6">AE4*$L$3</f>
        <v>2072201.1023846695</v>
      </c>
      <c r="AJ4">
        <f t="shared" si="0"/>
        <v>613761.62561879645</v>
      </c>
      <c r="AK4">
        <f t="shared" si="0"/>
        <v>365113.61313895573</v>
      </c>
      <c r="AM4">
        <v>1.21067E-2</v>
      </c>
      <c r="AN4">
        <v>1.0871440000000001</v>
      </c>
      <c r="AO4">
        <v>0.21668989999999999</v>
      </c>
      <c r="AP4">
        <v>9.8494999999999999E-2</v>
      </c>
      <c r="AQ4">
        <v>0.1647903</v>
      </c>
      <c r="AR4">
        <v>0.25640639999999998</v>
      </c>
      <c r="AT4">
        <f t="shared" ref="AT4:AT53" si="7">AM4*$J4*$L$3*364.25/7</f>
        <v>18883281.376075517</v>
      </c>
      <c r="AU4">
        <f t="shared" ref="AU4:AU53" si="8">AN4*$J4*$L$3*364.25/7</f>
        <v>1695659927.8343601</v>
      </c>
      <c r="AV4">
        <f t="shared" ref="AV4:AV53" si="9">AO4*$J4*$L$3*364.25/7</f>
        <v>337979495.07740891</v>
      </c>
      <c r="AW4">
        <f t="shared" ref="AW4:AW53" si="10">AP4*$J4*$L$3*364.25/7</f>
        <v>153626405.14232272</v>
      </c>
      <c r="AX4">
        <f t="shared" ref="AX4:AX53" si="11">AQ4*$J4*$L$3*364.25/7</f>
        <v>257029711.06477386</v>
      </c>
      <c r="AY4">
        <f t="shared" ref="AY4:AY53" si="12">AR4*$J4*$L$3*364.25/7</f>
        <v>399926833.72236615</v>
      </c>
      <c r="BC4">
        <v>0.5</v>
      </c>
      <c r="BD4">
        <f>10.02*(1+BC4/100)*(1+BC5/100)</f>
        <v>10.382273099999997</v>
      </c>
      <c r="BE4">
        <f>2104288*(1+BC4/100)*(1+BC5/100)</f>
        <v>2180368.5326399999</v>
      </c>
      <c r="BG4">
        <v>2020</v>
      </c>
      <c r="BH4">
        <f>AT4*$BD4/10^9</f>
        <v>0.19605138427055979</v>
      </c>
      <c r="BI4">
        <f>AU4*$BD4/10^9</f>
        <v>17.604804455502613</v>
      </c>
      <c r="BJ4">
        <f>AV4*$BD4/10^9</f>
        <v>3.5089954200937639</v>
      </c>
      <c r="BK4">
        <f>AW4*$BD4/10^9</f>
        <v>1.5949912935588384</v>
      </c>
      <c r="BL4">
        <f>AX4*$BD4/10^9</f>
        <v>2.6685526550885736</v>
      </c>
      <c r="BM4">
        <f>AY4*$BD4/10^9</f>
        <v>4.152149607723894</v>
      </c>
      <c r="BN4">
        <f t="shared" ref="BN4:BN53" si="13">SUM(BH4:BM4)</f>
        <v>29.725544816238241</v>
      </c>
      <c r="BO4">
        <f>BN4/BE4*1000</f>
        <v>1.3633266290192887E-2</v>
      </c>
      <c r="BP4">
        <f t="shared" ref="BP4:BP53" si="14">BM4/BN4</f>
        <v>0.1396828765760986</v>
      </c>
      <c r="BQ4">
        <f t="shared" ref="BQ4:BQ53" si="15">BI4/BN4</f>
        <v>0.59224497193691794</v>
      </c>
    </row>
    <row r="5" spans="1:69" x14ac:dyDescent="0.25">
      <c r="A5">
        <v>2021</v>
      </c>
      <c r="B5" s="1">
        <f>'social care need'!B5</f>
        <v>42715</v>
      </c>
      <c r="C5" s="1">
        <v>621</v>
      </c>
      <c r="D5" s="1">
        <f>'social care need'!D5</f>
        <v>23092</v>
      </c>
      <c r="E5" s="1">
        <v>3759</v>
      </c>
      <c r="F5" s="1">
        <v>3384</v>
      </c>
      <c r="G5" s="1">
        <f>'social care need'!F5</f>
        <v>9277</v>
      </c>
      <c r="H5" s="1">
        <v>3709</v>
      </c>
      <c r="I5" s="1">
        <v>3382</v>
      </c>
      <c r="J5" s="1">
        <f t="shared" si="2"/>
        <v>75084</v>
      </c>
      <c r="K5" s="1">
        <f t="shared" si="3"/>
        <v>8089</v>
      </c>
      <c r="M5">
        <v>2021</v>
      </c>
      <c r="N5">
        <f>$L$3*C5/1000</f>
        <v>250.25999311180081</v>
      </c>
      <c r="O5">
        <f>$L$3*E5/1000</f>
        <v>1514.8587988844754</v>
      </c>
      <c r="P5">
        <f>$L$3*H5/1000</f>
        <v>1494.7090409849745</v>
      </c>
      <c r="Q5">
        <f t="shared" si="4"/>
        <v>3259.827832981251</v>
      </c>
      <c r="S5">
        <f>C5/'social care need'!C5</f>
        <v>0.29884504331087586</v>
      </c>
      <c r="T5">
        <f>F5/'social care need'!E5</f>
        <v>0.80018917001655243</v>
      </c>
      <c r="U5">
        <f>I5/'social care need'!G5</f>
        <v>0.86209533520265103</v>
      </c>
      <c r="W5">
        <f t="shared" si="5"/>
        <v>0.29884504331087586</v>
      </c>
      <c r="X5">
        <f>E5/'social care need'!E5</f>
        <v>0.88886261527547883</v>
      </c>
      <c r="Y5">
        <f>H5/'social care need'!G5</f>
        <v>0.94544991078256435</v>
      </c>
      <c r="AA5">
        <v>50.56718</v>
      </c>
      <c r="AB5">
        <v>17.012619999999998</v>
      </c>
      <c r="AC5">
        <v>15.38251</v>
      </c>
      <c r="AE5" s="1">
        <v>5990</v>
      </c>
      <c r="AF5" s="1">
        <v>1580</v>
      </c>
      <c r="AG5">
        <v>881</v>
      </c>
      <c r="AI5">
        <f t="shared" si="6"/>
        <v>2413940.9963602042</v>
      </c>
      <c r="AJ5">
        <f t="shared" si="0"/>
        <v>636732.3496242275</v>
      </c>
      <c r="AK5">
        <f t="shared" si="0"/>
        <v>355038.73418920534</v>
      </c>
      <c r="AM5">
        <v>1.4114399999999999E-2</v>
      </c>
      <c r="AN5">
        <v>1.235522</v>
      </c>
      <c r="AO5">
        <v>0.21983069999999999</v>
      </c>
      <c r="AP5">
        <v>0.1076516</v>
      </c>
      <c r="AQ5">
        <v>0.18953510000000001</v>
      </c>
      <c r="AR5">
        <v>0.26315769999999999</v>
      </c>
      <c r="AT5">
        <f t="shared" si="7"/>
        <v>22223434.153962981</v>
      </c>
      <c r="AU5">
        <f t="shared" si="8"/>
        <v>1945356643.7661297</v>
      </c>
      <c r="AV5">
        <f t="shared" si="9"/>
        <v>346128286.46414948</v>
      </c>
      <c r="AW5">
        <f t="shared" si="10"/>
        <v>169499818.92030567</v>
      </c>
      <c r="AX5">
        <f t="shared" si="11"/>
        <v>298427195.96403605</v>
      </c>
      <c r="AY5">
        <f t="shared" si="12"/>
        <v>414347603.72799027</v>
      </c>
      <c r="BC5">
        <v>3.1</v>
      </c>
      <c r="BD5">
        <f>10.24*(1+BC5/100)</f>
        <v>10.55744</v>
      </c>
      <c r="BE5">
        <f>2284079*(1+BC5/100)</f>
        <v>2354885.449</v>
      </c>
      <c r="BG5">
        <v>2021</v>
      </c>
      <c r="BH5">
        <f>AT5*$BD5/10^9</f>
        <v>0.23462257267441494</v>
      </c>
      <c r="BI5">
        <f>AU5*$BD5/10^9</f>
        <v>20.537986045162288</v>
      </c>
      <c r="BJ5">
        <f>AV5*$BD5/10^9</f>
        <v>3.6542286166480702</v>
      </c>
      <c r="BK5">
        <f>AW5*$BD5/10^9</f>
        <v>1.7894841682619917</v>
      </c>
      <c r="BL5">
        <f>AX5*$BD5/10^9</f>
        <v>3.1506272157585524</v>
      </c>
      <c r="BM5">
        <f>AY5*$BD5/10^9</f>
        <v>4.3744499655020332</v>
      </c>
      <c r="BN5">
        <f t="shared" si="13"/>
        <v>33.741398584007349</v>
      </c>
      <c r="BO5">
        <f t="shared" ref="BO5:BO53" si="16">BN5/BE5*1000</f>
        <v>1.4328254734571316E-2</v>
      </c>
      <c r="BP5">
        <f t="shared" si="14"/>
        <v>0.12964637356720068</v>
      </c>
      <c r="BQ5">
        <f t="shared" si="15"/>
        <v>0.60868804812663646</v>
      </c>
    </row>
    <row r="6" spans="1:69" x14ac:dyDescent="0.25">
      <c r="A6">
        <v>2022</v>
      </c>
      <c r="B6" s="1">
        <f>'social care need'!B6</f>
        <v>42733</v>
      </c>
      <c r="C6" s="1">
        <v>434</v>
      </c>
      <c r="D6" s="1">
        <f>'social care need'!D6</f>
        <v>23452</v>
      </c>
      <c r="E6" s="1">
        <v>4089</v>
      </c>
      <c r="F6" s="1">
        <v>3791</v>
      </c>
      <c r="G6" s="1">
        <f>'social care need'!F6</f>
        <v>9582</v>
      </c>
      <c r="H6" s="1">
        <v>4006</v>
      </c>
      <c r="I6" s="1">
        <v>3709</v>
      </c>
      <c r="J6" s="1">
        <f t="shared" si="2"/>
        <v>75767</v>
      </c>
      <c r="K6" s="1">
        <f t="shared" si="3"/>
        <v>8529</v>
      </c>
      <c r="M6">
        <v>2022</v>
      </c>
      <c r="N6">
        <f>$L$3*C6/1000</f>
        <v>174.89989856766755</v>
      </c>
      <c r="O6">
        <f>$L$3*E6/1000</f>
        <v>1647.8472010211813</v>
      </c>
      <c r="P6">
        <f>$L$3*H6/1000</f>
        <v>1614.3986029080097</v>
      </c>
      <c r="Q6">
        <f t="shared" si="4"/>
        <v>3437.1457024968586</v>
      </c>
      <c r="S6">
        <f>C6/'social care need'!C6</f>
        <v>0.31381055676066522</v>
      </c>
      <c r="T6">
        <f>F6/'social care need'!E6</f>
        <v>0.81896737956362065</v>
      </c>
      <c r="U6">
        <f>I6/'social care need'!G6</f>
        <v>0.88120693751484913</v>
      </c>
      <c r="W6">
        <f t="shared" si="5"/>
        <v>0.31381055676066522</v>
      </c>
      <c r="X6">
        <f>E6/'social care need'!E6</f>
        <v>0.88334413480233309</v>
      </c>
      <c r="Y6">
        <f>H6/'social care need'!G6</f>
        <v>0.95177001663102878</v>
      </c>
      <c r="AA6">
        <v>52.227150000000002</v>
      </c>
      <c r="AB6">
        <v>16.82536</v>
      </c>
      <c r="AC6">
        <v>16.412590000000002</v>
      </c>
      <c r="AE6" s="1">
        <v>6211</v>
      </c>
      <c r="AF6" s="1">
        <v>1689</v>
      </c>
      <c r="AG6">
        <v>891</v>
      </c>
      <c r="AI6">
        <f t="shared" si="6"/>
        <v>2503002.9262759979</v>
      </c>
      <c r="AJ6">
        <f t="shared" si="0"/>
        <v>680658.82184513938</v>
      </c>
      <c r="AK6">
        <f t="shared" si="0"/>
        <v>359068.6857691055</v>
      </c>
      <c r="AM6">
        <v>7.9663000000000008E-3</v>
      </c>
      <c r="AN6">
        <v>1.3269359999999999</v>
      </c>
      <c r="AO6">
        <v>0.2187344</v>
      </c>
      <c r="AP6">
        <v>0.109372</v>
      </c>
      <c r="AQ6">
        <v>0.13949400000000001</v>
      </c>
      <c r="AR6">
        <v>0.27246799999999999</v>
      </c>
      <c r="AT6">
        <f t="shared" si="7"/>
        <v>12657213.25914849</v>
      </c>
      <c r="AU6">
        <f t="shared" si="8"/>
        <v>2108295185.1225107</v>
      </c>
      <c r="AV6">
        <f t="shared" si="9"/>
        <v>347534984.61166275</v>
      </c>
      <c r="AW6">
        <f t="shared" si="10"/>
        <v>173775118.76022598</v>
      </c>
      <c r="AX6">
        <f t="shared" si="11"/>
        <v>221634297.77583814</v>
      </c>
      <c r="AY6">
        <f>AR6*$J6*$L$3*364.25/7</f>
        <v>432909328.33230859</v>
      </c>
      <c r="BA6">
        <v>1.7231949687110983</v>
      </c>
      <c r="BB6">
        <v>5.6903418536291106</v>
      </c>
      <c r="BC6">
        <v>10.036409874522789</v>
      </c>
      <c r="BD6">
        <v>11.02</v>
      </c>
      <c r="BE6">
        <v>2505981</v>
      </c>
      <c r="BG6">
        <v>2022</v>
      </c>
      <c r="BH6">
        <f>AT6*$BD6/10^9</f>
        <v>0.13948249011581634</v>
      </c>
      <c r="BI6">
        <f>AU6*$BD6/10^9</f>
        <v>23.233412940050069</v>
      </c>
      <c r="BJ6">
        <f>AV6*$BD6/10^9</f>
        <v>3.8298355304205232</v>
      </c>
      <c r="BK6">
        <f>AW6*$BD6/10^9</f>
        <v>1.9150018087376901</v>
      </c>
      <c r="BL6">
        <f>AX6*$BD6/10^9</f>
        <v>2.4424099614897359</v>
      </c>
      <c r="BM6">
        <f>AY6*$BD6/10^9</f>
        <v>4.7706607982220399</v>
      </c>
      <c r="BN6">
        <f t="shared" si="13"/>
        <v>36.330803529035876</v>
      </c>
      <c r="BO6">
        <f t="shared" si="16"/>
        <v>1.4497637264223422E-2</v>
      </c>
      <c r="BP6">
        <f t="shared" si="14"/>
        <v>0.13131173370303492</v>
      </c>
      <c r="BQ6">
        <f t="shared" si="15"/>
        <v>0.63949625891102946</v>
      </c>
    </row>
    <row r="7" spans="1:69" x14ac:dyDescent="0.25">
      <c r="A7">
        <v>2023</v>
      </c>
      <c r="B7" s="1">
        <f>'social care need'!B7</f>
        <v>42756</v>
      </c>
      <c r="C7" s="1">
        <v>515</v>
      </c>
      <c r="D7" s="1">
        <f>'social care need'!D7</f>
        <v>23802</v>
      </c>
      <c r="E7" s="1">
        <v>4264</v>
      </c>
      <c r="F7" s="1">
        <v>4022</v>
      </c>
      <c r="G7" s="1">
        <f>'social care need'!F7</f>
        <v>9896</v>
      </c>
      <c r="H7" s="1">
        <v>4253</v>
      </c>
      <c r="I7" s="1">
        <v>3993</v>
      </c>
      <c r="J7" s="1">
        <f t="shared" si="2"/>
        <v>76454</v>
      </c>
      <c r="K7" s="1">
        <f t="shared" si="3"/>
        <v>9032</v>
      </c>
      <c r="M7">
        <v>2023</v>
      </c>
      <c r="N7">
        <f>$L$3*C7/1000</f>
        <v>207.54250636485895</v>
      </c>
      <c r="O7">
        <f>$L$3*E7/1000</f>
        <v>1718.371353669434</v>
      </c>
      <c r="P7">
        <f>$L$3*H7/1000</f>
        <v>1713.938406931544</v>
      </c>
      <c r="Q7">
        <f t="shared" si="4"/>
        <v>3639.8522669658369</v>
      </c>
      <c r="S7">
        <f>C7/'social care need'!C7</f>
        <v>0.30709600477042337</v>
      </c>
      <c r="T7">
        <f>F7/'social care need'!E7</f>
        <v>0.83949071175120016</v>
      </c>
      <c r="U7">
        <f>I7/'social care need'!G7</f>
        <v>0.89049955396966995</v>
      </c>
      <c r="W7">
        <f t="shared" si="5"/>
        <v>0.30709600477042337</v>
      </c>
      <c r="X7">
        <f>E7/'social care need'!E7</f>
        <v>0.89000208724692131</v>
      </c>
      <c r="Y7">
        <f>H7/'social care need'!G7</f>
        <v>0.94848349687778766</v>
      </c>
      <c r="AA7">
        <v>49.748109999999997</v>
      </c>
      <c r="AB7">
        <v>16.97888</v>
      </c>
      <c r="AC7">
        <v>16.162559999999999</v>
      </c>
      <c r="AE7" s="1">
        <v>6858</v>
      </c>
      <c r="AF7" s="1">
        <v>1692</v>
      </c>
      <c r="AG7">
        <v>890</v>
      </c>
      <c r="AI7">
        <f t="shared" si="6"/>
        <v>2763740.7934955391</v>
      </c>
      <c r="AJ7">
        <f t="shared" si="0"/>
        <v>681867.80731910944</v>
      </c>
      <c r="AK7">
        <f t="shared" si="0"/>
        <v>358665.69061111548</v>
      </c>
      <c r="AM7">
        <v>1.0134199999999999E-2</v>
      </c>
      <c r="AN7">
        <v>1.4219980000000001</v>
      </c>
      <c r="AO7">
        <v>0.22006020000000001</v>
      </c>
      <c r="AP7">
        <v>9.7659899999999994E-2</v>
      </c>
      <c r="AQ7">
        <v>0.15120939999999999</v>
      </c>
      <c r="AR7">
        <v>0.28008699999999997</v>
      </c>
      <c r="AT7">
        <f t="shared" si="7"/>
        <v>16247667.82809742</v>
      </c>
      <c r="AU7">
        <f t="shared" si="8"/>
        <v>2279819932.132668</v>
      </c>
      <c r="AV7">
        <f t="shared" si="9"/>
        <v>352811769.23533028</v>
      </c>
      <c r="AW7">
        <f t="shared" si="10"/>
        <v>156573347.21292371</v>
      </c>
      <c r="AX7">
        <f t="shared" si="11"/>
        <v>242426644.79543665</v>
      </c>
      <c r="AY7">
        <f t="shared" si="12"/>
        <v>449049805.50692928</v>
      </c>
      <c r="BA7">
        <v>0.19807527338211628</v>
      </c>
      <c r="BB7">
        <v>6.4741804974041584</v>
      </c>
      <c r="BC7">
        <v>5.7117963753504197</v>
      </c>
      <c r="BD7">
        <f>BD6*(1+BB6/100)/(1+BC6/100)</f>
        <v>10.584747071947707</v>
      </c>
      <c r="BE7">
        <f>2687186/(1+BC6/100)</f>
        <v>2442088.0352823795</v>
      </c>
      <c r="BG7">
        <v>2023</v>
      </c>
      <c r="BH7">
        <f>AT7*$BD7/10^9</f>
        <v>0.17197745446943313</v>
      </c>
      <c r="BI7">
        <f>AU7*$BD7/10^9</f>
        <v>24.13131735120928</v>
      </c>
      <c r="BJ7">
        <f>AV7*$BD7/10^9</f>
        <v>3.7344233413623522</v>
      </c>
      <c r="BK7">
        <f>AW7*$BD7/10^9</f>
        <v>1.6572892784570459</v>
      </c>
      <c r="BL7">
        <f>AX7*$BD7/10^9</f>
        <v>2.5660247186606049</v>
      </c>
      <c r="BM7">
        <f>AY7*$BD7/10^9</f>
        <v>4.7530786139981567</v>
      </c>
      <c r="BN7">
        <f t="shared" si="13"/>
        <v>37.014110758156875</v>
      </c>
      <c r="BO7">
        <f t="shared" si="16"/>
        <v>1.515674710468696E-2</v>
      </c>
      <c r="BP7">
        <f t="shared" si="14"/>
        <v>0.12841261120802994</v>
      </c>
      <c r="BQ7">
        <f t="shared" si="15"/>
        <v>0.65194913120778974</v>
      </c>
    </row>
    <row r="8" spans="1:69" x14ac:dyDescent="0.25">
      <c r="A8">
        <v>2024</v>
      </c>
      <c r="B8" s="1">
        <f>'social care need'!B8</f>
        <v>42778</v>
      </c>
      <c r="C8" s="1">
        <v>577</v>
      </c>
      <c r="D8" s="1">
        <f>'social care need'!D8</f>
        <v>24175</v>
      </c>
      <c r="E8" s="1">
        <v>4436</v>
      </c>
      <c r="F8" s="1">
        <v>4191</v>
      </c>
      <c r="G8" s="1">
        <f>'social care need'!F8</f>
        <v>10214</v>
      </c>
      <c r="H8" s="1">
        <v>4440</v>
      </c>
      <c r="I8" s="1">
        <v>4200</v>
      </c>
      <c r="J8" s="1">
        <f t="shared" si="2"/>
        <v>77167</v>
      </c>
      <c r="K8" s="1">
        <f t="shared" si="3"/>
        <v>9453</v>
      </c>
      <c r="M8">
        <v>2024</v>
      </c>
      <c r="N8">
        <f>$L$3*C8/1000</f>
        <v>232.52820616024002</v>
      </c>
      <c r="O8">
        <f>$L$3*E8/1000</f>
        <v>1787.6865208437171</v>
      </c>
      <c r="P8">
        <f>$L$3*H8/1000</f>
        <v>1789.2985014756771</v>
      </c>
      <c r="Q8">
        <f t="shared" si="4"/>
        <v>3809.5132284796341</v>
      </c>
      <c r="S8">
        <f>C8/'social care need'!C8</f>
        <v>0.29911871435977189</v>
      </c>
      <c r="T8">
        <f>F8/'social care need'!E8</f>
        <v>0.8506190379541303</v>
      </c>
      <c r="U8">
        <f>I8/'social care need'!G8</f>
        <v>0.8951406649616368</v>
      </c>
      <c r="W8">
        <f t="shared" si="5"/>
        <v>0.29911871435977189</v>
      </c>
      <c r="X8">
        <f>E8/'social care need'!E8</f>
        <v>0.90034503754820383</v>
      </c>
      <c r="Y8">
        <f>H8/'social care need'!G8</f>
        <v>0.94629156010230175</v>
      </c>
      <c r="AA8">
        <v>50.92765</v>
      </c>
      <c r="AB8">
        <v>17.116160000000001</v>
      </c>
      <c r="AC8">
        <v>16.11112</v>
      </c>
      <c r="AE8" s="1">
        <v>7286</v>
      </c>
      <c r="AF8" s="1">
        <v>1775</v>
      </c>
      <c r="AG8">
        <v>912</v>
      </c>
      <c r="AI8">
        <f t="shared" si="6"/>
        <v>2936222.7211152669</v>
      </c>
      <c r="AJ8">
        <f t="shared" si="0"/>
        <v>715316.40543228085</v>
      </c>
      <c r="AK8">
        <f t="shared" si="0"/>
        <v>367531.58408689586</v>
      </c>
      <c r="AM8">
        <v>1.5766100000000002E-2</v>
      </c>
      <c r="AN8">
        <v>1.486381</v>
      </c>
      <c r="AO8">
        <v>0.2249487</v>
      </c>
      <c r="AP8">
        <v>0.1042424</v>
      </c>
      <c r="AQ8">
        <v>0.16821179999999999</v>
      </c>
      <c r="AR8">
        <v>0.29217949999999998</v>
      </c>
      <c r="AT8">
        <f t="shared" si="7"/>
        <v>25512748.155297525</v>
      </c>
      <c r="AU8">
        <f t="shared" si="8"/>
        <v>2405265989.4215612</v>
      </c>
      <c r="AV8">
        <f t="shared" si="9"/>
        <v>364012630.32465708</v>
      </c>
      <c r="AW8">
        <f t="shared" si="10"/>
        <v>168685350.10584646</v>
      </c>
      <c r="AX8">
        <f t="shared" si="11"/>
        <v>272200816.3178767</v>
      </c>
      <c r="AY8">
        <f t="shared" si="12"/>
        <v>472805703.35344517</v>
      </c>
      <c r="BA8">
        <v>1.1603364053452054</v>
      </c>
      <c r="BB8">
        <v>3.062942648929079</v>
      </c>
      <c r="BC8">
        <v>1.55004776763632</v>
      </c>
      <c r="BD8">
        <f t="shared" ref="BD8:BD53" si="17">BD7*(1+BB7/100)/(1+BC7/100)</f>
        <v>10.661083331289614</v>
      </c>
      <c r="BE8">
        <f>BE7*(1+BA7/100)</f>
        <v>2446925.2078344971</v>
      </c>
      <c r="BG8">
        <v>2024</v>
      </c>
      <c r="BH8">
        <f>AT8*$BD8/10^9</f>
        <v>0.27199353409383231</v>
      </c>
      <c r="BI8">
        <f>AU8*$BD8/10^9</f>
        <v>25.642741147140026</v>
      </c>
      <c r="BJ8">
        <f>AV8*$BD8/10^9</f>
        <v>3.88076898553309</v>
      </c>
      <c r="BK8">
        <f>AW8*$BD8/10^9</f>
        <v>1.7983685742461926</v>
      </c>
      <c r="BL8">
        <f>AX8*$BD8/10^9</f>
        <v>2.901955585609941</v>
      </c>
      <c r="BM8">
        <f>AY8*$BD8/10^9</f>
        <v>5.0406210029600764</v>
      </c>
      <c r="BN8">
        <f t="shared" si="13"/>
        <v>39.536448829583165</v>
      </c>
      <c r="BO8">
        <f t="shared" si="16"/>
        <v>1.6157604124145873E-2</v>
      </c>
      <c r="BP8">
        <f t="shared" si="14"/>
        <v>0.12749301346428538</v>
      </c>
      <c r="BQ8">
        <f t="shared" si="15"/>
        <v>0.64858483516488297</v>
      </c>
    </row>
    <row r="9" spans="1:69" x14ac:dyDescent="0.25">
      <c r="A9">
        <v>2025</v>
      </c>
      <c r="B9" s="1">
        <f>'social care need'!B9</f>
        <v>42791</v>
      </c>
      <c r="C9" s="1">
        <v>594</v>
      </c>
      <c r="D9" s="1">
        <f>'social care need'!D9</f>
        <v>24537</v>
      </c>
      <c r="E9" s="1">
        <v>4617</v>
      </c>
      <c r="F9" s="1">
        <v>4367</v>
      </c>
      <c r="G9" s="1">
        <f>'social care need'!F9</f>
        <v>10535</v>
      </c>
      <c r="H9" s="1">
        <v>4629</v>
      </c>
      <c r="I9" s="1">
        <v>4412</v>
      </c>
      <c r="J9" s="1">
        <f t="shared" si="2"/>
        <v>77863</v>
      </c>
      <c r="K9" s="1">
        <f t="shared" si="3"/>
        <v>9840</v>
      </c>
      <c r="M9">
        <v>2025</v>
      </c>
      <c r="N9">
        <f>$L$3*C9/1000</f>
        <v>239.37912384607031</v>
      </c>
      <c r="O9">
        <f>$L$3*E9/1000</f>
        <v>1860.6286444399102</v>
      </c>
      <c r="P9">
        <f>$L$3*H9/1000</f>
        <v>1865.4645863357905</v>
      </c>
      <c r="Q9">
        <f t="shared" si="4"/>
        <v>3965.472354621771</v>
      </c>
      <c r="S9">
        <f>C9/'social care need'!C9</f>
        <v>0.2857142857142857</v>
      </c>
      <c r="T9">
        <f>F9/'social care need'!E9</f>
        <v>0.86032308904649335</v>
      </c>
      <c r="U9">
        <f>I9/'social care need'!G9</f>
        <v>0.90059195754235555</v>
      </c>
      <c r="W9">
        <f t="shared" si="5"/>
        <v>0.2857142857142857</v>
      </c>
      <c r="X9">
        <f>E9/'social care need'!E9</f>
        <v>0.90957446808510634</v>
      </c>
      <c r="Y9">
        <f>H9/'social care need'!G9</f>
        <v>0.94488671157379056</v>
      </c>
      <c r="AA9">
        <v>49.001240000000003</v>
      </c>
      <c r="AB9">
        <v>16.571090000000002</v>
      </c>
      <c r="AC9">
        <v>15.932399999999999</v>
      </c>
      <c r="AE9" s="1">
        <v>7691</v>
      </c>
      <c r="AF9" s="1">
        <v>1788</v>
      </c>
      <c r="AG9">
        <v>950</v>
      </c>
      <c r="AI9">
        <f t="shared" si="6"/>
        <v>3099435.7601012238</v>
      </c>
      <c r="AJ9">
        <f t="shared" si="0"/>
        <v>720555.34248615114</v>
      </c>
      <c r="AK9">
        <f t="shared" si="0"/>
        <v>382845.40009051654</v>
      </c>
      <c r="AM9">
        <v>1.1251000000000001E-2</v>
      </c>
      <c r="AN9">
        <v>1.485495</v>
      </c>
      <c r="AO9">
        <v>0.23909939999999999</v>
      </c>
      <c r="AP9">
        <v>0.11069080000000001</v>
      </c>
      <c r="AQ9">
        <v>0.1607606</v>
      </c>
      <c r="AR9">
        <v>0.29631950000000001</v>
      </c>
      <c r="AT9">
        <f t="shared" si="7"/>
        <v>18370611.207901437</v>
      </c>
      <c r="AU9">
        <f t="shared" si="8"/>
        <v>2425513385.1463461</v>
      </c>
      <c r="AV9">
        <f t="shared" si="9"/>
        <v>390401041.45787108</v>
      </c>
      <c r="AW9">
        <f t="shared" si="10"/>
        <v>180735725.81029034</v>
      </c>
      <c r="AX9">
        <f t="shared" si="11"/>
        <v>262489599.15998217</v>
      </c>
      <c r="AY9">
        <f t="shared" si="12"/>
        <v>483829910.92522877</v>
      </c>
      <c r="BA9">
        <v>1.9269357268158984</v>
      </c>
      <c r="BB9">
        <v>1.9012899970519692</v>
      </c>
      <c r="BC9">
        <v>1.6038913617104633</v>
      </c>
      <c r="BD9">
        <f t="shared" si="17"/>
        <v>10.819912389035107</v>
      </c>
      <c r="BE9">
        <f t="shared" ref="BE9:BE53" si="18">BE8*(1+BA8/100)</f>
        <v>2475317.7718325695</v>
      </c>
      <c r="BG9">
        <v>2025</v>
      </c>
      <c r="BH9">
        <f>AT9*$BD9/10^9</f>
        <v>0.19876840380251995</v>
      </c>
      <c r="BI9">
        <f>AU9*$BD9/10^9</f>
        <v>26.243842325715431</v>
      </c>
      <c r="BJ9">
        <f>AV9*$BD9/10^9</f>
        <v>4.2241050651622274</v>
      </c>
      <c r="BK9">
        <f>AW9*$BD9/10^9</f>
        <v>1.9555447188360127</v>
      </c>
      <c r="BL9">
        <f>AX9*$BD9/10^9</f>
        <v>2.8401144659439503</v>
      </c>
      <c r="BM9">
        <f>AY9*$BD9/10^9</f>
        <v>5.2349972474056345</v>
      </c>
      <c r="BN9">
        <f t="shared" si="13"/>
        <v>40.697372226865781</v>
      </c>
      <c r="BO9">
        <f t="shared" si="16"/>
        <v>1.6441271779314221E-2</v>
      </c>
      <c r="BP9">
        <f t="shared" si="14"/>
        <v>0.12863231606756731</v>
      </c>
      <c r="BQ9">
        <f t="shared" si="15"/>
        <v>0.64485348536559661</v>
      </c>
    </row>
    <row r="10" spans="1:69" x14ac:dyDescent="0.25">
      <c r="A10">
        <v>2026</v>
      </c>
      <c r="B10" s="1">
        <f>'social care need'!B10</f>
        <v>42782</v>
      </c>
      <c r="C10" s="1">
        <v>626</v>
      </c>
      <c r="D10" s="1">
        <f>'social care need'!D10</f>
        <v>24899</v>
      </c>
      <c r="E10" s="1">
        <v>4730</v>
      </c>
      <c r="F10" s="1">
        <v>4500</v>
      </c>
      <c r="G10" s="1">
        <f>'social care need'!F10</f>
        <v>11053</v>
      </c>
      <c r="H10" s="1">
        <v>4896</v>
      </c>
      <c r="I10" s="1">
        <v>4684</v>
      </c>
      <c r="J10" s="1">
        <f t="shared" si="2"/>
        <v>78734</v>
      </c>
      <c r="K10" s="1">
        <f t="shared" si="3"/>
        <v>10252</v>
      </c>
      <c r="M10">
        <v>2026</v>
      </c>
      <c r="N10">
        <f>$L$3*C10/1000</f>
        <v>252.2749689017509</v>
      </c>
      <c r="O10">
        <f>$L$3*E10/1000</f>
        <v>1906.1670972927823</v>
      </c>
      <c r="P10">
        <f>$L$3*H10/1000</f>
        <v>1973.0642935191252</v>
      </c>
      <c r="Q10">
        <f t="shared" si="4"/>
        <v>4131.5063597136586</v>
      </c>
      <c r="S10">
        <f>C10/'social care need'!C10</f>
        <v>0.2898148148148148</v>
      </c>
      <c r="T10">
        <f>F10/'social care need'!E10</f>
        <v>0.85812356979405036</v>
      </c>
      <c r="U10">
        <f>I10/'social care need'!G10</f>
        <v>0.90128920531075618</v>
      </c>
      <c r="W10">
        <f t="shared" si="5"/>
        <v>0.2898148148148148</v>
      </c>
      <c r="X10">
        <f>E10/'social care need'!E10</f>
        <v>0.9019832189168574</v>
      </c>
      <c r="Y10">
        <f>H10/'social care need'!G10</f>
        <v>0.94208197036751973</v>
      </c>
      <c r="AA10">
        <v>51.239150000000002</v>
      </c>
      <c r="AB10">
        <v>16.478179999999998</v>
      </c>
      <c r="AC10">
        <v>16.164010000000001</v>
      </c>
      <c r="AE10" s="1">
        <v>8058</v>
      </c>
      <c r="AF10" s="1">
        <v>1854</v>
      </c>
      <c r="AG10">
        <v>979</v>
      </c>
      <c r="AI10">
        <f t="shared" si="6"/>
        <v>3247334.9830835601</v>
      </c>
      <c r="AJ10">
        <f t="shared" si="0"/>
        <v>747153.02291349228</v>
      </c>
      <c r="AK10">
        <f t="shared" si="0"/>
        <v>394532.25967222702</v>
      </c>
      <c r="AM10">
        <v>1.02664E-2</v>
      </c>
      <c r="AN10">
        <v>1.5651379999999999</v>
      </c>
      <c r="AO10">
        <v>0.23430809999999999</v>
      </c>
      <c r="AP10">
        <v>0.1154993</v>
      </c>
      <c r="AQ10">
        <v>0.16735369999999999</v>
      </c>
      <c r="AR10">
        <v>0.3099095</v>
      </c>
      <c r="AT10">
        <f t="shared" si="7"/>
        <v>16950473.938771859</v>
      </c>
      <c r="AU10">
        <f t="shared" si="8"/>
        <v>2584141556.8827929</v>
      </c>
      <c r="AV10">
        <f t="shared" si="9"/>
        <v>386857451.75457317</v>
      </c>
      <c r="AW10">
        <f t="shared" si="10"/>
        <v>190696629.25625268</v>
      </c>
      <c r="AX10">
        <f t="shared" si="11"/>
        <v>276311514.29975879</v>
      </c>
      <c r="AY10">
        <f t="shared" si="12"/>
        <v>511680131.60677719</v>
      </c>
      <c r="BA10">
        <v>1.9849169153074939</v>
      </c>
      <c r="BB10">
        <v>2.1054755902993882</v>
      </c>
      <c r="BC10">
        <v>1.6686722212826854</v>
      </c>
      <c r="BD10">
        <f t="shared" si="17"/>
        <v>10.851582703389093</v>
      </c>
      <c r="BE10">
        <f t="shared" si="18"/>
        <v>2523015.5543302349</v>
      </c>
      <c r="BG10">
        <v>2026</v>
      </c>
      <c r="BH10">
        <f>AT10*$BD10/10^9</f>
        <v>0.18393946980822429</v>
      </c>
      <c r="BI10">
        <f>AU10*$BD10/10^9</f>
        <v>28.042025821778278</v>
      </c>
      <c r="BJ10">
        <f>AV10*$BD10/10^9</f>
        <v>4.1980156321371069</v>
      </c>
      <c r="BK10">
        <f>AW10*$BD10/10^9</f>
        <v>2.069360243631754</v>
      </c>
      <c r="BL10">
        <f>AX10*$BD10/10^9</f>
        <v>2.9984172493225105</v>
      </c>
      <c r="BM10">
        <f>AY10*$BD10/10^9</f>
        <v>5.5525392658119586</v>
      </c>
      <c r="BN10">
        <f t="shared" si="13"/>
        <v>43.044297682489827</v>
      </c>
      <c r="BO10">
        <f t="shared" si="16"/>
        <v>1.7060654901081836E-2</v>
      </c>
      <c r="BP10">
        <f t="shared" si="14"/>
        <v>0.1289959312792017</v>
      </c>
      <c r="BQ10">
        <f t="shared" si="15"/>
        <v>0.65146900592097734</v>
      </c>
    </row>
    <row r="11" spans="1:69" x14ac:dyDescent="0.25">
      <c r="A11">
        <v>2027</v>
      </c>
      <c r="B11" s="1">
        <f>'social care need'!B11</f>
        <v>42767</v>
      </c>
      <c r="C11" s="1">
        <v>646</v>
      </c>
      <c r="D11" s="1">
        <f>'social care need'!D11</f>
        <v>25258</v>
      </c>
      <c r="E11" s="1">
        <v>4653</v>
      </c>
      <c r="F11" s="1">
        <v>4429</v>
      </c>
      <c r="G11" s="1">
        <f>'social care need'!F11</f>
        <v>11579</v>
      </c>
      <c r="H11" s="1">
        <v>5224</v>
      </c>
      <c r="I11" s="1">
        <v>5042</v>
      </c>
      <c r="J11" s="1">
        <f t="shared" si="2"/>
        <v>79604</v>
      </c>
      <c r="K11" s="1">
        <f t="shared" si="3"/>
        <v>10523</v>
      </c>
      <c r="M11">
        <v>2027</v>
      </c>
      <c r="N11">
        <f>$L$3*C11/1000</f>
        <v>260.33487206155121</v>
      </c>
      <c r="O11">
        <f>$L$3*E11/1000</f>
        <v>1875.1364701275509</v>
      </c>
      <c r="P11">
        <f>$L$3*H11/1000</f>
        <v>2105.2467053398509</v>
      </c>
      <c r="Q11">
        <f t="shared" si="4"/>
        <v>4240.7180475289533</v>
      </c>
      <c r="S11">
        <f>C11/'social care need'!C11</f>
        <v>0.29511192325262675</v>
      </c>
      <c r="T11">
        <f>F11/'social care need'!E11</f>
        <v>0.85717050512870141</v>
      </c>
      <c r="U11">
        <f>I11/'social care need'!G11</f>
        <v>0.90196779964221829</v>
      </c>
      <c r="W11">
        <f t="shared" si="5"/>
        <v>0.29511192325262675</v>
      </c>
      <c r="X11">
        <f>E11/'social care need'!E11</f>
        <v>0.90052254693245593</v>
      </c>
      <c r="Y11">
        <f>H11/'social care need'!G11</f>
        <v>0.93452593917710192</v>
      </c>
      <c r="AA11">
        <v>49.83907</v>
      </c>
      <c r="AB11">
        <v>16.987690000000001</v>
      </c>
      <c r="AC11">
        <v>15.780950000000001</v>
      </c>
      <c r="AE11" s="1">
        <v>8218</v>
      </c>
      <c r="AF11" s="1">
        <v>1935</v>
      </c>
      <c r="AG11" s="1">
        <v>1026</v>
      </c>
      <c r="AI11">
        <f t="shared" si="6"/>
        <v>3311814.2083619628</v>
      </c>
      <c r="AJ11">
        <f t="shared" si="0"/>
        <v>779795.63071068365</v>
      </c>
      <c r="AK11">
        <f t="shared" si="0"/>
        <v>413473.03209775785</v>
      </c>
      <c r="AM11">
        <v>1.42951E-2</v>
      </c>
      <c r="AN11">
        <v>1.5730329999999999</v>
      </c>
      <c r="AO11">
        <v>0.2427318</v>
      </c>
      <c r="AP11">
        <v>0.1123535</v>
      </c>
      <c r="AQ11">
        <v>0.18837989999999999</v>
      </c>
      <c r="AR11">
        <v>0.3022435</v>
      </c>
      <c r="AT11">
        <f t="shared" si="7"/>
        <v>23862911.870592821</v>
      </c>
      <c r="AU11">
        <f t="shared" si="8"/>
        <v>2625875149.4242244</v>
      </c>
      <c r="AV11">
        <f t="shared" si="9"/>
        <v>405193916.20837647</v>
      </c>
      <c r="AW11">
        <f t="shared" si="10"/>
        <v>187552494.83058184</v>
      </c>
      <c r="AX11">
        <f t="shared" si="11"/>
        <v>314463903.84754831</v>
      </c>
      <c r="AY11">
        <f t="shared" si="12"/>
        <v>504537219.32407051</v>
      </c>
      <c r="BA11">
        <v>1.7833454878846737</v>
      </c>
      <c r="BB11">
        <v>2.3262821656596655</v>
      </c>
      <c r="BC11">
        <v>1.9720600754096651</v>
      </c>
      <c r="BD11">
        <f t="shared" si="17"/>
        <v>10.898204812052882</v>
      </c>
      <c r="BE11">
        <f t="shared" si="18"/>
        <v>2573095.3168439749</v>
      </c>
      <c r="BG11">
        <v>2027</v>
      </c>
      <c r="BH11">
        <f>AT11*$BD11/10^9</f>
        <v>0.26006290097768853</v>
      </c>
      <c r="BI11">
        <f>AU11*$BD11/10^9</f>
        <v>28.617325189305159</v>
      </c>
      <c r="BJ11">
        <f>AV11*$BD11/10^9</f>
        <v>4.4158862874366811</v>
      </c>
      <c r="BK11">
        <f>AW11*$BD11/10^9</f>
        <v>2.04398550167517</v>
      </c>
      <c r="BL11">
        <f>AX11*$BD11/10^9</f>
        <v>3.4270920301282852</v>
      </c>
      <c r="BM11">
        <f>AY11*$BD11/10^9</f>
        <v>5.498549951497365</v>
      </c>
      <c r="BN11">
        <f t="shared" si="13"/>
        <v>44.262901861020346</v>
      </c>
      <c r="BO11">
        <f t="shared" si="16"/>
        <v>1.7202200622443681E-2</v>
      </c>
      <c r="BP11">
        <f t="shared" si="14"/>
        <v>0.1242247959422562</v>
      </c>
      <c r="BQ11">
        <f t="shared" si="15"/>
        <v>0.6465307059884996</v>
      </c>
    </row>
    <row r="12" spans="1:69" x14ac:dyDescent="0.25">
      <c r="A12">
        <v>2028</v>
      </c>
      <c r="B12" s="1">
        <f>'social care need'!B12</f>
        <v>42762</v>
      </c>
      <c r="C12" s="1">
        <v>654</v>
      </c>
      <c r="D12" s="1">
        <f>'social care need'!D12</f>
        <v>25619</v>
      </c>
      <c r="E12" s="1">
        <v>4830</v>
      </c>
      <c r="F12" s="1">
        <v>4599</v>
      </c>
      <c r="G12" s="1">
        <f>'social care need'!F12</f>
        <v>12102</v>
      </c>
      <c r="H12" s="1">
        <v>5411</v>
      </c>
      <c r="I12" s="1">
        <v>5222</v>
      </c>
      <c r="J12" s="1">
        <f t="shared" si="2"/>
        <v>80483</v>
      </c>
      <c r="K12" s="1">
        <f t="shared" si="3"/>
        <v>10895</v>
      </c>
      <c r="M12">
        <v>2028</v>
      </c>
      <c r="N12">
        <f>$L$3*C12/1000</f>
        <v>263.55883332547137</v>
      </c>
      <c r="O12">
        <f>$L$3*E12/1000</f>
        <v>1946.466613091784</v>
      </c>
      <c r="P12">
        <f>$L$3*H12/1000</f>
        <v>2180.606799883984</v>
      </c>
      <c r="Q12">
        <f t="shared" si="4"/>
        <v>4390.6322463012393</v>
      </c>
      <c r="S12">
        <f>C12/'social care need'!C12</f>
        <v>0.2965986394557823</v>
      </c>
      <c r="T12">
        <f>F12/'social care need'!E12</f>
        <v>0.86123595505617978</v>
      </c>
      <c r="U12">
        <f>I12/'social care need'!G12</f>
        <v>0.9001896224788829</v>
      </c>
      <c r="W12">
        <f t="shared" si="5"/>
        <v>0.2965986394557823</v>
      </c>
      <c r="X12">
        <f>E12/'social care need'!E12</f>
        <v>0.9044943820224719</v>
      </c>
      <c r="Y12">
        <f>H12/'social care need'!G12</f>
        <v>0.93277021203240817</v>
      </c>
      <c r="AA12">
        <v>51.080019999999998</v>
      </c>
      <c r="AB12">
        <v>17.68439</v>
      </c>
      <c r="AC12">
        <v>16.02656</v>
      </c>
      <c r="AE12" s="1">
        <v>8414</v>
      </c>
      <c r="AF12" s="1">
        <v>2034</v>
      </c>
      <c r="AG12" s="1">
        <v>1125</v>
      </c>
      <c r="AI12">
        <f t="shared" si="6"/>
        <v>3390801.2593280063</v>
      </c>
      <c r="AJ12">
        <f t="shared" si="0"/>
        <v>819692.15135169541</v>
      </c>
      <c r="AK12">
        <f t="shared" si="0"/>
        <v>453369.55273876956</v>
      </c>
      <c r="AM12">
        <v>1.8587300000000001E-2</v>
      </c>
      <c r="AN12">
        <v>1.6407689999999999</v>
      </c>
      <c r="AO12">
        <v>0.25035990000000002</v>
      </c>
      <c r="AP12">
        <v>0.12540989999999999</v>
      </c>
      <c r="AQ12">
        <v>0.19120899999999999</v>
      </c>
      <c r="AR12">
        <v>0.3275168</v>
      </c>
      <c r="AT12">
        <f t="shared" si="7"/>
        <v>31370526.914465211</v>
      </c>
      <c r="AU12">
        <f t="shared" si="8"/>
        <v>2769191225.9941015</v>
      </c>
      <c r="AV12">
        <f t="shared" si="9"/>
        <v>422542380.07956076</v>
      </c>
      <c r="AW12">
        <f t="shared" si="10"/>
        <v>211659285.81829473</v>
      </c>
      <c r="AX12">
        <f t="shared" si="11"/>
        <v>322711048.98441285</v>
      </c>
      <c r="AY12">
        <f t="shared" si="12"/>
        <v>552763154.91435111</v>
      </c>
      <c r="BA12">
        <v>1.685878802604762</v>
      </c>
      <c r="BB12">
        <v>2.5892854493351436</v>
      </c>
      <c r="BC12">
        <v>2.0000331698054374</v>
      </c>
      <c r="BD12">
        <f t="shared" si="17"/>
        <v>10.936062092622119</v>
      </c>
      <c r="BE12">
        <f t="shared" si="18"/>
        <v>2618982.496075884</v>
      </c>
      <c r="BG12">
        <v>2028</v>
      </c>
      <c r="BH12">
        <f>AT12*$BD12/10^9</f>
        <v>0.34307003021486498</v>
      </c>
      <c r="BI12">
        <f>AU12*$BD12/10^9</f>
        <v>30.284047193815869</v>
      </c>
      <c r="BJ12">
        <f>AV12*$BD12/10^9</f>
        <v>4.6209497053144117</v>
      </c>
      <c r="BK12">
        <f>AW12*$BD12/10^9</f>
        <v>2.3147190921889238</v>
      </c>
      <c r="BL12">
        <f>AX12*$BD12/10^9</f>
        <v>3.5291880696687574</v>
      </c>
      <c r="BM12">
        <f>AY12*$BD12/10^9</f>
        <v>6.0450521846570435</v>
      </c>
      <c r="BN12">
        <f t="shared" si="13"/>
        <v>47.137026275859867</v>
      </c>
      <c r="BO12">
        <f t="shared" si="16"/>
        <v>1.799822119715843E-2</v>
      </c>
      <c r="BP12">
        <f t="shared" si="14"/>
        <v>0.12824424157093839</v>
      </c>
      <c r="BQ12">
        <f t="shared" si="15"/>
        <v>0.64246834360285343</v>
      </c>
    </row>
    <row r="13" spans="1:69" x14ac:dyDescent="0.25">
      <c r="A13">
        <v>2029</v>
      </c>
      <c r="B13" s="1">
        <f>'social care need'!B13</f>
        <v>42742</v>
      </c>
      <c r="C13" s="1">
        <v>671</v>
      </c>
      <c r="D13" s="1">
        <f>'social care need'!D13</f>
        <v>25983</v>
      </c>
      <c r="E13" s="1">
        <v>4838</v>
      </c>
      <c r="F13" s="1">
        <v>4591</v>
      </c>
      <c r="G13" s="1">
        <f>'social care need'!F13</f>
        <v>12621</v>
      </c>
      <c r="H13" s="1">
        <v>5682</v>
      </c>
      <c r="I13" s="1">
        <v>5469</v>
      </c>
      <c r="J13" s="1">
        <f t="shared" si="2"/>
        <v>81346</v>
      </c>
      <c r="K13" s="1">
        <f t="shared" si="3"/>
        <v>11191</v>
      </c>
      <c r="M13">
        <v>2029</v>
      </c>
      <c r="N13">
        <f>$L$3*C13/1000</f>
        <v>270.40975101130164</v>
      </c>
      <c r="O13">
        <f>$L$3*E13/1000</f>
        <v>1949.6905743557043</v>
      </c>
      <c r="P13">
        <f>$L$3*H13/1000</f>
        <v>2289.8184876992786</v>
      </c>
      <c r="Q13">
        <f t="shared" si="4"/>
        <v>4509.9188130662842</v>
      </c>
      <c r="S13">
        <f>C13/'social care need'!C13</f>
        <v>0.29624724061810154</v>
      </c>
      <c r="T13">
        <f>F13/'social care need'!E13</f>
        <v>0.85925510013101258</v>
      </c>
      <c r="U13">
        <f>I13/'social care need'!G13</f>
        <v>0.9060636182902585</v>
      </c>
      <c r="W13">
        <f t="shared" si="5"/>
        <v>0.29624724061810154</v>
      </c>
      <c r="X13">
        <f>E13/'social care need'!E13</f>
        <v>0.90548381059329963</v>
      </c>
      <c r="Y13">
        <f>H13/'social care need'!G13</f>
        <v>0.94135188866799202</v>
      </c>
      <c r="AA13">
        <v>49.480269999999997</v>
      </c>
      <c r="AB13">
        <v>17.012599999999999</v>
      </c>
      <c r="AC13">
        <v>15.690950000000001</v>
      </c>
      <c r="AE13" s="1">
        <v>8638</v>
      </c>
      <c r="AF13" s="1">
        <v>2114</v>
      </c>
      <c r="AG13" s="1">
        <v>1180</v>
      </c>
      <c r="AI13">
        <f t="shared" si="6"/>
        <v>3481072.1747177704</v>
      </c>
      <c r="AJ13">
        <f t="shared" si="0"/>
        <v>851931.76399089675</v>
      </c>
      <c r="AK13">
        <f t="shared" si="0"/>
        <v>475534.28642822051</v>
      </c>
      <c r="AM13">
        <v>1.72217E-2</v>
      </c>
      <c r="AN13">
        <v>1.590041</v>
      </c>
      <c r="AO13">
        <v>0.261158</v>
      </c>
      <c r="AP13">
        <v>0.1228553</v>
      </c>
      <c r="AQ13">
        <v>0.194241</v>
      </c>
      <c r="AR13">
        <v>0.33045439999999998</v>
      </c>
      <c r="AT13">
        <f t="shared" si="7"/>
        <v>29377414.4686484</v>
      </c>
      <c r="AU13">
        <f t="shared" si="8"/>
        <v>2712350899.1066022</v>
      </c>
      <c r="AV13">
        <f t="shared" si="9"/>
        <v>445493000.56343329</v>
      </c>
      <c r="AW13">
        <f t="shared" si="10"/>
        <v>209571126.41435748</v>
      </c>
      <c r="AX13">
        <f t="shared" si="11"/>
        <v>331343500.57222766</v>
      </c>
      <c r="AY13">
        <f t="shared" si="12"/>
        <v>563701369.30666125</v>
      </c>
      <c r="BA13">
        <v>1.8772925602063282</v>
      </c>
      <c r="BB13">
        <v>3.5304902663907001</v>
      </c>
      <c r="BC13">
        <v>2</v>
      </c>
      <c r="BD13">
        <f t="shared" si="17"/>
        <v>10.999239518323817</v>
      </c>
      <c r="BE13">
        <f t="shared" si="18"/>
        <v>2663135.3668211563</v>
      </c>
      <c r="BG13">
        <v>2029</v>
      </c>
      <c r="BH13">
        <f>AT13*$BD13/10^9</f>
        <v>0.32312921816973539</v>
      </c>
      <c r="BI13">
        <f>AU13*$BD13/10^9</f>
        <v>29.833797197014476</v>
      </c>
      <c r="BJ13">
        <f>AV13*$BD13/10^9</f>
        <v>4.9000842169339691</v>
      </c>
      <c r="BK13">
        <f>AW13*$BD13/10^9</f>
        <v>2.3051230155564371</v>
      </c>
      <c r="BL13">
        <f>AX13*$BD13/10^9</f>
        <v>3.6445265256337969</v>
      </c>
      <c r="BM13">
        <f>AY13*$BD13/10^9</f>
        <v>6.2002863778110768</v>
      </c>
      <c r="BN13">
        <f t="shared" si="13"/>
        <v>47.206946551119493</v>
      </c>
      <c r="BO13">
        <f t="shared" si="16"/>
        <v>1.7726078493511925E-2</v>
      </c>
      <c r="BP13">
        <f t="shared" si="14"/>
        <v>0.13134266947549564</v>
      </c>
      <c r="BQ13">
        <f t="shared" si="15"/>
        <v>0.63197896446676616</v>
      </c>
    </row>
    <row r="14" spans="1:69" x14ac:dyDescent="0.25">
      <c r="A14">
        <v>2030</v>
      </c>
      <c r="B14" s="1">
        <f>'social care need'!B14</f>
        <v>42727</v>
      </c>
      <c r="C14" s="1">
        <v>679</v>
      </c>
      <c r="D14" s="1">
        <f>'social care need'!D14</f>
        <v>26342</v>
      </c>
      <c r="E14" s="1">
        <v>5041</v>
      </c>
      <c r="F14" s="1">
        <v>4776</v>
      </c>
      <c r="G14" s="1">
        <f>'social care need'!F14</f>
        <v>13139</v>
      </c>
      <c r="H14" s="1">
        <v>5814</v>
      </c>
      <c r="I14" s="1">
        <v>5607</v>
      </c>
      <c r="J14" s="1">
        <f t="shared" si="2"/>
        <v>82208</v>
      </c>
      <c r="K14" s="1">
        <f t="shared" si="3"/>
        <v>11534</v>
      </c>
      <c r="M14">
        <v>2030</v>
      </c>
      <c r="N14">
        <f>$L$3*C14/1000</f>
        <v>273.63371227522185</v>
      </c>
      <c r="O14">
        <f>$L$3*E14/1000</f>
        <v>2031.4985914276779</v>
      </c>
      <c r="P14">
        <f>$L$3*H14/1000</f>
        <v>2343.013848553961</v>
      </c>
      <c r="Q14">
        <f t="shared" si="4"/>
        <v>4648.1461522568607</v>
      </c>
      <c r="S14">
        <f>C14/'social care need'!C14</f>
        <v>0.2949609035621199</v>
      </c>
      <c r="T14">
        <f>F14/'social care need'!E14</f>
        <v>0.86490402028250635</v>
      </c>
      <c r="U14">
        <f>I14/'social care need'!G14</f>
        <v>0.9071347678369196</v>
      </c>
      <c r="W14">
        <f t="shared" si="5"/>
        <v>0.2949609035621199</v>
      </c>
      <c r="X14">
        <f>E14/'social care need'!E14</f>
        <v>0.91289387902933716</v>
      </c>
      <c r="Y14">
        <f>H14/'social care need'!G14</f>
        <v>0.94062449441837892</v>
      </c>
      <c r="AA14">
        <v>51.192120000000003</v>
      </c>
      <c r="AB14">
        <v>16.7896</v>
      </c>
      <c r="AC14">
        <v>15.27328</v>
      </c>
      <c r="AE14" s="1">
        <v>8893</v>
      </c>
      <c r="AF14" s="1">
        <v>2195</v>
      </c>
      <c r="AG14" s="1">
        <v>1212</v>
      </c>
      <c r="AI14">
        <f t="shared" si="6"/>
        <v>3583835.9400052247</v>
      </c>
      <c r="AJ14">
        <f t="shared" si="0"/>
        <v>884574.37178808812</v>
      </c>
      <c r="AK14">
        <f t="shared" si="0"/>
        <v>488430.13148390106</v>
      </c>
      <c r="AM14">
        <v>1.80161E-2</v>
      </c>
      <c r="AN14">
        <v>1.6117619999999999</v>
      </c>
      <c r="AO14">
        <v>0.24964729999999999</v>
      </c>
      <c r="AP14">
        <v>0.1191557</v>
      </c>
      <c r="AQ14">
        <v>0.20239380000000001</v>
      </c>
      <c r="AR14">
        <v>0.33156049999999998</v>
      </c>
      <c r="AT14">
        <f t="shared" si="7"/>
        <v>31058195.180301655</v>
      </c>
      <c r="AU14">
        <f t="shared" si="8"/>
        <v>2778538017.6727118</v>
      </c>
      <c r="AV14">
        <f t="shared" si="9"/>
        <v>430370311.53442305</v>
      </c>
      <c r="AW14">
        <f t="shared" si="10"/>
        <v>205414101.13428932</v>
      </c>
      <c r="AX14">
        <f t="shared" si="11"/>
        <v>348909372.37709254</v>
      </c>
      <c r="AY14">
        <f t="shared" si="12"/>
        <v>571581569.98897672</v>
      </c>
      <c r="BA14">
        <v>1.8560516687788748</v>
      </c>
      <c r="BB14">
        <v>3.5816402663906786</v>
      </c>
      <c r="BC14">
        <v>2</v>
      </c>
      <c r="BD14">
        <f t="shared" si="17"/>
        <v>11.164280979309057</v>
      </c>
      <c r="BE14">
        <f t="shared" si="18"/>
        <v>2713130.2089307131</v>
      </c>
      <c r="BG14">
        <v>2030</v>
      </c>
      <c r="BH14">
        <f>AT14*$BD14/10^9</f>
        <v>0.34674241770310998</v>
      </c>
      <c r="BI14">
        <f>AU14*$BD14/10^9</f>
        <v>31.020379140990546</v>
      </c>
      <c r="BJ14">
        <f>AV14*$BD14/10^9</f>
        <v>4.8047750831230722</v>
      </c>
      <c r="BK14">
        <f>AW14*$BD14/10^9</f>
        <v>2.293300742175413</v>
      </c>
      <c r="BL14">
        <f>AX14*$BD14/10^9</f>
        <v>3.8953222695322349</v>
      </c>
      <c r="BM14">
        <f>AY14*$BD14/10^9</f>
        <v>6.3812972499515412</v>
      </c>
      <c r="BN14">
        <f t="shared" si="13"/>
        <v>48.741816903475922</v>
      </c>
      <c r="BO14">
        <f t="shared" si="16"/>
        <v>1.7965159483696817E-2</v>
      </c>
      <c r="BP14">
        <f t="shared" si="14"/>
        <v>0.13092038121165056</v>
      </c>
      <c r="BQ14">
        <f t="shared" si="15"/>
        <v>0.63642229838129794</v>
      </c>
    </row>
    <row r="15" spans="1:69" x14ac:dyDescent="0.25">
      <c r="A15">
        <v>2031</v>
      </c>
      <c r="B15" s="1">
        <f>'social care need'!B15</f>
        <v>42878</v>
      </c>
      <c r="C15" s="1">
        <v>699</v>
      </c>
      <c r="D15" s="1">
        <f>'social care need'!D15</f>
        <v>26797</v>
      </c>
      <c r="E15" s="1">
        <v>5087</v>
      </c>
      <c r="F15" s="1">
        <v>4819</v>
      </c>
      <c r="G15" s="1">
        <f>'social care need'!F15</f>
        <v>13499</v>
      </c>
      <c r="H15" s="1">
        <v>5963</v>
      </c>
      <c r="I15" s="1">
        <v>5745</v>
      </c>
      <c r="J15" s="1">
        <f t="shared" si="2"/>
        <v>83174</v>
      </c>
      <c r="K15" s="1">
        <f t="shared" si="3"/>
        <v>11749</v>
      </c>
      <c r="M15">
        <v>2031</v>
      </c>
      <c r="N15">
        <f>$L$3*C15/1000</f>
        <v>281.69361543502214</v>
      </c>
      <c r="O15">
        <f>$L$3*E15/1000</f>
        <v>2050.0363686952182</v>
      </c>
      <c r="P15">
        <f>$L$3*H15/1000</f>
        <v>2403.0601270944735</v>
      </c>
      <c r="Q15">
        <f t="shared" si="4"/>
        <v>4734.7901112247137</v>
      </c>
      <c r="S15">
        <f>C15/'social care need'!C15</f>
        <v>0.30404523705959113</v>
      </c>
      <c r="T15">
        <f>F15/'social care need'!E15</f>
        <v>0.86454969501255829</v>
      </c>
      <c r="U15">
        <f>I15/'social care need'!G15</f>
        <v>0.90988280012670253</v>
      </c>
      <c r="W15">
        <f t="shared" si="5"/>
        <v>0.30404523705959113</v>
      </c>
      <c r="X15">
        <f>E15/'social care need'!E15</f>
        <v>0.91263006817366343</v>
      </c>
      <c r="Y15">
        <f>H15/'social care need'!G15</f>
        <v>0.94440924928729808</v>
      </c>
      <c r="AA15">
        <v>50.48404</v>
      </c>
      <c r="AB15">
        <v>16.09027</v>
      </c>
      <c r="AC15">
        <v>15.769880000000001</v>
      </c>
      <c r="AE15" s="1">
        <v>8999</v>
      </c>
      <c r="AF15" s="1">
        <v>2205</v>
      </c>
      <c r="AG15" s="1">
        <v>1267</v>
      </c>
      <c r="AI15">
        <f t="shared" si="6"/>
        <v>3626553.4267521664</v>
      </c>
      <c r="AJ15">
        <f t="shared" si="0"/>
        <v>888604.32336798834</v>
      </c>
      <c r="AK15">
        <f t="shared" si="0"/>
        <v>510594.86517335201</v>
      </c>
      <c r="AM15">
        <v>2.7053500000000001E-2</v>
      </c>
      <c r="AN15">
        <v>1.5907819999999999</v>
      </c>
      <c r="AO15">
        <v>0.2588686</v>
      </c>
      <c r="AP15">
        <v>0.1217584</v>
      </c>
      <c r="AQ15">
        <v>0.19848089999999999</v>
      </c>
      <c r="AR15">
        <v>0.3420147</v>
      </c>
      <c r="AT15">
        <f t="shared" si="7"/>
        <v>47185916.599869616</v>
      </c>
      <c r="AU15">
        <f t="shared" si="8"/>
        <v>2774595035.044404</v>
      </c>
      <c r="AV15">
        <f t="shared" si="9"/>
        <v>451510975.28693181</v>
      </c>
      <c r="AW15">
        <f t="shared" si="10"/>
        <v>212367409.30872402</v>
      </c>
      <c r="AX15">
        <f t="shared" si="11"/>
        <v>346184530.43292218</v>
      </c>
      <c r="AY15">
        <f t="shared" si="12"/>
        <v>596531950.02973473</v>
      </c>
      <c r="BA15">
        <v>1.8672102424050081</v>
      </c>
      <c r="BB15">
        <v>3.6327902663906997</v>
      </c>
      <c r="BC15">
        <v>2</v>
      </c>
      <c r="BD15">
        <f t="shared" si="17"/>
        <v>11.337397414036261</v>
      </c>
      <c r="BE15">
        <f t="shared" si="18"/>
        <v>2763487.3074497152</v>
      </c>
      <c r="BG15">
        <v>2031</v>
      </c>
      <c r="BH15">
        <f>AT15*$BD15/10^9</f>
        <v>0.53496548883829242</v>
      </c>
      <c r="BI15">
        <f>AU15*$BD15/10^9</f>
        <v>31.456686575310272</v>
      </c>
      <c r="BJ15">
        <f>AV15*$BD15/10^9</f>
        <v>5.1189593636270505</v>
      </c>
      <c r="BK15">
        <f>AW15*$BD15/10^9</f>
        <v>2.4076937171223078</v>
      </c>
      <c r="BL15">
        <f>AX15*$BD15/10^9</f>
        <v>3.9248316001095689</v>
      </c>
      <c r="BM15">
        <f>AY15*$BD15/10^9</f>
        <v>6.7631197876571223</v>
      </c>
      <c r="BN15">
        <f t="shared" si="13"/>
        <v>50.206256532664618</v>
      </c>
      <c r="BO15">
        <f t="shared" si="16"/>
        <v>1.816771743344733E-2</v>
      </c>
      <c r="BP15">
        <f t="shared" si="14"/>
        <v>0.13470671296229741</v>
      </c>
      <c r="BQ15">
        <f t="shared" si="15"/>
        <v>0.62654913446582661</v>
      </c>
    </row>
    <row r="16" spans="1:69" x14ac:dyDescent="0.25">
      <c r="A16">
        <v>2032</v>
      </c>
      <c r="B16" s="1">
        <f>'social care need'!B16</f>
        <v>43040</v>
      </c>
      <c r="C16" s="1">
        <v>696</v>
      </c>
      <c r="D16" s="1">
        <f>'social care need'!D16</f>
        <v>27246</v>
      </c>
      <c r="E16" s="1">
        <v>5073</v>
      </c>
      <c r="F16" s="1">
        <v>4819</v>
      </c>
      <c r="G16" s="1">
        <f>'social care need'!F16</f>
        <v>13864</v>
      </c>
      <c r="H16" s="1">
        <v>6123</v>
      </c>
      <c r="I16" s="1">
        <v>5896</v>
      </c>
      <c r="J16" s="1">
        <f t="shared" si="2"/>
        <v>84150</v>
      </c>
      <c r="K16" s="1">
        <f t="shared" si="3"/>
        <v>11892</v>
      </c>
      <c r="M16">
        <v>2032</v>
      </c>
      <c r="N16">
        <f>$L$3*C16/1000</f>
        <v>280.48462996105212</v>
      </c>
      <c r="O16">
        <f>$L$3*E16/1000</f>
        <v>2044.3944364833583</v>
      </c>
      <c r="P16">
        <f>$L$3*H16/1000</f>
        <v>2467.5393523728762</v>
      </c>
      <c r="Q16">
        <f t="shared" si="4"/>
        <v>4792.4184188172867</v>
      </c>
      <c r="S16">
        <f>C16/'social care need'!C16</f>
        <v>0.30025884383088869</v>
      </c>
      <c r="T16">
        <f>F16/'social care need'!E16</f>
        <v>0.86084315827081104</v>
      </c>
      <c r="U16">
        <f>I16/'social care need'!G16</f>
        <v>0.90791499846011703</v>
      </c>
      <c r="W16">
        <f t="shared" si="5"/>
        <v>0.30025884383088869</v>
      </c>
      <c r="X16">
        <f>E16/'social care need'!E16</f>
        <v>0.9062165058949625</v>
      </c>
      <c r="Y16">
        <f>H16/'social care need'!G16</f>
        <v>0.94287034185401908</v>
      </c>
      <c r="AA16">
        <v>51.37323</v>
      </c>
      <c r="AB16">
        <v>15.97214</v>
      </c>
      <c r="AC16">
        <v>15.186489999999999</v>
      </c>
      <c r="AE16" s="1">
        <v>9080</v>
      </c>
      <c r="AF16" s="1">
        <v>2224</v>
      </c>
      <c r="AG16" s="1">
        <v>1324</v>
      </c>
      <c r="AI16">
        <f t="shared" si="6"/>
        <v>3659196.0345493578</v>
      </c>
      <c r="AJ16">
        <f t="shared" si="0"/>
        <v>896261.23136979865</v>
      </c>
      <c r="AK16">
        <f t="shared" si="0"/>
        <v>533565.589178783</v>
      </c>
      <c r="AM16">
        <v>2.63194E-2</v>
      </c>
      <c r="AN16">
        <v>1.5389630000000001</v>
      </c>
      <c r="AO16">
        <v>0.26184869999999999</v>
      </c>
      <c r="AP16">
        <v>0.1153347</v>
      </c>
      <c r="AQ16">
        <v>0.208179</v>
      </c>
      <c r="AR16">
        <v>0.34215770000000001</v>
      </c>
      <c r="AT16">
        <f t="shared" si="7"/>
        <v>46444196.446175285</v>
      </c>
      <c r="AU16">
        <f t="shared" si="8"/>
        <v>2715711600.3934464</v>
      </c>
      <c r="AV16">
        <f t="shared" si="9"/>
        <v>462067997.82577181</v>
      </c>
      <c r="AW16">
        <f t="shared" si="10"/>
        <v>203523920.14486244</v>
      </c>
      <c r="AX16">
        <f t="shared" si="11"/>
        <v>367360440.28238958</v>
      </c>
      <c r="AY16">
        <f t="shared" si="12"/>
        <v>603784259.30574059</v>
      </c>
      <c r="BA16">
        <v>1.9107377039741635</v>
      </c>
      <c r="BB16">
        <v>3.6839402663906924</v>
      </c>
      <c r="BC16">
        <v>2</v>
      </c>
      <c r="BD16">
        <f t="shared" si="17"/>
        <v>11.518883611524902</v>
      </c>
      <c r="BE16">
        <f t="shared" si="18"/>
        <v>2815087.425501979</v>
      </c>
      <c r="BG16">
        <v>2032</v>
      </c>
      <c r="BH16">
        <f>AT16*$BD16/10^9</f>
        <v>0.53498529329429156</v>
      </c>
      <c r="BI16">
        <f>AU16*$BD16/10^9</f>
        <v>31.281965847400134</v>
      </c>
      <c r="BJ16">
        <f>AV16*$BD16/10^9</f>
        <v>5.3225074875654066</v>
      </c>
      <c r="BK16">
        <f>AW16*$BD16/10^9</f>
        <v>2.3443683483099589</v>
      </c>
      <c r="BL16">
        <f>AX16*$BD16/10^9</f>
        <v>4.2315821550913899</v>
      </c>
      <c r="BM16">
        <f>AY16*$BD16/10^9</f>
        <v>6.9549206094135974</v>
      </c>
      <c r="BN16">
        <f t="shared" si="13"/>
        <v>50.670329741074774</v>
      </c>
      <c r="BO16">
        <f t="shared" si="16"/>
        <v>1.7999558124572056E-2</v>
      </c>
      <c r="BP16">
        <f t="shared" si="14"/>
        <v>0.13725824649164944</v>
      </c>
      <c r="BQ16">
        <f t="shared" si="15"/>
        <v>0.61736258688764967</v>
      </c>
    </row>
    <row r="17" spans="1:69" x14ac:dyDescent="0.25">
      <c r="A17">
        <v>2033</v>
      </c>
      <c r="B17" s="1">
        <f>'social care need'!B17</f>
        <v>43192</v>
      </c>
      <c r="C17" s="1">
        <v>701</v>
      </c>
      <c r="D17" s="1">
        <f>'social care need'!D17</f>
        <v>27703</v>
      </c>
      <c r="E17" s="1">
        <v>5221</v>
      </c>
      <c r="F17" s="1">
        <v>4944</v>
      </c>
      <c r="G17" s="1">
        <f>'social care need'!F17</f>
        <v>14221</v>
      </c>
      <c r="H17" s="1">
        <v>6302</v>
      </c>
      <c r="I17" s="1">
        <v>6077</v>
      </c>
      <c r="J17" s="1">
        <f t="shared" si="2"/>
        <v>85116</v>
      </c>
      <c r="K17" s="1">
        <f t="shared" si="3"/>
        <v>12224</v>
      </c>
      <c r="M17">
        <v>2033</v>
      </c>
      <c r="N17">
        <f>$L$3*C17/1000</f>
        <v>282.49960575100221</v>
      </c>
      <c r="O17">
        <f>$L$3*E17/1000</f>
        <v>2104.0377198658807</v>
      </c>
      <c r="P17">
        <f>$L$3*H17/1000</f>
        <v>2539.6754856530893</v>
      </c>
      <c r="Q17">
        <f t="shared" si="4"/>
        <v>4926.212811269972</v>
      </c>
      <c r="S17">
        <f>C17/'social care need'!C17</f>
        <v>0.30008561643835618</v>
      </c>
      <c r="T17">
        <f>F17/'social care need'!E17</f>
        <v>0.86237571951857661</v>
      </c>
      <c r="U17">
        <f>I17/'social care need'!G17</f>
        <v>0.90755675029868577</v>
      </c>
      <c r="W17">
        <f t="shared" si="5"/>
        <v>0.30008561643835618</v>
      </c>
      <c r="X17">
        <f>E17/'social care need'!E17</f>
        <v>0.91069248212105358</v>
      </c>
      <c r="Y17">
        <f>H17/'social care need'!G17</f>
        <v>0.94115890083632014</v>
      </c>
      <c r="AA17">
        <v>51.282989999999998</v>
      </c>
      <c r="AB17">
        <v>16.303039999999999</v>
      </c>
      <c r="AC17">
        <v>15.52768</v>
      </c>
      <c r="AE17" s="1">
        <v>9332</v>
      </c>
      <c r="AF17" s="1">
        <v>2294</v>
      </c>
      <c r="AG17" s="1">
        <v>1340</v>
      </c>
      <c r="AI17">
        <f t="shared" si="6"/>
        <v>3760750.8143628421</v>
      </c>
      <c r="AJ17">
        <f t="shared" si="0"/>
        <v>924470.89242909988</v>
      </c>
      <c r="AK17">
        <f t="shared" si="0"/>
        <v>540013.51170662325</v>
      </c>
      <c r="AM17">
        <v>3.3510600000000001E-2</v>
      </c>
      <c r="AN17">
        <v>1.5955710000000001</v>
      </c>
      <c r="AO17">
        <v>0.28262989999999999</v>
      </c>
      <c r="AP17">
        <v>0.12706609999999999</v>
      </c>
      <c r="AQ17">
        <v>0.1900762</v>
      </c>
      <c r="AR17">
        <v>0.34320079999999997</v>
      </c>
      <c r="AT17">
        <f t="shared" si="7"/>
        <v>59812886.06125313</v>
      </c>
      <c r="AU17">
        <f t="shared" si="8"/>
        <v>2847925922.7122078</v>
      </c>
      <c r="AV17">
        <f t="shared" si="9"/>
        <v>504464557.66842026</v>
      </c>
      <c r="AW17">
        <f t="shared" si="10"/>
        <v>226799584.65523729</v>
      </c>
      <c r="AX17">
        <f t="shared" si="11"/>
        <v>339265966.39737755</v>
      </c>
      <c r="AY17">
        <f t="shared" si="12"/>
        <v>612577224.71489382</v>
      </c>
      <c r="BA17">
        <v>1.9307644884508477</v>
      </c>
      <c r="BB17">
        <v>3.7096560381015138</v>
      </c>
      <c r="BC17">
        <v>2</v>
      </c>
      <c r="BD17">
        <f t="shared" si="17"/>
        <v>11.709051375616223</v>
      </c>
      <c r="BE17">
        <f t="shared" si="18"/>
        <v>2868876.362340881</v>
      </c>
      <c r="BG17">
        <v>2033</v>
      </c>
      <c r="BH17">
        <f>AT17*$BD17/10^9</f>
        <v>0.70035215581509236</v>
      </c>
      <c r="BI17">
        <f>AU17*$BD17/10^9</f>
        <v>33.346510942986477</v>
      </c>
      <c r="BJ17">
        <f>AV17*$BD17/10^9</f>
        <v>5.906801422917046</v>
      </c>
      <c r="BK17">
        <f>AW17*$BD17/10^9</f>
        <v>2.6556079886965942</v>
      </c>
      <c r="BL17">
        <f>AX17*$BD17/10^9</f>
        <v>3.972482630544981</v>
      </c>
      <c r="BM17">
        <f>AY17*$BD17/10^9</f>
        <v>7.1726981957190956</v>
      </c>
      <c r="BN17">
        <f t="shared" si="13"/>
        <v>53.754453336679283</v>
      </c>
      <c r="BO17">
        <f t="shared" si="16"/>
        <v>1.87371104737389E-2</v>
      </c>
      <c r="BP17">
        <f t="shared" si="14"/>
        <v>0.133434492409298</v>
      </c>
      <c r="BQ17">
        <f t="shared" si="15"/>
        <v>0.62034880597013764</v>
      </c>
    </row>
    <row r="18" spans="1:69" x14ac:dyDescent="0.25">
      <c r="A18">
        <v>2034</v>
      </c>
      <c r="B18" s="1">
        <f>'social care need'!B18</f>
        <v>43337</v>
      </c>
      <c r="C18" s="1">
        <v>686</v>
      </c>
      <c r="D18" s="1">
        <f>'social care need'!D18</f>
        <v>28150</v>
      </c>
      <c r="E18" s="1">
        <v>5308</v>
      </c>
      <c r="F18" s="1">
        <v>5005</v>
      </c>
      <c r="G18" s="1">
        <f>'social care need'!F18</f>
        <v>14579</v>
      </c>
      <c r="H18" s="1">
        <v>6473</v>
      </c>
      <c r="I18" s="1">
        <v>6243</v>
      </c>
      <c r="J18" s="1">
        <f t="shared" si="2"/>
        <v>86066</v>
      </c>
      <c r="K18" s="1">
        <f t="shared" si="3"/>
        <v>12467</v>
      </c>
      <c r="M18">
        <v>2034</v>
      </c>
      <c r="N18">
        <f>$L$3*C18/1000</f>
        <v>276.45467838115195</v>
      </c>
      <c r="O18">
        <f>$L$3*E18/1000</f>
        <v>2139.0982986110121</v>
      </c>
      <c r="P18">
        <f>$L$3*H18/1000</f>
        <v>2608.5876576693827</v>
      </c>
      <c r="Q18">
        <f t="shared" si="4"/>
        <v>5024.1406346615468</v>
      </c>
      <c r="S18">
        <f>C18/'social care need'!C18</f>
        <v>0.29480017189514396</v>
      </c>
      <c r="T18">
        <f>F18/'social care need'!E18</f>
        <v>0.8605570839064649</v>
      </c>
      <c r="U18">
        <f>I18/'social care need'!G18</f>
        <v>0.90820482979342454</v>
      </c>
      <c r="W18">
        <f t="shared" si="5"/>
        <v>0.29480017189514396</v>
      </c>
      <c r="X18">
        <f>E18/'social care need'!E18</f>
        <v>0.9126547455295736</v>
      </c>
      <c r="Y18">
        <f>H18/'social care need'!G18</f>
        <v>0.94166424207157406</v>
      </c>
      <c r="AA18">
        <v>48.023530000000001</v>
      </c>
      <c r="AB18">
        <v>16.514420000000001</v>
      </c>
      <c r="AC18">
        <v>15.203709999999999</v>
      </c>
      <c r="AE18" s="1">
        <v>9431</v>
      </c>
      <c r="AF18" s="1">
        <v>2383</v>
      </c>
      <c r="AG18" s="1">
        <v>1420</v>
      </c>
      <c r="AI18">
        <f t="shared" si="6"/>
        <v>3800647.3350038538</v>
      </c>
      <c r="AJ18">
        <f t="shared" si="0"/>
        <v>960337.46149021143</v>
      </c>
      <c r="AK18">
        <f t="shared" si="0"/>
        <v>572253.1243458247</v>
      </c>
      <c r="AM18">
        <v>2.9208999999999999E-2</v>
      </c>
      <c r="AN18">
        <v>1.541952</v>
      </c>
      <c r="AO18">
        <v>0.28660210000000003</v>
      </c>
      <c r="AP18">
        <v>0.13028020000000001</v>
      </c>
      <c r="AQ18">
        <v>0.20189090000000001</v>
      </c>
      <c r="AR18">
        <v>0.3548133</v>
      </c>
      <c r="AT18">
        <f t="shared" si="7"/>
        <v>52716874.828175612</v>
      </c>
      <c r="AU18">
        <f t="shared" si="8"/>
        <v>2782939866.994935</v>
      </c>
      <c r="AV18">
        <f t="shared" si="9"/>
        <v>517264097.75042874</v>
      </c>
      <c r="AW18">
        <f t="shared" si="10"/>
        <v>235131808.5518055</v>
      </c>
      <c r="AX18">
        <f t="shared" si="11"/>
        <v>364375956.18637133</v>
      </c>
      <c r="AY18">
        <f t="shared" si="12"/>
        <v>640372772.89437938</v>
      </c>
      <c r="BA18">
        <v>1.9143592413961841</v>
      </c>
      <c r="BB18">
        <v>3.7096560381015138</v>
      </c>
      <c r="BC18">
        <v>2</v>
      </c>
      <c r="BD18">
        <f t="shared" si="17"/>
        <v>11.905310693113902</v>
      </c>
      <c r="BE18">
        <f t="shared" si="18"/>
        <v>2924267.6083625192</v>
      </c>
      <c r="BG18">
        <v>2034</v>
      </c>
      <c r="BH18">
        <f>AT18*$BD18/10^9</f>
        <v>0.6276107735994263</v>
      </c>
      <c r="BI18">
        <f>AU18*$BD18/10^9</f>
        <v>33.13176375682778</v>
      </c>
      <c r="BJ18">
        <f>AV18*$BD18/10^9</f>
        <v>6.1581897941120936</v>
      </c>
      <c r="BK18">
        <f>AW18*$BD18/10^9</f>
        <v>2.7993172346430213</v>
      </c>
      <c r="BL18">
        <f>AX18*$BD18/10^9</f>
        <v>4.3380089674992091</v>
      </c>
      <c r="BM18">
        <f>AY18*$BD18/10^9</f>
        <v>7.6238368207184557</v>
      </c>
      <c r="BN18">
        <f t="shared" si="13"/>
        <v>54.678727347399985</v>
      </c>
      <c r="BO18">
        <f t="shared" si="16"/>
        <v>1.8698263863073064E-2</v>
      </c>
      <c r="BP18">
        <f t="shared" si="14"/>
        <v>0.13942966836591844</v>
      </c>
      <c r="BQ18">
        <f t="shared" si="15"/>
        <v>0.60593516645561107</v>
      </c>
    </row>
    <row r="19" spans="1:69" x14ac:dyDescent="0.25">
      <c r="A19">
        <v>2035</v>
      </c>
      <c r="B19" s="1">
        <f>'social care need'!B19</f>
        <v>43479</v>
      </c>
      <c r="C19" s="1">
        <v>702</v>
      </c>
      <c r="D19" s="1">
        <f>'social care need'!D19</f>
        <v>28598</v>
      </c>
      <c r="E19" s="1">
        <v>5437</v>
      </c>
      <c r="F19" s="1">
        <v>5110</v>
      </c>
      <c r="G19" s="1">
        <f>'social care need'!F19</f>
        <v>14936</v>
      </c>
      <c r="H19" s="1">
        <v>6635</v>
      </c>
      <c r="I19" s="1">
        <v>6373</v>
      </c>
      <c r="J19" s="1">
        <f t="shared" si="2"/>
        <v>87013</v>
      </c>
      <c r="K19" s="1">
        <f t="shared" si="3"/>
        <v>12774</v>
      </c>
      <c r="M19">
        <v>2035</v>
      </c>
      <c r="N19">
        <f>$L$3*C19/1000</f>
        <v>282.90260090899221</v>
      </c>
      <c r="O19">
        <f>$L$3*E19/1000</f>
        <v>2191.0846739917242</v>
      </c>
      <c r="P19">
        <f>$L$3*H19/1000</f>
        <v>2673.8728732637655</v>
      </c>
      <c r="Q19">
        <f t="shared" si="4"/>
        <v>5147.8601481644819</v>
      </c>
      <c r="S19">
        <f>C19/'social care need'!C19</f>
        <v>0.30481980026052974</v>
      </c>
      <c r="T19">
        <f>F19/'social care need'!E19</f>
        <v>0.85969044414535667</v>
      </c>
      <c r="U19">
        <f>I19/'social care need'!G19</f>
        <v>0.90371525808281339</v>
      </c>
      <c r="W19">
        <f t="shared" si="5"/>
        <v>0.30481980026052974</v>
      </c>
      <c r="X19">
        <f>E19/'social care need'!E19</f>
        <v>0.9147039030955586</v>
      </c>
      <c r="Y19">
        <f>H19/'social care need'!G19</f>
        <v>0.94086783891094727</v>
      </c>
      <c r="AA19">
        <v>50.645719999999997</v>
      </c>
      <c r="AB19">
        <v>16.444990000000001</v>
      </c>
      <c r="AC19">
        <v>15.34193</v>
      </c>
      <c r="AE19" s="1">
        <v>9655</v>
      </c>
      <c r="AF19" s="1">
        <v>2449</v>
      </c>
      <c r="AG19" s="1">
        <v>1451</v>
      </c>
      <c r="AI19">
        <f t="shared" si="6"/>
        <v>3890918.2503936179</v>
      </c>
      <c r="AJ19">
        <f t="shared" ref="AJ19:AJ53" si="19">AF19*$L$3</f>
        <v>986935.14191755257</v>
      </c>
      <c r="AK19">
        <f t="shared" ref="AK19:AK53" si="20">AG19*$L$3</f>
        <v>584745.97424351529</v>
      </c>
      <c r="AM19">
        <v>5.0176199999999997E-2</v>
      </c>
      <c r="AN19">
        <v>1.579324</v>
      </c>
      <c r="AO19">
        <v>0.2936242</v>
      </c>
      <c r="AP19">
        <v>0.12746270000000001</v>
      </c>
      <c r="AQ19">
        <v>0.19311970000000001</v>
      </c>
      <c r="AR19">
        <v>0.36232180000000003</v>
      </c>
      <c r="AT19">
        <f t="shared" si="7"/>
        <v>91555251.21736984</v>
      </c>
      <c r="AU19">
        <f t="shared" si="8"/>
        <v>2881752814.5539403</v>
      </c>
      <c r="AV19">
        <f t="shared" si="9"/>
        <v>535768698.99472755</v>
      </c>
      <c r="AW19">
        <f t="shared" si="10"/>
        <v>232577985.56575131</v>
      </c>
      <c r="AX19">
        <f t="shared" si="11"/>
        <v>352380663.51224488</v>
      </c>
      <c r="AY19">
        <f t="shared" si="12"/>
        <v>661119483.35126293</v>
      </c>
      <c r="BA19">
        <v>1.9073535681940683</v>
      </c>
      <c r="BB19">
        <v>3.7096560381015138</v>
      </c>
      <c r="BC19">
        <v>2</v>
      </c>
      <c r="BD19">
        <f t="shared" si="17"/>
        <v>12.104859578525243</v>
      </c>
      <c r="BE19">
        <f t="shared" si="18"/>
        <v>2980248.5955663621</v>
      </c>
      <c r="BG19">
        <v>2035</v>
      </c>
      <c r="BH19">
        <f>AT19*$BD19/10^9</f>
        <v>1.1082634596628642</v>
      </c>
      <c r="BI19">
        <f>AU19*$BD19/10^9</f>
        <v>34.883213160195346</v>
      </c>
      <c r="BJ19">
        <f>AV19*$BD19/10^9</f>
        <v>6.4854048679003355</v>
      </c>
      <c r="BK19">
        <f>AW19*$BD19/10^9</f>
        <v>2.8153238563296905</v>
      </c>
      <c r="BL19">
        <f>AX19*$BD19/10^9</f>
        <v>4.2655184500032783</v>
      </c>
      <c r="BM19">
        <f>AY19*$BD19/10^9</f>
        <v>8.0027585105941945</v>
      </c>
      <c r="BN19">
        <f t="shared" si="13"/>
        <v>57.560482304685706</v>
      </c>
      <c r="BO19">
        <f t="shared" si="16"/>
        <v>1.9313986890327515E-2</v>
      </c>
      <c r="BP19">
        <f t="shared" si="14"/>
        <v>0.13903216564852741</v>
      </c>
      <c r="BQ19">
        <f t="shared" si="15"/>
        <v>0.60602711727722414</v>
      </c>
    </row>
    <row r="20" spans="1:69" x14ac:dyDescent="0.25">
      <c r="A20">
        <v>2036</v>
      </c>
      <c r="B20" s="1">
        <f>'social care need'!B20</f>
        <v>43894</v>
      </c>
      <c r="C20" s="1">
        <v>676</v>
      </c>
      <c r="D20" s="1">
        <f>'social care need'!D20</f>
        <v>28711</v>
      </c>
      <c r="E20" s="1">
        <v>5488</v>
      </c>
      <c r="F20" s="1">
        <v>5162</v>
      </c>
      <c r="G20" s="1">
        <f>'social care need'!F20</f>
        <v>15372</v>
      </c>
      <c r="H20" s="1">
        <v>6770</v>
      </c>
      <c r="I20" s="1">
        <v>6489</v>
      </c>
      <c r="J20" s="1">
        <f t="shared" si="2"/>
        <v>87977</v>
      </c>
      <c r="K20" s="1">
        <f t="shared" si="3"/>
        <v>12934</v>
      </c>
      <c r="M20">
        <v>2036</v>
      </c>
      <c r="N20">
        <f>$L$3*C20/1000</f>
        <v>272.42472680125178</v>
      </c>
      <c r="O20">
        <f>$L$3*E20/1000</f>
        <v>2211.6374270492156</v>
      </c>
      <c r="P20">
        <f>$L$3*H20/1000</f>
        <v>2728.2772195924176</v>
      </c>
      <c r="Q20">
        <f t="shared" si="4"/>
        <v>5212.3393734428846</v>
      </c>
      <c r="S20">
        <f>C20/'social care need'!C20</f>
        <v>0.29649122807017542</v>
      </c>
      <c r="T20">
        <f>F20/'social care need'!E20</f>
        <v>0.8674172407998656</v>
      </c>
      <c r="U20">
        <f>I20/'social care need'!G20</f>
        <v>0.9027545909849749</v>
      </c>
      <c r="W20">
        <f t="shared" si="5"/>
        <v>0.29649122807017542</v>
      </c>
      <c r="X20">
        <f>E20/'social care need'!E20</f>
        <v>0.92219794992438242</v>
      </c>
      <c r="Y20">
        <f>H20/'social care need'!G20</f>
        <v>0.94184752365052871</v>
      </c>
      <c r="AA20">
        <v>49.699680000000001</v>
      </c>
      <c r="AB20">
        <v>16.261690000000002</v>
      </c>
      <c r="AC20">
        <v>15.180899999999999</v>
      </c>
      <c r="AE20" s="1">
        <v>9627</v>
      </c>
      <c r="AF20" s="1">
        <v>2563</v>
      </c>
      <c r="AG20" s="1">
        <v>1498</v>
      </c>
      <c r="AI20">
        <f t="shared" si="6"/>
        <v>3879634.3859698973</v>
      </c>
      <c r="AJ20">
        <f t="shared" si="19"/>
        <v>1032876.5899284146</v>
      </c>
      <c r="AK20">
        <f t="shared" si="20"/>
        <v>603686.746669046</v>
      </c>
      <c r="AM20">
        <v>4.5091899999999997E-2</v>
      </c>
      <c r="AN20">
        <v>1.5282469999999999</v>
      </c>
      <c r="AO20">
        <v>0.28112609999999999</v>
      </c>
      <c r="AP20">
        <v>0.1363048</v>
      </c>
      <c r="AQ20">
        <v>0.2019339</v>
      </c>
      <c r="AR20">
        <v>0.37178290000000003</v>
      </c>
      <c r="AT20">
        <f t="shared" si="7"/>
        <v>83189599.265857548</v>
      </c>
      <c r="AU20">
        <f t="shared" si="8"/>
        <v>2819447739.1560125</v>
      </c>
      <c r="AV20">
        <f t="shared" si="9"/>
        <v>518646754.7868551</v>
      </c>
      <c r="AW20">
        <f t="shared" si="10"/>
        <v>251467374.18500572</v>
      </c>
      <c r="AX20">
        <f t="shared" si="11"/>
        <v>372545850.12367523</v>
      </c>
      <c r="AY20">
        <f t="shared" si="12"/>
        <v>685898586.32921636</v>
      </c>
      <c r="BA20">
        <v>2.0260635131734972</v>
      </c>
      <c r="BB20">
        <v>3.8344999999999914</v>
      </c>
      <c r="BC20">
        <v>2</v>
      </c>
      <c r="BD20">
        <f t="shared" si="17"/>
        <v>12.307753169395797</v>
      </c>
      <c r="BE20">
        <f t="shared" si="18"/>
        <v>3037092.4734949507</v>
      </c>
      <c r="BG20">
        <v>2036</v>
      </c>
      <c r="BH20">
        <f>AT20*$BD20/10^9</f>
        <v>1.0238770540251245</v>
      </c>
      <c r="BI20">
        <f>AU20*$BD20/10^9</f>
        <v>34.701066847543231</v>
      </c>
      <c r="BJ20">
        <f>AV20*$BD20/10^9</f>
        <v>6.3833762400247602</v>
      </c>
      <c r="BK20">
        <f>AW20*$BD20/10^9</f>
        <v>3.094998371625143</v>
      </c>
      <c r="BL20">
        <f>AX20*$BD20/10^9</f>
        <v>4.5852023676049161</v>
      </c>
      <c r="BM20">
        <f>AY20*$BD20/10^9</f>
        <v>8.4418704997775098</v>
      </c>
      <c r="BN20">
        <f t="shared" si="13"/>
        <v>58.230391380600679</v>
      </c>
      <c r="BO20">
        <f t="shared" si="16"/>
        <v>1.9173071577103393E-2</v>
      </c>
      <c r="BP20">
        <f t="shared" si="14"/>
        <v>0.14497361772137943</v>
      </c>
      <c r="BQ20">
        <f t="shared" si="15"/>
        <v>0.59592707561817648</v>
      </c>
    </row>
    <row r="21" spans="1:69" x14ac:dyDescent="0.25">
      <c r="A21">
        <v>2037</v>
      </c>
      <c r="B21" s="1">
        <f>'social care need'!B21</f>
        <v>44326</v>
      </c>
      <c r="C21" s="1">
        <v>661</v>
      </c>
      <c r="D21" s="1">
        <f>'social care need'!D21</f>
        <v>28842</v>
      </c>
      <c r="E21" s="1">
        <v>5489</v>
      </c>
      <c r="F21" s="1">
        <v>5148</v>
      </c>
      <c r="G21" s="1">
        <f>'social care need'!F21</f>
        <v>15795</v>
      </c>
      <c r="H21" s="1">
        <v>6930</v>
      </c>
      <c r="I21" s="1">
        <v>6645</v>
      </c>
      <c r="J21" s="1">
        <f t="shared" si="2"/>
        <v>88963</v>
      </c>
      <c r="K21" s="1">
        <f t="shared" si="3"/>
        <v>13080</v>
      </c>
      <c r="M21">
        <v>2037</v>
      </c>
      <c r="N21">
        <f>$L$3*C21/1000</f>
        <v>266.37979943140147</v>
      </c>
      <c r="O21">
        <f>$L$3*E21/1000</f>
        <v>2212.0404222072057</v>
      </c>
      <c r="P21">
        <f>$L$3*H21/1000</f>
        <v>2792.7564448708208</v>
      </c>
      <c r="Q21">
        <f t="shared" si="4"/>
        <v>5271.1766665094274</v>
      </c>
      <c r="S21">
        <f>C21/'social care need'!C21</f>
        <v>0.27925644275454159</v>
      </c>
      <c r="T21">
        <f>F21/'social care need'!E21</f>
        <v>0.86695857190973391</v>
      </c>
      <c r="U21">
        <f>I21/'social care need'!G21</f>
        <v>0.90778688524590168</v>
      </c>
      <c r="W21">
        <f t="shared" si="5"/>
        <v>0.27925644275454159</v>
      </c>
      <c r="X21">
        <f>E21/'social care need'!E21</f>
        <v>0.92438531492084874</v>
      </c>
      <c r="Y21">
        <f>H21/'social care need'!G21</f>
        <v>0.94672131147540983</v>
      </c>
      <c r="AA21">
        <v>49.022289999999998</v>
      </c>
      <c r="AB21">
        <v>16.063859999999998</v>
      </c>
      <c r="AC21">
        <v>15.01332</v>
      </c>
      <c r="AE21" s="1">
        <v>9637</v>
      </c>
      <c r="AF21" s="1">
        <v>2642</v>
      </c>
      <c r="AG21" s="1">
        <v>1581</v>
      </c>
      <c r="AI21">
        <f t="shared" si="6"/>
        <v>3883664.3375497977</v>
      </c>
      <c r="AJ21">
        <f t="shared" si="19"/>
        <v>1064713.2074096259</v>
      </c>
      <c r="AK21">
        <f t="shared" si="20"/>
        <v>637135.34478221752</v>
      </c>
      <c r="AM21">
        <v>3.6119699999999998E-2</v>
      </c>
      <c r="AN21">
        <v>1.4934240000000001</v>
      </c>
      <c r="AO21">
        <v>0.27851779999999998</v>
      </c>
      <c r="AP21">
        <v>0.1382592</v>
      </c>
      <c r="AQ21">
        <v>0.21331310000000001</v>
      </c>
      <c r="AR21">
        <v>0.36524190000000001</v>
      </c>
      <c r="AT21">
        <f t="shared" si="7"/>
        <v>67383707.542333528</v>
      </c>
      <c r="AU21">
        <f t="shared" si="8"/>
        <v>2786082001.0327306</v>
      </c>
      <c r="AV21">
        <f t="shared" si="9"/>
        <v>519593517.67966354</v>
      </c>
      <c r="AW21">
        <f t="shared" si="10"/>
        <v>257931751.86496571</v>
      </c>
      <c r="AX21">
        <f t="shared" si="11"/>
        <v>397949804.27159005</v>
      </c>
      <c r="AY21">
        <f t="shared" si="12"/>
        <v>681383105.94512784</v>
      </c>
      <c r="BA21">
        <v>2.0144863400446411</v>
      </c>
      <c r="BB21">
        <v>3.8344999999999914</v>
      </c>
      <c r="BC21">
        <v>2</v>
      </c>
      <c r="BD21">
        <f t="shared" si="17"/>
        <v>12.529111730074781</v>
      </c>
      <c r="BE21">
        <f t="shared" si="18"/>
        <v>3098625.8959617703</v>
      </c>
      <c r="BG21">
        <v>2037</v>
      </c>
      <c r="BH21">
        <f>AT21*$BD21/10^9</f>
        <v>0.84425800058457956</v>
      </c>
      <c r="BI21">
        <f>AU21*$BD21/10^9</f>
        <v>34.907132680089404</v>
      </c>
      <c r="BJ21">
        <f>AV21*$BD21/10^9</f>
        <v>6.5100452372310906</v>
      </c>
      <c r="BK21">
        <f>AW21*$BD21/10^9</f>
        <v>3.2316557378500796</v>
      </c>
      <c r="BL21">
        <f>AX21*$BD21/10^9</f>
        <v>4.9859575606801423</v>
      </c>
      <c r="BM21">
        <f>AY21*$BD21/10^9</f>
        <v>8.5371250653718889</v>
      </c>
      <c r="BN21">
        <f t="shared" si="13"/>
        <v>59.016174281807182</v>
      </c>
      <c r="BO21">
        <f t="shared" si="16"/>
        <v>1.904591785627267E-2</v>
      </c>
      <c r="BP21">
        <f t="shared" si="14"/>
        <v>0.14465737857907224</v>
      </c>
      <c r="BQ21">
        <f t="shared" si="15"/>
        <v>0.591484166923544</v>
      </c>
    </row>
    <row r="22" spans="1:69" x14ac:dyDescent="0.25">
      <c r="A22">
        <v>2038</v>
      </c>
      <c r="B22" s="1">
        <f>'social care need'!B22</f>
        <v>44741</v>
      </c>
      <c r="C22" s="1">
        <v>665</v>
      </c>
      <c r="D22" s="1">
        <f>'social care need'!D22</f>
        <v>28944</v>
      </c>
      <c r="E22" s="1">
        <v>5523</v>
      </c>
      <c r="F22" s="1">
        <v>5185</v>
      </c>
      <c r="G22" s="1">
        <f>'social care need'!F22</f>
        <v>16213</v>
      </c>
      <c r="H22" s="1">
        <v>7130</v>
      </c>
      <c r="I22" s="1">
        <v>6852</v>
      </c>
      <c r="J22" s="1">
        <f t="shared" si="2"/>
        <v>89898</v>
      </c>
      <c r="K22" s="1">
        <f t="shared" si="3"/>
        <v>13318</v>
      </c>
      <c r="M22">
        <v>2038</v>
      </c>
      <c r="N22">
        <f>$L$3*C22/1000</f>
        <v>267.99178006336155</v>
      </c>
      <c r="O22">
        <f>$L$3*E22/1000</f>
        <v>2225.742257578866</v>
      </c>
      <c r="P22">
        <f>$L$3*H22/1000</f>
        <v>2873.3554764688238</v>
      </c>
      <c r="Q22">
        <f t="shared" si="4"/>
        <v>5367.0895141110514</v>
      </c>
      <c r="S22">
        <f>C22/'social care need'!C22</f>
        <v>0.28118393234672306</v>
      </c>
      <c r="T22">
        <f>F22/'social care need'!E22</f>
        <v>0.86792768664211584</v>
      </c>
      <c r="U22">
        <f>I22/'social care need'!G22</f>
        <v>0.91092794469555971</v>
      </c>
      <c r="W22">
        <f t="shared" si="5"/>
        <v>0.28118393234672306</v>
      </c>
      <c r="X22">
        <f>E22/'social care need'!E22</f>
        <v>0.92450619350518914</v>
      </c>
      <c r="Y22">
        <f>H22/'social care need'!G22</f>
        <v>0.94788620047859606</v>
      </c>
      <c r="AA22">
        <v>52.361469999999997</v>
      </c>
      <c r="AB22">
        <v>16.01774</v>
      </c>
      <c r="AC22">
        <v>15.202629999999999</v>
      </c>
      <c r="AE22" s="1">
        <v>9919</v>
      </c>
      <c r="AF22" s="1">
        <v>2673</v>
      </c>
      <c r="AG22" s="1">
        <v>1550</v>
      </c>
      <c r="AI22">
        <f t="shared" si="6"/>
        <v>3997308.9721029825</v>
      </c>
      <c r="AJ22">
        <f t="shared" si="19"/>
        <v>1077206.0573073165</v>
      </c>
      <c r="AK22">
        <f t="shared" si="20"/>
        <v>624642.49488452694</v>
      </c>
      <c r="AM22">
        <v>4.8055599999999997E-2</v>
      </c>
      <c r="AN22">
        <v>1.530697</v>
      </c>
      <c r="AO22">
        <v>0.27657100000000001</v>
      </c>
      <c r="AP22">
        <v>0.13233249999999999</v>
      </c>
      <c r="AQ22">
        <v>0.21390880000000001</v>
      </c>
      <c r="AR22">
        <v>0.37559039999999999</v>
      </c>
      <c r="AT22">
        <f t="shared" si="7"/>
        <v>90593154.536035776</v>
      </c>
      <c r="AU22">
        <f t="shared" si="8"/>
        <v>2885629767.786613</v>
      </c>
      <c r="AV22">
        <f t="shared" si="9"/>
        <v>521384382.73970062</v>
      </c>
      <c r="AW22">
        <f t="shared" si="10"/>
        <v>249469752.17539588</v>
      </c>
      <c r="AX22">
        <f t="shared" si="11"/>
        <v>403255249.64869797</v>
      </c>
      <c r="AY22">
        <f t="shared" si="12"/>
        <v>708053154.04347241</v>
      </c>
      <c r="BA22">
        <v>1.9903586550271939</v>
      </c>
      <c r="BB22">
        <v>3.8344999999999914</v>
      </c>
      <c r="BC22">
        <v>2</v>
      </c>
      <c r="BD22">
        <f t="shared" si="17"/>
        <v>12.754451489573036</v>
      </c>
      <c r="BE22">
        <f t="shared" si="18"/>
        <v>3161047.291365006</v>
      </c>
      <c r="BG22">
        <v>2038</v>
      </c>
      <c r="BH22">
        <f>AT22*$BD22/10^9</f>
        <v>1.1554659948172616</v>
      </c>
      <c r="BI22">
        <f>AU22*$BD22/10^9</f>
        <v>36.804624890102254</v>
      </c>
      <c r="BJ22">
        <f>AV22*$BD22/10^9</f>
        <v>6.6499718170744924</v>
      </c>
      <c r="BK22">
        <f>AW22*$BD22/10^9</f>
        <v>3.1818498522368941</v>
      </c>
      <c r="BL22">
        <f>AX22*$BD22/10^9</f>
        <v>5.1432995195599824</v>
      </c>
      <c r="BM22">
        <f>AY22*$BD22/10^9</f>
        <v>9.0308296052866535</v>
      </c>
      <c r="BN22">
        <f t="shared" si="13"/>
        <v>61.966041679077541</v>
      </c>
      <c r="BO22">
        <f t="shared" si="16"/>
        <v>1.9603010005054152E-2</v>
      </c>
      <c r="BP22">
        <f t="shared" si="14"/>
        <v>0.14573836508804883</v>
      </c>
      <c r="BQ22">
        <f t="shared" si="15"/>
        <v>0.59394829640262647</v>
      </c>
    </row>
    <row r="23" spans="1:69" x14ac:dyDescent="0.25">
      <c r="A23">
        <v>2039</v>
      </c>
      <c r="B23" s="1">
        <f>'social care need'!B23</f>
        <v>45155</v>
      </c>
      <c r="C23" s="1">
        <v>657</v>
      </c>
      <c r="D23" s="1">
        <f>'social care need'!D23</f>
        <v>29069</v>
      </c>
      <c r="E23" s="1">
        <v>5621</v>
      </c>
      <c r="F23" s="1">
        <v>5280</v>
      </c>
      <c r="G23" s="1">
        <f>'social care need'!F23</f>
        <v>16668</v>
      </c>
      <c r="H23" s="1">
        <v>7312</v>
      </c>
      <c r="I23" s="1">
        <v>7015</v>
      </c>
      <c r="J23" s="1">
        <f t="shared" si="2"/>
        <v>90892</v>
      </c>
      <c r="K23" s="1">
        <f t="shared" si="3"/>
        <v>13590</v>
      </c>
      <c r="M23">
        <v>2039</v>
      </c>
      <c r="N23">
        <f>$L$3*C23/1000</f>
        <v>264.76781879944144</v>
      </c>
      <c r="O23">
        <f>$L$3*E23/1000</f>
        <v>2265.2357830618876</v>
      </c>
      <c r="P23">
        <f>$L$3*H23/1000</f>
        <v>2946.7005952230074</v>
      </c>
      <c r="Q23">
        <f t="shared" si="4"/>
        <v>5476.7041970843366</v>
      </c>
      <c r="S23">
        <f>C23/'social care need'!C23</f>
        <v>0.2779187817258883</v>
      </c>
      <c r="T23">
        <f>F23/'social care need'!E23</f>
        <v>0.87171867261020308</v>
      </c>
      <c r="U23">
        <f>I23/'social care need'!G23</f>
        <v>0.90973933341978996</v>
      </c>
      <c r="W23">
        <f t="shared" si="5"/>
        <v>0.2779187817258883</v>
      </c>
      <c r="X23">
        <f>E23/'social care need'!E23</f>
        <v>0.92801717021627872</v>
      </c>
      <c r="Y23">
        <f>H23/'social care need'!G23</f>
        <v>0.94825573855531065</v>
      </c>
      <c r="AA23">
        <v>51.256619999999998</v>
      </c>
      <c r="AB23">
        <v>16.012530000000002</v>
      </c>
      <c r="AC23">
        <v>15.226319999999999</v>
      </c>
      <c r="AE23" s="1">
        <v>10174</v>
      </c>
      <c r="AF23" s="1">
        <v>2613</v>
      </c>
      <c r="AG23" s="1">
        <v>1621</v>
      </c>
      <c r="AI23">
        <f t="shared" si="6"/>
        <v>4100072.7373904367</v>
      </c>
      <c r="AJ23">
        <f t="shared" si="19"/>
        <v>1053026.3478279153</v>
      </c>
      <c r="AK23">
        <f t="shared" si="20"/>
        <v>653255.15110181819</v>
      </c>
      <c r="AM23">
        <v>3.8050399999999998E-2</v>
      </c>
      <c r="AN23">
        <v>1.511498</v>
      </c>
      <c r="AO23">
        <v>0.29891410000000002</v>
      </c>
      <c r="AP23">
        <v>0.14088500000000001</v>
      </c>
      <c r="AQ23">
        <v>0.22540099999999999</v>
      </c>
      <c r="AR23">
        <v>0.37092269999999999</v>
      </c>
      <c r="AT23">
        <f t="shared" si="7"/>
        <v>72524749.082443804</v>
      </c>
      <c r="AU23">
        <f t="shared" si="8"/>
        <v>2880942465.4830337</v>
      </c>
      <c r="AV23">
        <f t="shared" si="9"/>
        <v>569735668.99965608</v>
      </c>
      <c r="AW23">
        <f t="shared" si="10"/>
        <v>268529352.50299853</v>
      </c>
      <c r="AX23">
        <f t="shared" si="11"/>
        <v>429618373.73409778</v>
      </c>
      <c r="AY23">
        <f t="shared" si="12"/>
        <v>706985360.1140219</v>
      </c>
      <c r="BA23">
        <v>2.0040517889990923</v>
      </c>
      <c r="BB23">
        <v>3.8344999999999914</v>
      </c>
      <c r="BC23">
        <v>2</v>
      </c>
      <c r="BD23">
        <f t="shared" si="17"/>
        <v>12.983844050922265</v>
      </c>
      <c r="BE23">
        <f t="shared" si="18"/>
        <v>3223963.4697181918</v>
      </c>
      <c r="BG23">
        <v>2039</v>
      </c>
      <c r="BH23">
        <f>AT23*$BD23/10^9</f>
        <v>0.94165003191871799</v>
      </c>
      <c r="BI23">
        <f>AU23*$BD23/10^9</f>
        <v>37.405707691511211</v>
      </c>
      <c r="BJ23">
        <f>AV23*$BD23/10^9</f>
        <v>7.3973590765394013</v>
      </c>
      <c r="BK23">
        <f>AW23*$BD23/10^9</f>
        <v>3.4865432359940653</v>
      </c>
      <c r="BL23">
        <f>AX23*$BD23/10^9</f>
        <v>5.5780979659743632</v>
      </c>
      <c r="BM23">
        <f>AY23*$BD23/10^9</f>
        <v>9.1793876620055794</v>
      </c>
      <c r="BN23">
        <f t="shared" si="13"/>
        <v>63.988745663943341</v>
      </c>
      <c r="BO23">
        <f t="shared" si="16"/>
        <v>1.9847850716973734E-2</v>
      </c>
      <c r="BP23">
        <f t="shared" si="14"/>
        <v>0.14345315831340044</v>
      </c>
      <c r="BQ23">
        <f t="shared" si="15"/>
        <v>0.58456697819892944</v>
      </c>
    </row>
    <row r="24" spans="1:69" x14ac:dyDescent="0.25">
      <c r="A24">
        <v>2040</v>
      </c>
      <c r="B24" s="1">
        <f>'social care need'!B24</f>
        <v>45582</v>
      </c>
      <c r="C24" s="1">
        <v>705</v>
      </c>
      <c r="D24" s="1">
        <f>'social care need'!D24</f>
        <v>29191</v>
      </c>
      <c r="E24" s="1">
        <v>5677</v>
      </c>
      <c r="F24" s="1">
        <v>5324</v>
      </c>
      <c r="G24" s="1">
        <f>'social care need'!F24</f>
        <v>17092</v>
      </c>
      <c r="H24" s="1">
        <v>7481</v>
      </c>
      <c r="I24" s="1">
        <v>7170</v>
      </c>
      <c r="J24" s="1">
        <f t="shared" si="2"/>
        <v>91865</v>
      </c>
      <c r="K24" s="1">
        <f t="shared" si="3"/>
        <v>13863</v>
      </c>
      <c r="M24">
        <v>2040</v>
      </c>
      <c r="N24">
        <f>$L$3*C24/1000</f>
        <v>284.11158638296223</v>
      </c>
      <c r="O24">
        <f>$L$3*E24/1000</f>
        <v>2287.8035119093288</v>
      </c>
      <c r="P24">
        <f>$L$3*H24/1000</f>
        <v>3014.8067769233203</v>
      </c>
      <c r="Q24">
        <f t="shared" si="4"/>
        <v>5586.7218752156114</v>
      </c>
      <c r="S24">
        <f>C24/'social care need'!C24</f>
        <v>0.29834955564959798</v>
      </c>
      <c r="T24">
        <f>F24/'social care need'!E24</f>
        <v>0.88233344381836265</v>
      </c>
      <c r="U24">
        <f>I24/'social care need'!G24</f>
        <v>0.90679145061338051</v>
      </c>
      <c r="W24">
        <f t="shared" si="5"/>
        <v>0.29834955564959798</v>
      </c>
      <c r="X24">
        <f>E24/'social care need'!E24</f>
        <v>0.94083526682134566</v>
      </c>
      <c r="Y24">
        <f>H24/'social care need'!G24</f>
        <v>0.94612368787150625</v>
      </c>
      <c r="AA24">
        <v>49.435940000000002</v>
      </c>
      <c r="AB24">
        <v>15.973470000000001</v>
      </c>
      <c r="AC24">
        <v>14.752879999999999</v>
      </c>
      <c r="AE24" s="1">
        <v>10329</v>
      </c>
      <c r="AF24" s="1">
        <v>2682</v>
      </c>
      <c r="AG24" s="1">
        <v>1660</v>
      </c>
      <c r="AI24">
        <f t="shared" si="6"/>
        <v>4162536.9868788896</v>
      </c>
      <c r="AJ24">
        <f t="shared" si="19"/>
        <v>1080833.0137292265</v>
      </c>
      <c r="AK24">
        <f t="shared" si="20"/>
        <v>668971.96226342884</v>
      </c>
      <c r="AM24">
        <v>4.90547E-2</v>
      </c>
      <c r="AN24">
        <v>1.487279</v>
      </c>
      <c r="AO24">
        <v>0.2952555</v>
      </c>
      <c r="AP24">
        <v>0.1396154</v>
      </c>
      <c r="AQ24">
        <v>0.22606080000000001</v>
      </c>
      <c r="AR24">
        <v>0.3706335</v>
      </c>
      <c r="AT24">
        <f t="shared" si="7"/>
        <v>94500052.976830974</v>
      </c>
      <c r="AU24">
        <f t="shared" si="8"/>
        <v>2865126976.4431992</v>
      </c>
      <c r="AV24">
        <f t="shared" si="9"/>
        <v>568786688.97579074</v>
      </c>
      <c r="AW24">
        <f t="shared" si="10"/>
        <v>268958177.22626883</v>
      </c>
      <c r="AX24">
        <f t="shared" si="11"/>
        <v>435488497.04482526</v>
      </c>
      <c r="AY24">
        <f t="shared" si="12"/>
        <v>713996526.02071321</v>
      </c>
      <c r="BA24">
        <v>1.9576261807040964</v>
      </c>
      <c r="BB24">
        <v>3.8344999999999914</v>
      </c>
      <c r="BC24">
        <v>2</v>
      </c>
      <c r="BD24">
        <f t="shared" si="17"/>
        <v>13.217362304955762</v>
      </c>
      <c r="BE24">
        <f t="shared" si="18"/>
        <v>3288573.3673097566</v>
      </c>
      <c r="BG24">
        <v>2040</v>
      </c>
      <c r="BH24">
        <f>AT24*$BD24/10^9</f>
        <v>1.2490414380322883</v>
      </c>
      <c r="BI24">
        <f>AU24*$BD24/10^9</f>
        <v>37.869421297352218</v>
      </c>
      <c r="BJ24">
        <f>AV24*$BD24/10^9</f>
        <v>7.5178597424292137</v>
      </c>
      <c r="BK24">
        <f>AW24*$BD24/10^9</f>
        <v>3.5549176732800971</v>
      </c>
      <c r="BL24">
        <f>AX24*$BD24/10^9</f>
        <v>5.7560092450821125</v>
      </c>
      <c r="BM24">
        <f>AY24*$BD24/10^9</f>
        <v>9.4371507688955401</v>
      </c>
      <c r="BN24">
        <f t="shared" si="13"/>
        <v>65.384400165071469</v>
      </c>
      <c r="BO24">
        <f t="shared" si="16"/>
        <v>1.9882299362705018E-2</v>
      </c>
      <c r="BP24">
        <f t="shared" si="14"/>
        <v>0.14433336919923129</v>
      </c>
      <c r="BQ24">
        <f t="shared" si="15"/>
        <v>0.57918129097683713</v>
      </c>
    </row>
    <row r="25" spans="1:69" x14ac:dyDescent="0.25">
      <c r="A25">
        <v>2041</v>
      </c>
      <c r="B25" s="1">
        <f>'social care need'!B25</f>
        <v>45980</v>
      </c>
      <c r="C25" s="1">
        <v>707</v>
      </c>
      <c r="D25" s="1">
        <f>'social care need'!D25</f>
        <v>29009</v>
      </c>
      <c r="E25" s="1">
        <v>5611</v>
      </c>
      <c r="F25" s="1">
        <v>5260</v>
      </c>
      <c r="G25" s="1">
        <f>'social care need'!F25</f>
        <v>17645</v>
      </c>
      <c r="H25" s="1">
        <v>7717</v>
      </c>
      <c r="I25" s="1">
        <v>7407</v>
      </c>
      <c r="J25" s="1">
        <f t="shared" si="2"/>
        <v>92634</v>
      </c>
      <c r="K25" s="1">
        <f t="shared" si="3"/>
        <v>14035</v>
      </c>
      <c r="M25">
        <v>2041</v>
      </c>
      <c r="N25">
        <f>$L$3*C25/1000</f>
        <v>284.9175766989423</v>
      </c>
      <c r="O25">
        <f>$L$3*E25/1000</f>
        <v>2261.2058314819874</v>
      </c>
      <c r="P25">
        <f>$L$3*H25/1000</f>
        <v>3109.9136342089641</v>
      </c>
      <c r="Q25">
        <f t="shared" si="4"/>
        <v>5656.0370423898939</v>
      </c>
      <c r="S25">
        <f>C25/'social care need'!C25</f>
        <v>0.30382466695315857</v>
      </c>
      <c r="T25">
        <f>F25/'social care need'!E25</f>
        <v>0.87652057990334942</v>
      </c>
      <c r="U25">
        <f>I25/'social care need'!G25</f>
        <v>0.9083885209713024</v>
      </c>
      <c r="W25">
        <f t="shared" si="5"/>
        <v>0.30382466695315857</v>
      </c>
      <c r="X25">
        <f>E25/'social care need'!E25</f>
        <v>0.93501083152807862</v>
      </c>
      <c r="Y25">
        <f>H25/'social care need'!G25</f>
        <v>0.94640667157223446</v>
      </c>
      <c r="AA25">
        <v>47.631239999999998</v>
      </c>
      <c r="AB25">
        <v>16.00882</v>
      </c>
      <c r="AC25">
        <v>14.8261</v>
      </c>
      <c r="AE25" s="1">
        <v>10347</v>
      </c>
      <c r="AF25" s="1">
        <v>2792</v>
      </c>
      <c r="AG25" s="1">
        <v>1712</v>
      </c>
      <c r="AI25">
        <f t="shared" si="6"/>
        <v>4169790.8997227098</v>
      </c>
      <c r="AJ25">
        <f t="shared" si="19"/>
        <v>1125162.4811081286</v>
      </c>
      <c r="AK25">
        <f t="shared" si="20"/>
        <v>689927.71047890978</v>
      </c>
      <c r="AM25">
        <v>4.3991000000000002E-2</v>
      </c>
      <c r="AN25">
        <v>1.4499919999999999</v>
      </c>
      <c r="AO25">
        <v>0.31744800000000001</v>
      </c>
      <c r="AP25">
        <v>0.139628</v>
      </c>
      <c r="AQ25">
        <v>0.2289117</v>
      </c>
      <c r="AR25">
        <v>0.38834990000000003</v>
      </c>
      <c r="AT25">
        <f t="shared" si="7"/>
        <v>85454630.480213657</v>
      </c>
      <c r="AU25">
        <f t="shared" si="8"/>
        <v>2816679106.1641231</v>
      </c>
      <c r="AV25">
        <f t="shared" si="9"/>
        <v>616657987.69482076</v>
      </c>
      <c r="AW25">
        <f t="shared" si="10"/>
        <v>271234096.62638432</v>
      </c>
      <c r="AX25">
        <f t="shared" si="11"/>
        <v>444671972.36019915</v>
      </c>
      <c r="AY25">
        <f t="shared" si="12"/>
        <v>754388334.01213717</v>
      </c>
      <c r="BA25">
        <v>1.9264648492287648</v>
      </c>
      <c r="BB25">
        <v>3.8344999999999914</v>
      </c>
      <c r="BC25">
        <v>2</v>
      </c>
      <c r="BD25">
        <f t="shared" si="17"/>
        <v>13.45508045346989</v>
      </c>
      <c r="BE25">
        <f t="shared" si="18"/>
        <v>3352951.3405198748</v>
      </c>
      <c r="BG25">
        <v>2041</v>
      </c>
      <c r="BH25">
        <f>AT25*$BD25/10^9</f>
        <v>1.1497989282328149</v>
      </c>
      <c r="BI25">
        <f>AU25*$BD25/10^9</f>
        <v>37.898643985045929</v>
      </c>
      <c r="BJ25">
        <f>AV25*$BD25/10^9</f>
        <v>8.2971828367086591</v>
      </c>
      <c r="BK25">
        <f>AW25*$BD25/10^9</f>
        <v>3.6494765918322272</v>
      </c>
      <c r="BL25">
        <f>AX25*$BD25/10^9</f>
        <v>5.9830971635096191</v>
      </c>
      <c r="BM25">
        <f>AY25*$BD25/10^9</f>
        <v>10.150355727292421</v>
      </c>
      <c r="BN25">
        <f t="shared" si="13"/>
        <v>67.128555232621665</v>
      </c>
      <c r="BO25">
        <f t="shared" si="16"/>
        <v>2.0020736484118912E-2</v>
      </c>
      <c r="BP25">
        <f t="shared" si="14"/>
        <v>0.15120771916091788</v>
      </c>
      <c r="BQ25">
        <f t="shared" si="15"/>
        <v>0.56456814620417717</v>
      </c>
    </row>
    <row r="26" spans="1:69" x14ac:dyDescent="0.25">
      <c r="A26">
        <v>2042</v>
      </c>
      <c r="B26" s="1">
        <f>'social care need'!B26</f>
        <v>46358</v>
      </c>
      <c r="C26" s="1">
        <v>731</v>
      </c>
      <c r="D26" s="1">
        <f>'social care need'!D26</f>
        <v>28829</v>
      </c>
      <c r="E26" s="1">
        <v>5515</v>
      </c>
      <c r="F26" s="1">
        <v>5182</v>
      </c>
      <c r="G26" s="1">
        <f>'social care need'!F26</f>
        <v>18192</v>
      </c>
      <c r="H26" s="1">
        <v>7969</v>
      </c>
      <c r="I26" s="1">
        <v>7655</v>
      </c>
      <c r="J26" s="1">
        <f t="shared" si="2"/>
        <v>93379</v>
      </c>
      <c r="K26" s="1">
        <f t="shared" si="3"/>
        <v>14215</v>
      </c>
      <c r="M26">
        <v>2042</v>
      </c>
      <c r="N26">
        <f>$L$3*C26/1000</f>
        <v>294.58946049070272</v>
      </c>
      <c r="O26">
        <f>$L$3*E26/1000</f>
        <v>2222.5182963149459</v>
      </c>
      <c r="P26">
        <f>$L$3*H26/1000</f>
        <v>3211.4684140224485</v>
      </c>
      <c r="Q26">
        <f t="shared" si="4"/>
        <v>5728.576170828097</v>
      </c>
      <c r="S26">
        <f>C26/'social care need'!C26</f>
        <v>0.30420307948397834</v>
      </c>
      <c r="T26">
        <f>F26/'social care need'!E26</f>
        <v>0.87519000168890393</v>
      </c>
      <c r="U26">
        <f>I26/'social care need'!G26</f>
        <v>0.90613162878787878</v>
      </c>
      <c r="W26">
        <f t="shared" si="5"/>
        <v>0.30420307948397834</v>
      </c>
      <c r="X26">
        <f>E26/'social care need'!E26</f>
        <v>0.93143050160445873</v>
      </c>
      <c r="Y26">
        <f>H26/'social care need'!G26</f>
        <v>0.94330018939393945</v>
      </c>
      <c r="AA26">
        <v>50.124299999999998</v>
      </c>
      <c r="AB26">
        <v>16.53913</v>
      </c>
      <c r="AC26">
        <v>14.97167</v>
      </c>
      <c r="AE26" s="1">
        <v>10347</v>
      </c>
      <c r="AF26" s="1">
        <v>2873</v>
      </c>
      <c r="AG26" s="1">
        <v>1803</v>
      </c>
      <c r="AI26">
        <f t="shared" si="6"/>
        <v>4169790.8997227098</v>
      </c>
      <c r="AJ26">
        <f t="shared" si="19"/>
        <v>1157805.08890532</v>
      </c>
      <c r="AK26">
        <f t="shared" si="20"/>
        <v>726600.26985600137</v>
      </c>
      <c r="AM26">
        <v>5.0829800000000001E-2</v>
      </c>
      <c r="AN26">
        <v>1.5070669999999999</v>
      </c>
      <c r="AO26">
        <v>0.31376989999999999</v>
      </c>
      <c r="AP26">
        <v>0.13391600000000001</v>
      </c>
      <c r="AQ26">
        <v>0.23952789999999999</v>
      </c>
      <c r="AR26">
        <v>0.40177309999999999</v>
      </c>
      <c r="AT26">
        <f t="shared" si="7"/>
        <v>99533429.472743034</v>
      </c>
      <c r="AU26">
        <f t="shared" si="8"/>
        <v>2951094573.5611472</v>
      </c>
      <c r="AV26">
        <f t="shared" si="9"/>
        <v>614415052.04269218</v>
      </c>
      <c r="AW26">
        <f t="shared" si="10"/>
        <v>262230399.12161484</v>
      </c>
      <c r="AX26">
        <f t="shared" si="11"/>
        <v>469036536.46884793</v>
      </c>
      <c r="AY26">
        <f t="shared" si="12"/>
        <v>786740347.45159996</v>
      </c>
      <c r="BA26">
        <v>1.9030351552745657</v>
      </c>
      <c r="BB26">
        <v>3.8344999999999914</v>
      </c>
      <c r="BC26">
        <v>2</v>
      </c>
      <c r="BD26">
        <f t="shared" si="17"/>
        <v>13.697074032802147</v>
      </c>
      <c r="BE26">
        <f t="shared" si="18"/>
        <v>3417544.7695067348</v>
      </c>
      <c r="BG26">
        <v>2042</v>
      </c>
      <c r="BH26">
        <f>AT26*$BD26/10^9</f>
        <v>1.3633167522268526</v>
      </c>
      <c r="BI26">
        <f>AU26*$BD26/10^9</f>
        <v>40.421360851867711</v>
      </c>
      <c r="BJ26">
        <f>AV26*$BD26/10^9</f>
        <v>8.4156884546967383</v>
      </c>
      <c r="BK26">
        <f>AW26*$BD26/10^9</f>
        <v>3.5917891904200139</v>
      </c>
      <c r="BL26">
        <f>AX26*$BD26/10^9</f>
        <v>6.4244281641029151</v>
      </c>
      <c r="BM26">
        <f>AY26*$BD26/10^9</f>
        <v>10.776040783637049</v>
      </c>
      <c r="BN26">
        <f t="shared" si="13"/>
        <v>70.992624196951283</v>
      </c>
      <c r="BO26">
        <f t="shared" si="16"/>
        <v>2.077299025615921E-2</v>
      </c>
      <c r="BP26">
        <f t="shared" si="14"/>
        <v>0.15179099104354304</v>
      </c>
      <c r="BQ26">
        <f t="shared" si="15"/>
        <v>0.56937409074679013</v>
      </c>
    </row>
    <row r="27" spans="1:69" x14ac:dyDescent="0.25">
      <c r="A27">
        <v>2043</v>
      </c>
      <c r="B27" s="1">
        <f>'social care need'!B27</f>
        <v>46730</v>
      </c>
      <c r="C27" s="1">
        <v>771</v>
      </c>
      <c r="D27" s="1">
        <f>'social care need'!D27</f>
        <v>28651</v>
      </c>
      <c r="E27" s="1">
        <v>5499</v>
      </c>
      <c r="F27" s="1">
        <v>5163</v>
      </c>
      <c r="G27" s="1">
        <f>'social care need'!F27</f>
        <v>18743</v>
      </c>
      <c r="H27" s="1">
        <v>8221</v>
      </c>
      <c r="I27" s="1">
        <v>7886</v>
      </c>
      <c r="J27" s="1">
        <f t="shared" si="2"/>
        <v>94124</v>
      </c>
      <c r="K27" s="1">
        <f t="shared" si="3"/>
        <v>14491</v>
      </c>
      <c r="M27">
        <v>2043</v>
      </c>
      <c r="N27">
        <f>$L$3*C27/1000</f>
        <v>310.7092668103034</v>
      </c>
      <c r="O27">
        <f>$L$3*E27/1000</f>
        <v>2216.0703737871054</v>
      </c>
      <c r="P27">
        <f>$L$3*H27/1000</f>
        <v>3313.0231938359329</v>
      </c>
      <c r="Q27">
        <f t="shared" si="4"/>
        <v>5839.8028344333416</v>
      </c>
      <c r="S27">
        <f>C27/'social care need'!C27</f>
        <v>0.30426203630623522</v>
      </c>
      <c r="T27">
        <f>F27/'social care need'!E27</f>
        <v>0.87597556837461821</v>
      </c>
      <c r="U27">
        <f>I27/'social care need'!G27</f>
        <v>0.90789776652083809</v>
      </c>
      <c r="W27">
        <f t="shared" si="5"/>
        <v>0.30426203630623522</v>
      </c>
      <c r="X27">
        <f>E27/'social care need'!E27</f>
        <v>0.93298269426535463</v>
      </c>
      <c r="Y27">
        <f>H27/'social care need'!G27</f>
        <v>0.94646557679023713</v>
      </c>
      <c r="AA27">
        <v>50.466709999999999</v>
      </c>
      <c r="AB27">
        <v>16.155010000000001</v>
      </c>
      <c r="AC27">
        <v>14.486969999999999</v>
      </c>
      <c r="AE27" s="1">
        <v>10448</v>
      </c>
      <c r="AF27" s="1">
        <v>2963</v>
      </c>
      <c r="AG27" s="1">
        <v>1868</v>
      </c>
      <c r="AI27">
        <f t="shared" si="6"/>
        <v>4210493.4106797017</v>
      </c>
      <c r="AJ27">
        <f t="shared" si="19"/>
        <v>1194074.6531244216</v>
      </c>
      <c r="AK27">
        <f t="shared" si="20"/>
        <v>752794.95512535248</v>
      </c>
      <c r="AM27">
        <v>4.6504299999999998E-2</v>
      </c>
      <c r="AN27">
        <v>1.4635590000000001</v>
      </c>
      <c r="AO27">
        <v>0.30743029999999999</v>
      </c>
      <c r="AP27">
        <v>0.14749390000000001</v>
      </c>
      <c r="AQ27">
        <v>0.2578029</v>
      </c>
      <c r="AR27">
        <v>0.39974579999999998</v>
      </c>
      <c r="AT27">
        <f t="shared" si="7"/>
        <v>91789887.017224535</v>
      </c>
      <c r="AU27">
        <f t="shared" si="8"/>
        <v>2888763302.5987296</v>
      </c>
      <c r="AV27">
        <f t="shared" si="9"/>
        <v>606803940.76830411</v>
      </c>
      <c r="AW27">
        <f t="shared" si="10"/>
        <v>291122507.31071782</v>
      </c>
      <c r="AX27">
        <f t="shared" si="11"/>
        <v>508849699.13992542</v>
      </c>
      <c r="AY27">
        <f t="shared" si="12"/>
        <v>789015678.49876332</v>
      </c>
      <c r="BA27">
        <v>1.8715040493936073</v>
      </c>
      <c r="BB27">
        <v>3.8344999999999914</v>
      </c>
      <c r="BC27">
        <v>2</v>
      </c>
      <c r="BD27">
        <f t="shared" si="17"/>
        <v>13.943419937833278</v>
      </c>
      <c r="BE27">
        <f t="shared" si="18"/>
        <v>3482581.8479176951</v>
      </c>
      <c r="BG27">
        <v>2043</v>
      </c>
      <c r="BH27">
        <f>AT27*$BD27/10^9</f>
        <v>1.2798649407274325</v>
      </c>
      <c r="BI27">
        <f>AU27*$BD27/10^9</f>
        <v>40.27923982913623</v>
      </c>
      <c r="BJ27">
        <f>AV27*$BD27/10^9</f>
        <v>8.4609221660645755</v>
      </c>
      <c r="BK27">
        <f>AW27*$BD27/10^9</f>
        <v>4.0592433727882771</v>
      </c>
      <c r="BL27">
        <f>AX27*$BD27/10^9</f>
        <v>7.095105040348102</v>
      </c>
      <c r="BM27">
        <f>AY27*$BD27/10^9</f>
        <v>11.001576942842709</v>
      </c>
      <c r="BN27">
        <f t="shared" si="13"/>
        <v>72.175952291907322</v>
      </c>
      <c r="BO27">
        <f t="shared" si="16"/>
        <v>2.0724840202984107E-2</v>
      </c>
      <c r="BP27">
        <f t="shared" si="14"/>
        <v>0.15242718098610045</v>
      </c>
      <c r="BQ27">
        <f t="shared" si="15"/>
        <v>0.55807008498109578</v>
      </c>
    </row>
    <row r="28" spans="1:69" x14ac:dyDescent="0.25">
      <c r="A28">
        <v>2044</v>
      </c>
      <c r="B28" s="1">
        <f>'social care need'!B28</f>
        <v>47116</v>
      </c>
      <c r="C28" s="1">
        <v>732</v>
      </c>
      <c r="D28" s="1">
        <f>'social care need'!D28</f>
        <v>28477</v>
      </c>
      <c r="E28" s="1">
        <v>5387</v>
      </c>
      <c r="F28" s="1">
        <v>5070</v>
      </c>
      <c r="G28" s="1">
        <f>'social care need'!F28</f>
        <v>19287</v>
      </c>
      <c r="H28" s="1">
        <v>8448</v>
      </c>
      <c r="I28" s="1">
        <v>8101</v>
      </c>
      <c r="J28" s="1">
        <f t="shared" si="2"/>
        <v>94880</v>
      </c>
      <c r="K28" s="1">
        <f t="shared" si="3"/>
        <v>14567</v>
      </c>
      <c r="M28">
        <v>2044</v>
      </c>
      <c r="N28">
        <f>$L$3*C28/1000</f>
        <v>294.99245564869273</v>
      </c>
      <c r="O28">
        <f>$L$3*E28/1000</f>
        <v>2170.9349160922234</v>
      </c>
      <c r="P28">
        <f>$L$3*H28/1000</f>
        <v>3404.5030946996667</v>
      </c>
      <c r="Q28">
        <f t="shared" si="4"/>
        <v>5870.4304664405827</v>
      </c>
      <c r="S28">
        <f>C28/'social care need'!C28</f>
        <v>0.28683385579937304</v>
      </c>
      <c r="T28">
        <f>F28/'social care need'!E28</f>
        <v>0.8768592182635766</v>
      </c>
      <c r="U28">
        <f>I28/'social care need'!G28</f>
        <v>0.90961149786660678</v>
      </c>
      <c r="W28">
        <f t="shared" si="5"/>
        <v>0.28683385579937304</v>
      </c>
      <c r="X28">
        <f>E28/'social care need'!E28</f>
        <v>0.93168453822206854</v>
      </c>
      <c r="Y28">
        <f>H28/'social care need'!G28</f>
        <v>0.94857399505951046</v>
      </c>
      <c r="AA28">
        <v>48.167400000000001</v>
      </c>
      <c r="AB28">
        <v>15.8666</v>
      </c>
      <c r="AC28">
        <v>14.84131</v>
      </c>
      <c r="AE28" s="1">
        <v>10483</v>
      </c>
      <c r="AF28" s="1">
        <v>2914</v>
      </c>
      <c r="AG28" s="1">
        <v>1929</v>
      </c>
      <c r="AI28">
        <f t="shared" si="6"/>
        <v>4224598.2412093524</v>
      </c>
      <c r="AJ28">
        <f t="shared" si="19"/>
        <v>1174327.8903829106</v>
      </c>
      <c r="AK28">
        <f t="shared" si="20"/>
        <v>777377.65976274351</v>
      </c>
      <c r="AM28">
        <v>4.6645800000000001E-2</v>
      </c>
      <c r="AN28">
        <v>1.4416530000000001</v>
      </c>
      <c r="AO28">
        <v>0.33383499999999999</v>
      </c>
      <c r="AP28">
        <v>0.14179539999999999</v>
      </c>
      <c r="AQ28">
        <v>0.24464269999999999</v>
      </c>
      <c r="AR28">
        <v>0.38535029999999998</v>
      </c>
      <c r="AT28">
        <f t="shared" si="7"/>
        <v>92808674.566198125</v>
      </c>
      <c r="AU28">
        <f t="shared" si="8"/>
        <v>2868380521.1698213</v>
      </c>
      <c r="AV28">
        <f t="shared" si="9"/>
        <v>664213795.75024438</v>
      </c>
      <c r="AW28">
        <f t="shared" si="10"/>
        <v>282122787.76618451</v>
      </c>
      <c r="AX28">
        <f t="shared" si="11"/>
        <v>486752606.43607867</v>
      </c>
      <c r="AY28">
        <f t="shared" si="12"/>
        <v>766711056.22986031</v>
      </c>
      <c r="BA28">
        <v>1.8380180502524297</v>
      </c>
      <c r="BB28">
        <v>3.8344999999999914</v>
      </c>
      <c r="BC28">
        <v>2</v>
      </c>
      <c r="BD28">
        <f t="shared" si="17"/>
        <v>14.194196446421072</v>
      </c>
      <c r="BE28">
        <f t="shared" si="18"/>
        <v>3547758.5082249213</v>
      </c>
      <c r="BG28">
        <v>2044</v>
      </c>
      <c r="BH28">
        <f>AT28*$BD28/10^9</f>
        <v>1.3173445587245791</v>
      </c>
      <c r="BI28">
        <f>AU28*$BD28/10^9</f>
        <v>40.714356600572096</v>
      </c>
      <c r="BJ28">
        <f>AV28*$BD28/10^9</f>
        <v>9.4279810993019719</v>
      </c>
      <c r="BK28">
        <f>AW28*$BD28/10^9</f>
        <v>4.0045062715651829</v>
      </c>
      <c r="BL28">
        <f>AX28*$BD28/10^9</f>
        <v>6.9090621165611834</v>
      </c>
      <c r="BM28">
        <f>AY28*$BD28/10^9</f>
        <v>10.88284734976963</v>
      </c>
      <c r="BN28">
        <f t="shared" si="13"/>
        <v>73.256097996494645</v>
      </c>
      <c r="BO28">
        <f t="shared" si="16"/>
        <v>2.0648558188687837E-2</v>
      </c>
      <c r="BP28">
        <f t="shared" si="14"/>
        <v>0.14855892748055433</v>
      </c>
      <c r="BQ28">
        <f t="shared" si="15"/>
        <v>0.55578112558657311</v>
      </c>
    </row>
    <row r="29" spans="1:69" x14ac:dyDescent="0.25">
      <c r="A29">
        <v>2045</v>
      </c>
      <c r="B29" s="1">
        <f>'social care need'!B29</f>
        <v>47503</v>
      </c>
      <c r="C29" s="1">
        <v>767</v>
      </c>
      <c r="D29" s="1">
        <f>'social care need'!D29</f>
        <v>28293</v>
      </c>
      <c r="E29" s="1">
        <v>5380</v>
      </c>
      <c r="F29" s="1">
        <v>5088</v>
      </c>
      <c r="G29" s="1">
        <f>'social care need'!F29</f>
        <v>19836</v>
      </c>
      <c r="H29" s="1">
        <v>8691</v>
      </c>
      <c r="I29" s="1">
        <v>8322</v>
      </c>
      <c r="J29" s="1">
        <f t="shared" si="2"/>
        <v>95632</v>
      </c>
      <c r="K29" s="1">
        <f t="shared" si="3"/>
        <v>14838</v>
      </c>
      <c r="M29">
        <v>2045</v>
      </c>
      <c r="N29">
        <f>$L$3*C29/1000</f>
        <v>309.09728617834332</v>
      </c>
      <c r="O29">
        <f>$L$3*E29/1000</f>
        <v>2168.1139499862934</v>
      </c>
      <c r="P29">
        <f>$L$3*H29/1000</f>
        <v>3502.4309180912414</v>
      </c>
      <c r="Q29">
        <f t="shared" si="4"/>
        <v>5979.6421542558783</v>
      </c>
      <c r="S29">
        <f>C29/'social care need'!C29</f>
        <v>0.29996089166992568</v>
      </c>
      <c r="T29">
        <f>F29/'social care need'!E29</f>
        <v>0.87921202695697254</v>
      </c>
      <c r="U29">
        <f>I29/'social care need'!G29</f>
        <v>0.9076235140146145</v>
      </c>
      <c r="W29">
        <f t="shared" si="5"/>
        <v>0.29996089166992568</v>
      </c>
      <c r="X29">
        <f>E29/'social care need'!E29</f>
        <v>0.92966994988767926</v>
      </c>
      <c r="Y29">
        <f>H29/'social care need'!G29</f>
        <v>0.94786781546515431</v>
      </c>
      <c r="AA29">
        <v>48.934669999999997</v>
      </c>
      <c r="AB29">
        <v>15.83178</v>
      </c>
      <c r="AC29">
        <v>14.8713</v>
      </c>
      <c r="AE29" s="1">
        <v>10662</v>
      </c>
      <c r="AF29" s="1">
        <v>2999</v>
      </c>
      <c r="AG29" s="1">
        <v>1922</v>
      </c>
      <c r="AI29">
        <f t="shared" si="6"/>
        <v>4296734.3744895654</v>
      </c>
      <c r="AJ29">
        <f t="shared" si="19"/>
        <v>1208582.4788120622</v>
      </c>
      <c r="AK29">
        <f t="shared" si="20"/>
        <v>774556.69365681347</v>
      </c>
      <c r="AM29">
        <v>5.7057700000000003E-2</v>
      </c>
      <c r="AN29">
        <v>1.470407</v>
      </c>
      <c r="AO29">
        <v>0.32492529999999997</v>
      </c>
      <c r="AP29">
        <v>0.1441838</v>
      </c>
      <c r="AQ29">
        <v>0.2499065</v>
      </c>
      <c r="AR29">
        <v>0.38814359999999998</v>
      </c>
      <c r="AT29">
        <f t="shared" si="7"/>
        <v>114424453.86050592</v>
      </c>
      <c r="AU29">
        <f t="shared" si="8"/>
        <v>2948778480.8652453</v>
      </c>
      <c r="AV29">
        <f t="shared" si="9"/>
        <v>651610562.60524058</v>
      </c>
      <c r="AW29">
        <f t="shared" si="10"/>
        <v>289148573.64619344</v>
      </c>
      <c r="AX29">
        <f t="shared" si="11"/>
        <v>501166622.18579656</v>
      </c>
      <c r="AY29">
        <f t="shared" si="12"/>
        <v>778389585.44509614</v>
      </c>
      <c r="BA29">
        <v>1.8320502579634734</v>
      </c>
      <c r="BB29">
        <v>3.8344999999999914</v>
      </c>
      <c r="BC29">
        <v>2</v>
      </c>
      <c r="BD29">
        <f t="shared" si="17"/>
        <v>14.449483244273614</v>
      </c>
      <c r="BE29">
        <f t="shared" si="18"/>
        <v>3612966.9499854618</v>
      </c>
      <c r="BG29">
        <v>2045</v>
      </c>
      <c r="BH29">
        <f>AT29*$BD29/10^9</f>
        <v>1.6533742287925397</v>
      </c>
      <c r="BI29">
        <f>AU29*$BD29/10^9</f>
        <v>42.608325250336961</v>
      </c>
      <c r="BJ29">
        <f>AV29*$BD29/10^9</f>
        <v>9.4154359061561266</v>
      </c>
      <c r="BK29">
        <f>AW29*$BD29/10^9</f>
        <v>4.1780474700062875</v>
      </c>
      <c r="BL29">
        <f>AX29*$BD29/10^9</f>
        <v>7.2415987098628722</v>
      </c>
      <c r="BM29">
        <f>AY29*$BD29/10^9</f>
        <v>11.247327272406</v>
      </c>
      <c r="BN29">
        <f t="shared" si="13"/>
        <v>76.344108837560782</v>
      </c>
      <c r="BO29">
        <f t="shared" si="16"/>
        <v>2.11305859960518E-2</v>
      </c>
      <c r="BP29">
        <f t="shared" si="14"/>
        <v>0.14732410193348661</v>
      </c>
      <c r="BQ29">
        <f t="shared" si="15"/>
        <v>0.5581088822582988</v>
      </c>
    </row>
    <row r="30" spans="1:69" x14ac:dyDescent="0.25">
      <c r="A30">
        <v>2046</v>
      </c>
      <c r="B30" s="1">
        <f>'social care need'!B30</f>
        <v>47518</v>
      </c>
      <c r="C30" s="1">
        <v>781</v>
      </c>
      <c r="D30" s="1">
        <f>'social care need'!D30</f>
        <v>28317</v>
      </c>
      <c r="E30" s="1">
        <v>5283</v>
      </c>
      <c r="F30" s="1">
        <v>4968</v>
      </c>
      <c r="G30" s="1">
        <f>'social care need'!F30</f>
        <v>20343</v>
      </c>
      <c r="H30" s="1">
        <v>8985</v>
      </c>
      <c r="I30" s="1">
        <v>8606</v>
      </c>
      <c r="J30" s="1">
        <f t="shared" si="2"/>
        <v>96178</v>
      </c>
      <c r="K30" s="1">
        <f t="shared" si="3"/>
        <v>15049</v>
      </c>
      <c r="M30">
        <v>2046</v>
      </c>
      <c r="N30">
        <f>$L$3*C30/1000</f>
        <v>314.73921839020363</v>
      </c>
      <c r="O30">
        <f>$L$3*E30/1000</f>
        <v>2129.0234196612619</v>
      </c>
      <c r="P30">
        <f>$L$3*H30/1000</f>
        <v>3620.9114945403062</v>
      </c>
      <c r="Q30">
        <f t="shared" si="4"/>
        <v>6064.6741325917719</v>
      </c>
      <c r="S30">
        <f>C30/'social care need'!C30</f>
        <v>0.30201082753286929</v>
      </c>
      <c r="T30">
        <f>F30/'social care need'!E30</f>
        <v>0.87081507449605611</v>
      </c>
      <c r="U30">
        <f>I30/'social care need'!G30</f>
        <v>0.9083808317500528</v>
      </c>
      <c r="W30">
        <f t="shared" si="5"/>
        <v>0.30201082753286929</v>
      </c>
      <c r="X30">
        <f>E30/'social care need'!E30</f>
        <v>0.92602979842243649</v>
      </c>
      <c r="Y30">
        <f>H30/'social care need'!G30</f>
        <v>0.94838505383153893</v>
      </c>
      <c r="AA30">
        <v>51.842660000000002</v>
      </c>
      <c r="AB30">
        <v>16.109010000000001</v>
      </c>
      <c r="AC30">
        <v>14.491239999999999</v>
      </c>
      <c r="AE30" s="1">
        <v>10725</v>
      </c>
      <c r="AF30" s="1">
        <v>3054</v>
      </c>
      <c r="AG30" s="1">
        <v>2056</v>
      </c>
      <c r="AI30">
        <f t="shared" si="6"/>
        <v>4322123.0694429362</v>
      </c>
      <c r="AJ30">
        <f t="shared" si="19"/>
        <v>1230747.2125015131</v>
      </c>
      <c r="AK30">
        <f t="shared" si="20"/>
        <v>828558.04482747579</v>
      </c>
      <c r="AM30">
        <v>6.4524600000000001E-2</v>
      </c>
      <c r="AN30">
        <v>1.4195040000000001</v>
      </c>
      <c r="AO30">
        <v>0.3247389</v>
      </c>
      <c r="AP30">
        <v>0.15875400000000001</v>
      </c>
      <c r="AQ30">
        <v>0.27552140000000003</v>
      </c>
      <c r="AR30">
        <v>0.4165759</v>
      </c>
      <c r="AT30">
        <f t="shared" si="7"/>
        <v>130137485.54738151</v>
      </c>
      <c r="AU30">
        <f t="shared" si="8"/>
        <v>2862949654.6193271</v>
      </c>
      <c r="AV30">
        <f t="shared" si="9"/>
        <v>654954914.95371628</v>
      </c>
      <c r="AW30">
        <f t="shared" si="10"/>
        <v>320185578.53266817</v>
      </c>
      <c r="AX30">
        <f t="shared" si="11"/>
        <v>555689802.19163418</v>
      </c>
      <c r="AY30">
        <f t="shared" si="12"/>
        <v>840177857.214728</v>
      </c>
      <c r="BA30">
        <v>1.8340168202402083</v>
      </c>
      <c r="BB30">
        <v>3.8344999999999914</v>
      </c>
      <c r="BC30">
        <v>2</v>
      </c>
      <c r="BD30">
        <f t="shared" si="17"/>
        <v>14.709361450269885</v>
      </c>
      <c r="BE30">
        <f t="shared" si="18"/>
        <v>3679158.3203128055</v>
      </c>
      <c r="BG30">
        <v>2046</v>
      </c>
      <c r="BH30">
        <f>AT30*$BD30/10^9</f>
        <v>1.9142393131457078</v>
      </c>
      <c r="BI30">
        <f>AU30*$BD30/10^9</f>
        <v>42.112161283721008</v>
      </c>
      <c r="BJ30">
        <f>AV30*$BD30/10^9</f>
        <v>9.6339685776849837</v>
      </c>
      <c r="BK30">
        <f>AW30*$BD30/10^9</f>
        <v>4.70972540580079</v>
      </c>
      <c r="BL30">
        <f>AX30*$BD30/10^9</f>
        <v>8.1738421546657225</v>
      </c>
      <c r="BM30">
        <f>AY30*$BD30/10^9</f>
        <v>12.358479784284675</v>
      </c>
      <c r="BN30">
        <f t="shared" si="13"/>
        <v>78.902416519302875</v>
      </c>
      <c r="BO30">
        <f t="shared" si="16"/>
        <v>2.1445779074979986E-2</v>
      </c>
      <c r="BP30">
        <f t="shared" si="14"/>
        <v>0.1566299275670634</v>
      </c>
      <c r="BQ30">
        <f t="shared" si="15"/>
        <v>0.53372460745126338</v>
      </c>
    </row>
    <row r="31" spans="1:69" x14ac:dyDescent="0.25">
      <c r="A31">
        <v>2047</v>
      </c>
      <c r="B31" s="1">
        <f>'social care need'!B31</f>
        <v>47523</v>
      </c>
      <c r="C31" s="1">
        <v>786</v>
      </c>
      <c r="D31" s="1">
        <f>'social care need'!D31</f>
        <v>28360</v>
      </c>
      <c r="E31" s="1">
        <v>5173</v>
      </c>
      <c r="F31" s="1">
        <v>4872</v>
      </c>
      <c r="G31" s="1">
        <f>'social care need'!F31</f>
        <v>20839</v>
      </c>
      <c r="H31" s="1">
        <v>9112</v>
      </c>
      <c r="I31" s="1">
        <v>8709</v>
      </c>
      <c r="J31" s="1">
        <f t="shared" si="2"/>
        <v>96722</v>
      </c>
      <c r="K31" s="1">
        <f t="shared" si="3"/>
        <v>15071</v>
      </c>
      <c r="M31">
        <v>2047</v>
      </c>
      <c r="N31">
        <f>$L$3*C31/1000</f>
        <v>316.75419418015366</v>
      </c>
      <c r="O31">
        <f>$L$3*E31/1000</f>
        <v>2084.69395228236</v>
      </c>
      <c r="P31">
        <f>$L$3*H31/1000</f>
        <v>3672.0918796050387</v>
      </c>
      <c r="Q31">
        <f t="shared" si="4"/>
        <v>6073.5400260675524</v>
      </c>
      <c r="S31">
        <f>C31/'social care need'!C31</f>
        <v>0.30417956656346751</v>
      </c>
      <c r="T31">
        <f>F31/'social care need'!E31</f>
        <v>0.87264911337990325</v>
      </c>
      <c r="U31">
        <f>I31/'social care need'!G31</f>
        <v>0.90643213988343052</v>
      </c>
      <c r="W31">
        <f t="shared" si="5"/>
        <v>0.30417956656346751</v>
      </c>
      <c r="X31">
        <f>E31/'social care need'!E31</f>
        <v>0.92656277986745472</v>
      </c>
      <c r="Y31">
        <f>H31/'social care need'!G31</f>
        <v>0.94837635303913403</v>
      </c>
      <c r="AA31">
        <v>48.931910000000002</v>
      </c>
      <c r="AB31">
        <v>15.414149999999999</v>
      </c>
      <c r="AC31">
        <v>14.777799999999999</v>
      </c>
      <c r="AE31" s="1">
        <v>10583</v>
      </c>
      <c r="AF31" s="1">
        <v>3102</v>
      </c>
      <c r="AG31" s="1">
        <v>2166</v>
      </c>
      <c r="AI31">
        <f t="shared" si="6"/>
        <v>4264897.7570083542</v>
      </c>
      <c r="AJ31">
        <f t="shared" si="19"/>
        <v>1250090.9800850339</v>
      </c>
      <c r="AK31">
        <f t="shared" si="20"/>
        <v>872887.51220637769</v>
      </c>
      <c r="AM31">
        <v>5.3733999999999997E-2</v>
      </c>
      <c r="AN31">
        <v>1.389966</v>
      </c>
      <c r="AO31">
        <v>0.32552199999999998</v>
      </c>
      <c r="AP31">
        <v>0.15071290000000001</v>
      </c>
      <c r="AQ31">
        <v>0.26217750000000001</v>
      </c>
      <c r="AR31">
        <v>0.4321141</v>
      </c>
      <c r="AT31">
        <f t="shared" si="7"/>
        <v>108987273.40190063</v>
      </c>
      <c r="AU31">
        <f t="shared" si="8"/>
        <v>2819231854.3444791</v>
      </c>
      <c r="AV31">
        <f t="shared" si="9"/>
        <v>660247798.64394057</v>
      </c>
      <c r="AW31">
        <f t="shared" si="10"/>
        <v>305687051.72690123</v>
      </c>
      <c r="AX31">
        <f t="shared" si="11"/>
        <v>531767798.27161211</v>
      </c>
      <c r="AY31">
        <f t="shared" si="12"/>
        <v>876445780.27908266</v>
      </c>
      <c r="BA31">
        <v>1.8195141093423359</v>
      </c>
      <c r="BB31">
        <v>3.8344999999999914</v>
      </c>
      <c r="BC31">
        <v>2</v>
      </c>
      <c r="BD31">
        <f t="shared" si="17"/>
        <v>14.973913642235765</v>
      </c>
      <c r="BE31">
        <f t="shared" si="18"/>
        <v>3746634.7027506093</v>
      </c>
      <c r="BG31">
        <v>2047</v>
      </c>
      <c r="BH31">
        <f>AT31*$BD31/10^9</f>
        <v>1.631966020022799</v>
      </c>
      <c r="BI31">
        <f>AU31*$BD31/10^9</f>
        <v>42.214934324394427</v>
      </c>
      <c r="BJ31">
        <f>AV31*$BD31/10^9</f>
        <v>9.8864935193706334</v>
      </c>
      <c r="BK31">
        <f>AW31*$BD31/10^9</f>
        <v>4.577331514108276</v>
      </c>
      <c r="BL31">
        <f>AX31*$BD31/10^9</f>
        <v>7.9626450890409686</v>
      </c>
      <c r="BM31">
        <f>AY31*$BD31/10^9</f>
        <v>13.123823426000925</v>
      </c>
      <c r="BN31">
        <f t="shared" si="13"/>
        <v>79.397193892938034</v>
      </c>
      <c r="BO31">
        <f t="shared" si="16"/>
        <v>2.1191602649345082E-2</v>
      </c>
      <c r="BP31">
        <f t="shared" si="14"/>
        <v>0.16529329038627674</v>
      </c>
      <c r="BQ31">
        <f t="shared" si="15"/>
        <v>0.53169302659888118</v>
      </c>
    </row>
    <row r="32" spans="1:69" x14ac:dyDescent="0.25">
      <c r="A32">
        <v>2048</v>
      </c>
      <c r="B32" s="1">
        <f>'social care need'!B32</f>
        <v>47540</v>
      </c>
      <c r="C32" s="1">
        <v>802</v>
      </c>
      <c r="D32" s="1">
        <f>'social care need'!D32</f>
        <v>28395</v>
      </c>
      <c r="E32" s="1">
        <v>5161</v>
      </c>
      <c r="F32" s="1">
        <v>4851</v>
      </c>
      <c r="G32" s="1">
        <f>'social care need'!F32</f>
        <v>21329</v>
      </c>
      <c r="H32" s="1">
        <v>9426</v>
      </c>
      <c r="I32" s="1">
        <v>9023</v>
      </c>
      <c r="J32" s="1">
        <f t="shared" si="2"/>
        <v>97264</v>
      </c>
      <c r="K32" s="1">
        <f t="shared" si="3"/>
        <v>15389</v>
      </c>
      <c r="M32">
        <v>2048</v>
      </c>
      <c r="N32">
        <f>$L$3*C32/1000</f>
        <v>323.20211670799398</v>
      </c>
      <c r="O32">
        <f>$L$3*E32/1000</f>
        <v>2079.8580103864797</v>
      </c>
      <c r="P32">
        <f>$L$3*H32/1000</f>
        <v>3798.6323592139042</v>
      </c>
      <c r="Q32">
        <f t="shared" si="4"/>
        <v>6201.6924863083777</v>
      </c>
      <c r="S32">
        <f>C32/'social care need'!C32</f>
        <v>0.31025145067698257</v>
      </c>
      <c r="T32">
        <f>F32/'social care need'!E32</f>
        <v>0.8742115696521896</v>
      </c>
      <c r="U32">
        <f>I32/'social care need'!G32</f>
        <v>0.9059236947791165</v>
      </c>
      <c r="W32">
        <f t="shared" si="5"/>
        <v>0.31025145067698257</v>
      </c>
      <c r="X32">
        <f>E32/'social care need'!E32</f>
        <v>0.93007749143989904</v>
      </c>
      <c r="Y32">
        <f>H32/'social care need'!G32</f>
        <v>0.94638554216867465</v>
      </c>
      <c r="AA32">
        <v>46.253999999999998</v>
      </c>
      <c r="AB32">
        <v>15.958729999999999</v>
      </c>
      <c r="AC32">
        <v>14.621840000000001</v>
      </c>
      <c r="AE32" s="1">
        <v>10739</v>
      </c>
      <c r="AF32" s="1">
        <v>3187</v>
      </c>
      <c r="AG32" s="1">
        <v>2229</v>
      </c>
      <c r="AI32">
        <f t="shared" si="6"/>
        <v>4327765.0016547963</v>
      </c>
      <c r="AJ32">
        <f t="shared" si="19"/>
        <v>1284345.5685141855</v>
      </c>
      <c r="AK32">
        <f t="shared" si="20"/>
        <v>898276.20715974877</v>
      </c>
      <c r="AM32">
        <v>5.1376400000000003E-2</v>
      </c>
      <c r="AN32">
        <v>1.3970739999999999</v>
      </c>
      <c r="AO32">
        <v>0.34050609999999998</v>
      </c>
      <c r="AP32">
        <v>0.15077869999999999</v>
      </c>
      <c r="AQ32">
        <v>0.27985929999999998</v>
      </c>
      <c r="AR32">
        <v>0.42562070000000002</v>
      </c>
      <c r="AT32">
        <f t="shared" si="7"/>
        <v>104789349.42273757</v>
      </c>
      <c r="AU32">
        <f t="shared" si="8"/>
        <v>2849527712.2457318</v>
      </c>
      <c r="AV32">
        <f t="shared" si="9"/>
        <v>694509788.41401136</v>
      </c>
      <c r="AW32">
        <f t="shared" si="10"/>
        <v>307534235.17035288</v>
      </c>
      <c r="AX32">
        <f t="shared" si="11"/>
        <v>570812162.33334243</v>
      </c>
      <c r="AY32">
        <f t="shared" si="12"/>
        <v>868112912.81308448</v>
      </c>
      <c r="BA32">
        <v>1.7957816341996704</v>
      </c>
      <c r="BB32">
        <v>3.8344999999999914</v>
      </c>
      <c r="BC32">
        <v>2</v>
      </c>
      <c r="BD32">
        <f t="shared" si="17"/>
        <v>15.243223883183621</v>
      </c>
      <c r="BE32">
        <f t="shared" si="18"/>
        <v>3814805.2497926727</v>
      </c>
      <c r="BG32">
        <v>2048</v>
      </c>
      <c r="BH32">
        <f>AT32*$BD32/10^9</f>
        <v>1.5973275138239471</v>
      </c>
      <c r="BI32">
        <f>AU32*$BD32/10^9</f>
        <v>43.435988879097728</v>
      </c>
      <c r="BJ32">
        <f>AV32*$BD32/10^9</f>
        <v>10.586568193857262</v>
      </c>
      <c r="BK32">
        <f>AW32*$BD32/10^9</f>
        <v>4.6878131984453315</v>
      </c>
      <c r="BL32">
        <f>AX32*$BD32/10^9</f>
        <v>8.7010175856912912</v>
      </c>
      <c r="BM32">
        <f>AY32*$BD32/10^9</f>
        <v>13.232839485892509</v>
      </c>
      <c r="BN32">
        <f t="shared" si="13"/>
        <v>82.241554856808079</v>
      </c>
      <c r="BO32">
        <f t="shared" si="16"/>
        <v>2.1558519890701563E-2</v>
      </c>
      <c r="BP32">
        <f t="shared" si="14"/>
        <v>0.16090210732192978</v>
      </c>
      <c r="BQ32">
        <f t="shared" si="15"/>
        <v>0.52815135796890922</v>
      </c>
    </row>
    <row r="33" spans="1:69" x14ac:dyDescent="0.25">
      <c r="A33">
        <v>2049</v>
      </c>
      <c r="B33" s="1">
        <f>'social care need'!B33</f>
        <v>47556</v>
      </c>
      <c r="C33" s="1">
        <v>825</v>
      </c>
      <c r="D33" s="1">
        <f>'social care need'!D33</f>
        <v>28407</v>
      </c>
      <c r="E33" s="1">
        <v>5151</v>
      </c>
      <c r="F33" s="1">
        <v>4829</v>
      </c>
      <c r="G33" s="1">
        <f>'social care need'!F33</f>
        <v>21820</v>
      </c>
      <c r="H33" s="1">
        <v>9687</v>
      </c>
      <c r="I33" s="1">
        <v>9279</v>
      </c>
      <c r="J33" s="1">
        <f t="shared" si="2"/>
        <v>97783</v>
      </c>
      <c r="K33" s="1">
        <f t="shared" si="3"/>
        <v>15663</v>
      </c>
      <c r="M33">
        <v>2049</v>
      </c>
      <c r="N33">
        <f>$L$3*C33/1000</f>
        <v>332.47100534176434</v>
      </c>
      <c r="O33">
        <f>$L$3*E33/1000</f>
        <v>2075.8280588065795</v>
      </c>
      <c r="P33">
        <f>$L$3*H33/1000</f>
        <v>3903.8140954492987</v>
      </c>
      <c r="Q33">
        <f t="shared" si="4"/>
        <v>6312.1131595976422</v>
      </c>
      <c r="S33">
        <f>C33/'social care need'!C33</f>
        <v>0.31380753138075312</v>
      </c>
      <c r="T33">
        <f>F33/'social care need'!E33</f>
        <v>0.87672476397966592</v>
      </c>
      <c r="U33">
        <f>I33/'social care need'!G33</f>
        <v>0.91041993720565151</v>
      </c>
      <c r="W33">
        <f t="shared" si="5"/>
        <v>0.31380753138075312</v>
      </c>
      <c r="X33">
        <f>E33/'social care need'!E33</f>
        <v>0.93518518518518523</v>
      </c>
      <c r="Y33">
        <f>H33/'social care need'!G33</f>
        <v>0.95045133437990581</v>
      </c>
      <c r="AA33">
        <v>51.325180000000003</v>
      </c>
      <c r="AB33">
        <v>15.90781</v>
      </c>
      <c r="AC33">
        <v>14.180110000000001</v>
      </c>
      <c r="AE33" s="1">
        <v>10808</v>
      </c>
      <c r="AF33" s="1">
        <v>3288</v>
      </c>
      <c r="AG33" s="1">
        <v>2370</v>
      </c>
      <c r="AI33">
        <f t="shared" si="6"/>
        <v>4355571.667556108</v>
      </c>
      <c r="AJ33">
        <f t="shared" si="19"/>
        <v>1325048.0794711772</v>
      </c>
      <c r="AK33">
        <f t="shared" si="20"/>
        <v>955098.52443634125</v>
      </c>
      <c r="AM33">
        <v>6.2405700000000001E-2</v>
      </c>
      <c r="AN33">
        <v>1.383229</v>
      </c>
      <c r="AO33">
        <v>0.34032380000000001</v>
      </c>
      <c r="AP33">
        <v>0.14724229999999999</v>
      </c>
      <c r="AQ33">
        <v>0.29382409999999998</v>
      </c>
      <c r="AR33">
        <v>0.44876939999999998</v>
      </c>
      <c r="AT33">
        <f t="shared" si="7"/>
        <v>127964341.12865855</v>
      </c>
      <c r="AU33">
        <f t="shared" si="8"/>
        <v>2836343276.5765505</v>
      </c>
      <c r="AV33">
        <f t="shared" si="9"/>
        <v>697841877.22277558</v>
      </c>
      <c r="AW33">
        <f t="shared" si="10"/>
        <v>301923765.06902856</v>
      </c>
      <c r="AX33">
        <f t="shared" si="11"/>
        <v>602493159.50660086</v>
      </c>
      <c r="AY33">
        <f t="shared" si="12"/>
        <v>920212105.45997262</v>
      </c>
      <c r="BA33">
        <v>1.7684569403288748</v>
      </c>
      <c r="BB33">
        <v>3.8344999999999914</v>
      </c>
      <c r="BC33">
        <v>2</v>
      </c>
      <c r="BD33">
        <f t="shared" si="17"/>
        <v>15.517377748023819</v>
      </c>
      <c r="BE33">
        <f t="shared" si="18"/>
        <v>3883310.8218489341</v>
      </c>
      <c r="BG33">
        <v>2049</v>
      </c>
      <c r="BH33">
        <f>AT33*$BD33/10^9</f>
        <v>1.9856710195703753</v>
      </c>
      <c r="BI33">
        <f>AU33*$BD33/10^9</f>
        <v>44.012610045705934</v>
      </c>
      <c r="BJ33">
        <f>AV33*$BD33/10^9</f>
        <v>10.828676017255868</v>
      </c>
      <c r="BK33">
        <f>AW33*$BD33/10^9</f>
        <v>4.6850651136817154</v>
      </c>
      <c r="BL33">
        <f>AX33*$BD33/10^9</f>
        <v>9.3491139466642927</v>
      </c>
      <c r="BM33">
        <f>AY33*$BD33/10^9</f>
        <v>14.279278848726726</v>
      </c>
      <c r="BN33">
        <f t="shared" si="13"/>
        <v>85.140414991604899</v>
      </c>
      <c r="BO33">
        <f t="shared" si="16"/>
        <v>2.192469748045241E-2</v>
      </c>
      <c r="BP33">
        <f t="shared" si="14"/>
        <v>0.16771446145916374</v>
      </c>
      <c r="BQ33">
        <f t="shared" si="15"/>
        <v>0.51694145547735126</v>
      </c>
    </row>
    <row r="34" spans="1:69" x14ac:dyDescent="0.25">
      <c r="A34">
        <v>2050</v>
      </c>
      <c r="B34" s="1">
        <f>'social care need'!B34</f>
        <v>47571</v>
      </c>
      <c r="C34" s="1">
        <v>774</v>
      </c>
      <c r="D34" s="1">
        <f>'social care need'!D34</f>
        <v>28451</v>
      </c>
      <c r="E34" s="1">
        <v>5125</v>
      </c>
      <c r="F34" s="1">
        <v>4794</v>
      </c>
      <c r="G34" s="1">
        <f>'social care need'!F34</f>
        <v>22328</v>
      </c>
      <c r="H34" s="1">
        <v>10022</v>
      </c>
      <c r="I34" s="1">
        <v>9602</v>
      </c>
      <c r="J34" s="1">
        <f t="shared" si="2"/>
        <v>98350</v>
      </c>
      <c r="K34" s="1">
        <f t="shared" si="3"/>
        <v>15921</v>
      </c>
      <c r="M34">
        <v>2050</v>
      </c>
      <c r="N34">
        <f>$L$3*C34/1000</f>
        <v>311.91825228427342</v>
      </c>
      <c r="O34">
        <f>$L$3*E34/1000</f>
        <v>2065.3501846988393</v>
      </c>
      <c r="P34">
        <f>$L$3*H34/1000</f>
        <v>4038.8174733759543</v>
      </c>
      <c r="Q34">
        <f t="shared" si="4"/>
        <v>6416.0859103590665</v>
      </c>
      <c r="S34">
        <f>C34/'social care need'!C34</f>
        <v>0.29723502304147464</v>
      </c>
      <c r="T34">
        <f>F34/'social care need'!E34</f>
        <v>0.87850467289719625</v>
      </c>
      <c r="U34">
        <f>I34/'social care need'!G34</f>
        <v>0.91421498619442065</v>
      </c>
      <c r="W34">
        <f t="shared" si="5"/>
        <v>0.29723502304147464</v>
      </c>
      <c r="X34">
        <f>E34/'social care need'!E34</f>
        <v>0.93916071101337728</v>
      </c>
      <c r="Y34">
        <f>H34/'social care need'!G34</f>
        <v>0.95420356088736547</v>
      </c>
      <c r="AA34">
        <v>50.332050000000002</v>
      </c>
      <c r="AB34">
        <v>15.436489999999999</v>
      </c>
      <c r="AC34">
        <v>14.54616</v>
      </c>
      <c r="AE34" s="1">
        <v>10819</v>
      </c>
      <c r="AF34" s="1">
        <v>3445</v>
      </c>
      <c r="AG34" s="1">
        <v>2447</v>
      </c>
      <c r="AI34">
        <f t="shared" si="6"/>
        <v>4360004.6142939981</v>
      </c>
      <c r="AJ34">
        <f t="shared" si="19"/>
        <v>1388318.3192756099</v>
      </c>
      <c r="AK34">
        <f t="shared" si="20"/>
        <v>986129.15160157252</v>
      </c>
      <c r="AM34">
        <v>5.1133400000000002E-2</v>
      </c>
      <c r="AN34">
        <v>1.3354029999999999</v>
      </c>
      <c r="AO34">
        <v>0.3668188</v>
      </c>
      <c r="AP34">
        <v>0.15869030000000001</v>
      </c>
      <c r="AQ34">
        <v>0.30541600000000002</v>
      </c>
      <c r="AR34">
        <v>0.46531020000000001</v>
      </c>
      <c r="AT34">
        <f t="shared" si="7"/>
        <v>105458207.17362283</v>
      </c>
      <c r="AU34">
        <f t="shared" si="8"/>
        <v>2754152984.8255234</v>
      </c>
      <c r="AV34">
        <f t="shared" si="9"/>
        <v>756531992.89661396</v>
      </c>
      <c r="AW34">
        <f t="shared" si="10"/>
        <v>327284994.42329985</v>
      </c>
      <c r="AX34">
        <f t="shared" si="11"/>
        <v>629894037.98963475</v>
      </c>
      <c r="AY34">
        <f t="shared" si="12"/>
        <v>959661971.8540107</v>
      </c>
      <c r="BA34">
        <v>1.7628280272972603</v>
      </c>
      <c r="BB34">
        <v>3.8344999999999914</v>
      </c>
      <c r="BC34">
        <v>2</v>
      </c>
      <c r="BD34">
        <f t="shared" si="17"/>
        <v>15.796462350756656</v>
      </c>
      <c r="BE34">
        <f t="shared" si="18"/>
        <v>3951985.5015924638</v>
      </c>
      <c r="BG34">
        <v>2050</v>
      </c>
      <c r="BH34">
        <f>AT34*$BD34/10^9</f>
        <v>1.6658665991964285</v>
      </c>
      <c r="BI34">
        <f>AU34*$BD34/10^9</f>
        <v>43.505873933020446</v>
      </c>
      <c r="BJ34">
        <f>AV34*$BD34/10^9</f>
        <v>11.950529142934263</v>
      </c>
      <c r="BK34">
        <f>AW34*$BD34/10^9</f>
        <v>5.1699450923752588</v>
      </c>
      <c r="BL34">
        <f>AX34*$BD34/10^9</f>
        <v>9.9500974560693471</v>
      </c>
      <c r="BM34">
        <f>AY34*$BD34/10^9</f>
        <v>15.159264207844775</v>
      </c>
      <c r="BN34">
        <f t="shared" si="13"/>
        <v>87.401576431440517</v>
      </c>
      <c r="BO34">
        <f t="shared" si="16"/>
        <v>2.2115864644802415E-2</v>
      </c>
      <c r="BP34">
        <f t="shared" si="14"/>
        <v>0.17344383049813744</v>
      </c>
      <c r="BQ34">
        <f t="shared" si="15"/>
        <v>0.49776989968993629</v>
      </c>
    </row>
    <row r="35" spans="1:69" x14ac:dyDescent="0.25">
      <c r="A35">
        <v>2051</v>
      </c>
      <c r="B35" s="1">
        <f>'social care need'!B35</f>
        <v>47557</v>
      </c>
      <c r="C35" s="1">
        <v>788</v>
      </c>
      <c r="D35" s="1">
        <f>'social care need'!D35</f>
        <v>28776</v>
      </c>
      <c r="E35" s="1">
        <v>5130</v>
      </c>
      <c r="F35" s="1">
        <v>4792</v>
      </c>
      <c r="G35" s="1">
        <f>'social care need'!F35</f>
        <v>22641</v>
      </c>
      <c r="H35" s="1">
        <v>10114</v>
      </c>
      <c r="I35" s="1">
        <v>9679</v>
      </c>
      <c r="J35" s="1">
        <f t="shared" si="2"/>
        <v>98974</v>
      </c>
      <c r="K35" s="1">
        <f t="shared" si="3"/>
        <v>16032</v>
      </c>
      <c r="M35">
        <v>2051</v>
      </c>
      <c r="N35">
        <f>$L$3*C35/1000</f>
        <v>317.56018449613373</v>
      </c>
      <c r="O35">
        <f>$L$3*E35/1000</f>
        <v>2067.3651604887891</v>
      </c>
      <c r="P35">
        <f>$L$3*H35/1000</f>
        <v>4075.8930279110359</v>
      </c>
      <c r="Q35">
        <f t="shared" si="4"/>
        <v>6460.8183728959593</v>
      </c>
      <c r="S35">
        <f>C35/'social care need'!C35</f>
        <v>0.2971342383107089</v>
      </c>
      <c r="T35">
        <f>F35/'social care need'!E35</f>
        <v>0.87477181453085062</v>
      </c>
      <c r="U35">
        <f>I35/'social care need'!G35</f>
        <v>0.9109647058823529</v>
      </c>
      <c r="W35">
        <f t="shared" si="5"/>
        <v>0.2971342383107089</v>
      </c>
      <c r="X35">
        <f>E35/'social care need'!E35</f>
        <v>0.93647316538882808</v>
      </c>
      <c r="Y35">
        <f>H35/'social care need'!G35</f>
        <v>0.95190588235294116</v>
      </c>
      <c r="AA35">
        <v>48.840739999999997</v>
      </c>
      <c r="AB35">
        <v>15.75892</v>
      </c>
      <c r="AC35">
        <v>14.322559999999999</v>
      </c>
      <c r="AE35" s="1">
        <v>10922</v>
      </c>
      <c r="AF35" s="1">
        <v>3396</v>
      </c>
      <c r="AG35" s="1">
        <v>2483</v>
      </c>
      <c r="AI35">
        <f t="shared" si="6"/>
        <v>4401513.1155669698</v>
      </c>
      <c r="AJ35">
        <f t="shared" si="19"/>
        <v>1368571.5565340992</v>
      </c>
      <c r="AK35">
        <f t="shared" si="20"/>
        <v>1000636.9772892132</v>
      </c>
      <c r="AM35">
        <v>6.4295900000000003E-2</v>
      </c>
      <c r="AN35">
        <v>1.3503430000000001</v>
      </c>
      <c r="AO35">
        <v>0.35795379999999999</v>
      </c>
      <c r="AP35">
        <v>0.16310350000000001</v>
      </c>
      <c r="AQ35">
        <v>0.27397880000000002</v>
      </c>
      <c r="AR35">
        <v>0.4595938</v>
      </c>
      <c r="AT35">
        <f t="shared" si="7"/>
        <v>133446058.49885713</v>
      </c>
      <c r="AU35">
        <f t="shared" si="8"/>
        <v>2802635175.3614502</v>
      </c>
      <c r="AV35">
        <f t="shared" si="9"/>
        <v>742932655.65437615</v>
      </c>
      <c r="AW35">
        <f t="shared" si="10"/>
        <v>338521106.35932219</v>
      </c>
      <c r="AX35">
        <f t="shared" si="11"/>
        <v>568642650.18837404</v>
      </c>
      <c r="AY35">
        <f t="shared" si="12"/>
        <v>953886346.10468233</v>
      </c>
      <c r="BA35">
        <v>1.7573116115272853</v>
      </c>
      <c r="BB35">
        <v>3.8344999999999914</v>
      </c>
      <c r="BC35">
        <v>2</v>
      </c>
      <c r="BD35">
        <f t="shared" si="17"/>
        <v>16.080566372153349</v>
      </c>
      <c r="BE35">
        <f t="shared" si="18"/>
        <v>4021652.2096492597</v>
      </c>
      <c r="BG35">
        <v>2051</v>
      </c>
      <c r="BH35">
        <f>AT35*$BD35/10^9</f>
        <v>2.1458882007931308</v>
      </c>
      <c r="BI35">
        <f>AU35*$BD35/10^9</f>
        <v>45.067960954331447</v>
      </c>
      <c r="BJ35">
        <f>AV35*$BD35/10^9</f>
        <v>11.946777879290345</v>
      </c>
      <c r="BK35">
        <f>AW35*$BD35/10^9</f>
        <v>5.4436111191858636</v>
      </c>
      <c r="BL35">
        <f>AX35*$BD35/10^9</f>
        <v>9.1440958783913295</v>
      </c>
      <c r="BM35">
        <f>AY35*$BD35/10^9</f>
        <v>15.339032700027186</v>
      </c>
      <c r="BN35">
        <f t="shared" si="13"/>
        <v>89.087366732019305</v>
      </c>
      <c r="BO35">
        <f t="shared" si="16"/>
        <v>2.2151932113440728E-2</v>
      </c>
      <c r="BP35">
        <f t="shared" si="14"/>
        <v>0.17217966208573671</v>
      </c>
      <c r="BQ35">
        <f t="shared" si="15"/>
        <v>0.50588498243414082</v>
      </c>
    </row>
    <row r="36" spans="1:69" x14ac:dyDescent="0.25">
      <c r="A36">
        <v>2052</v>
      </c>
      <c r="B36" s="1">
        <f>'social care need'!B36</f>
        <v>47543</v>
      </c>
      <c r="C36" s="1">
        <v>765</v>
      </c>
      <c r="D36" s="1">
        <f>'social care need'!D36</f>
        <v>29087</v>
      </c>
      <c r="E36" s="1">
        <v>5195</v>
      </c>
      <c r="F36" s="1">
        <v>4855</v>
      </c>
      <c r="G36" s="1">
        <f>'social care need'!F36</f>
        <v>22942</v>
      </c>
      <c r="H36" s="1">
        <v>10264</v>
      </c>
      <c r="I36" s="1">
        <v>9791</v>
      </c>
      <c r="J36" s="1">
        <f t="shared" si="2"/>
        <v>99572</v>
      </c>
      <c r="K36" s="1">
        <f t="shared" si="3"/>
        <v>16224</v>
      </c>
      <c r="M36">
        <v>2052</v>
      </c>
      <c r="N36">
        <f>$L$3*C36/1000</f>
        <v>308.29129586236331</v>
      </c>
      <c r="O36">
        <f>$L$3*E36/1000</f>
        <v>2093.5598457581405</v>
      </c>
      <c r="P36">
        <f>$L$3*H36/1000</f>
        <v>4136.3423016095385</v>
      </c>
      <c r="Q36">
        <f t="shared" si="4"/>
        <v>6538.1934432300422</v>
      </c>
      <c r="S36">
        <f>C36/'social care need'!C36</f>
        <v>0.28576765035487484</v>
      </c>
      <c r="T36">
        <f>F36/'social care need'!E36</f>
        <v>0.87461718609259598</v>
      </c>
      <c r="U36">
        <f>I36/'social care need'!G36</f>
        <v>0.91265846383296045</v>
      </c>
      <c r="W36">
        <f t="shared" si="5"/>
        <v>0.28576765035487484</v>
      </c>
      <c r="X36">
        <f>E36/'social care need'!E36</f>
        <v>0.93586741127724737</v>
      </c>
      <c r="Y36">
        <f>H36/'social care need'!G36</f>
        <v>0.95674869500372861</v>
      </c>
      <c r="AA36">
        <v>52.588500000000003</v>
      </c>
      <c r="AB36">
        <v>15.11173</v>
      </c>
      <c r="AC36">
        <v>14.30254</v>
      </c>
      <c r="AE36" s="1">
        <v>11025</v>
      </c>
      <c r="AF36" s="1">
        <v>3428</v>
      </c>
      <c r="AG36" s="1">
        <v>2558</v>
      </c>
      <c r="AI36">
        <f t="shared" si="6"/>
        <v>4443021.6168399416</v>
      </c>
      <c r="AJ36">
        <f t="shared" si="19"/>
        <v>1381467.4015897796</v>
      </c>
      <c r="AK36">
        <f t="shared" si="20"/>
        <v>1030861.6141384644</v>
      </c>
      <c r="AM36">
        <v>6.2948900000000002E-2</v>
      </c>
      <c r="AN36">
        <v>1.331931</v>
      </c>
      <c r="AO36">
        <v>0.35282419999999998</v>
      </c>
      <c r="AP36">
        <v>0.1724339</v>
      </c>
      <c r="AQ36">
        <v>0.28942259999999997</v>
      </c>
      <c r="AR36">
        <v>0.4572232</v>
      </c>
      <c r="AT36">
        <f t="shared" si="7"/>
        <v>131439750.00261822</v>
      </c>
      <c r="AU36">
        <f t="shared" si="8"/>
        <v>2781123699.7109923</v>
      </c>
      <c r="AV36">
        <f t="shared" si="9"/>
        <v>736710643.75825107</v>
      </c>
      <c r="AW36">
        <f t="shared" si="10"/>
        <v>360048685.64782655</v>
      </c>
      <c r="AX36">
        <f t="shared" si="11"/>
        <v>604325638.55933571</v>
      </c>
      <c r="AY36">
        <f t="shared" si="12"/>
        <v>954699813.7123462</v>
      </c>
      <c r="BA36">
        <v>1.7446770687416659</v>
      </c>
      <c r="BB36">
        <v>3.8344999999999914</v>
      </c>
      <c r="BC36">
        <v>2</v>
      </c>
      <c r="BD36">
        <f t="shared" si="17"/>
        <v>16.369780087934867</v>
      </c>
      <c r="BE36">
        <f t="shared" si="18"/>
        <v>4092325.1709046694</v>
      </c>
      <c r="BG36">
        <v>2052</v>
      </c>
      <c r="BH36">
        <f>AT36*$BD36/10^9</f>
        <v>2.1516398023559966</v>
      </c>
      <c r="BI36">
        <f>AU36*$BD36/10^9</f>
        <v>45.526383361612744</v>
      </c>
      <c r="BJ36">
        <f>AV36*$BD36/10^9</f>
        <v>12.059791226763496</v>
      </c>
      <c r="BK36">
        <f>AW36*$BD36/10^9</f>
        <v>5.8939178050049117</v>
      </c>
      <c r="BL36">
        <f>AX36*$BD36/10^9</f>
        <v>9.8926778047171364</v>
      </c>
      <c r="BM36">
        <f>AY36*$BD36/10^9</f>
        <v>15.628226000463492</v>
      </c>
      <c r="BN36">
        <f t="shared" si="13"/>
        <v>91.152636000917767</v>
      </c>
      <c r="BO36">
        <f t="shared" si="16"/>
        <v>2.2274045241807393E-2</v>
      </c>
      <c r="BP36">
        <f t="shared" si="14"/>
        <v>0.1714511690074014</v>
      </c>
      <c r="BQ36">
        <f t="shared" si="15"/>
        <v>0.49945218656270524</v>
      </c>
    </row>
    <row r="37" spans="1:69" x14ac:dyDescent="0.25">
      <c r="A37">
        <v>2053</v>
      </c>
      <c r="B37" s="1">
        <f>'social care need'!B37</f>
        <v>47545</v>
      </c>
      <c r="C37" s="1">
        <v>762</v>
      </c>
      <c r="D37" s="1">
        <f>'social care need'!D37</f>
        <v>29414</v>
      </c>
      <c r="E37" s="1">
        <v>5177</v>
      </c>
      <c r="F37" s="1">
        <v>4816</v>
      </c>
      <c r="G37" s="1">
        <f>'social care need'!F37</f>
        <v>23248</v>
      </c>
      <c r="H37" s="1">
        <v>10440</v>
      </c>
      <c r="I37" s="1">
        <v>9976</v>
      </c>
      <c r="J37" s="1">
        <f t="shared" si="2"/>
        <v>100207</v>
      </c>
      <c r="K37" s="1">
        <f t="shared" si="3"/>
        <v>16379</v>
      </c>
      <c r="M37">
        <v>2053</v>
      </c>
      <c r="N37">
        <f>$L$3*C37/1000</f>
        <v>307.08231038839324</v>
      </c>
      <c r="O37">
        <f>$L$3*E37/1000</f>
        <v>2086.3059329143198</v>
      </c>
      <c r="P37">
        <f>$L$3*H37/1000</f>
        <v>4207.2694494157813</v>
      </c>
      <c r="Q37">
        <f t="shared" si="4"/>
        <v>6600.6576927184942</v>
      </c>
      <c r="S37">
        <f>C37/'social care need'!C37</f>
        <v>0.29409494403705133</v>
      </c>
      <c r="T37">
        <f>F37/'social care need'!E37</f>
        <v>0.86947102365047846</v>
      </c>
      <c r="U37">
        <f>I37/'social care need'!G37</f>
        <v>0.91455812247891455</v>
      </c>
      <c r="W37">
        <f t="shared" si="5"/>
        <v>0.29409494403705133</v>
      </c>
      <c r="X37">
        <f>E37/'social care need'!E37</f>
        <v>0.93464524282361439</v>
      </c>
      <c r="Y37">
        <f>H37/'social care need'!G37</f>
        <v>0.95709570957095713</v>
      </c>
      <c r="AA37">
        <v>48.748480000000001</v>
      </c>
      <c r="AB37">
        <v>15.759069999999999</v>
      </c>
      <c r="AC37">
        <v>14.11501</v>
      </c>
      <c r="AE37" s="1">
        <v>11095</v>
      </c>
      <c r="AF37" s="1">
        <v>3523</v>
      </c>
      <c r="AG37" s="1">
        <v>2532</v>
      </c>
      <c r="AI37">
        <f t="shared" si="6"/>
        <v>4471231.2778992429</v>
      </c>
      <c r="AJ37">
        <f t="shared" si="19"/>
        <v>1419751.9415988312</v>
      </c>
      <c r="AK37">
        <f t="shared" si="20"/>
        <v>1020383.740030724</v>
      </c>
      <c r="AM37">
        <v>6.2889399999999998E-2</v>
      </c>
      <c r="AN37">
        <v>1.319896</v>
      </c>
      <c r="AO37">
        <v>0.35354269999999999</v>
      </c>
      <c r="AP37">
        <v>0.17485519999999999</v>
      </c>
      <c r="AQ37">
        <v>0.27830339999999998</v>
      </c>
      <c r="AR37">
        <v>0.46593400000000001</v>
      </c>
      <c r="AT37">
        <f t="shared" si="7"/>
        <v>132152949.42259994</v>
      </c>
      <c r="AU37">
        <f t="shared" si="8"/>
        <v>2773569939.1486001</v>
      </c>
      <c r="AV37">
        <f t="shared" si="9"/>
        <v>742918688.23409724</v>
      </c>
      <c r="AW37">
        <f t="shared" si="10"/>
        <v>367432832.90790808</v>
      </c>
      <c r="AX37">
        <f t="shared" si="11"/>
        <v>584814215.81916201</v>
      </c>
      <c r="AY37">
        <f t="shared" si="12"/>
        <v>979092698.23324275</v>
      </c>
      <c r="BA37">
        <v>1.732297188951577</v>
      </c>
      <c r="BB37">
        <v>3.8344999999999914</v>
      </c>
      <c r="BC37">
        <v>2</v>
      </c>
      <c r="BD37">
        <f t="shared" si="17"/>
        <v>16.664195397457576</v>
      </c>
      <c r="BE37">
        <f t="shared" si="18"/>
        <v>4163723.0297397864</v>
      </c>
      <c r="BG37">
        <v>2053</v>
      </c>
      <c r="BH37">
        <f>AT37*$BD37/10^9</f>
        <v>2.2022225715285337</v>
      </c>
      <c r="BI37">
        <f>AU37*$BD37/10^9</f>
        <v>46.219311414486796</v>
      </c>
      <c r="BJ37">
        <f>AV37*$BD37/10^9</f>
        <v>12.380142185155863</v>
      </c>
      <c r="BK37">
        <f>AW37*$BD37/10^9</f>
        <v>6.1229725230187606</v>
      </c>
      <c r="BL37">
        <f>AX37*$BD37/10^9</f>
        <v>9.7454583636214416</v>
      </c>
      <c r="BM37">
        <f>AY37*$BD37/10^9</f>
        <v>16.315792035582724</v>
      </c>
      <c r="BN37">
        <f t="shared" si="13"/>
        <v>92.985899093394124</v>
      </c>
      <c r="BO37">
        <f t="shared" si="16"/>
        <v>2.2332393012031184E-2</v>
      </c>
      <c r="BP37">
        <f t="shared" si="14"/>
        <v>0.17546522854175237</v>
      </c>
      <c r="BQ37">
        <f t="shared" si="15"/>
        <v>0.4970572082984816</v>
      </c>
    </row>
    <row r="38" spans="1:69" x14ac:dyDescent="0.25">
      <c r="A38">
        <v>2054</v>
      </c>
      <c r="B38" s="1">
        <f>'social care need'!B38</f>
        <v>47535</v>
      </c>
      <c r="C38" s="1">
        <v>796</v>
      </c>
      <c r="D38" s="1">
        <f>'social care need'!D38</f>
        <v>29720</v>
      </c>
      <c r="E38" s="1">
        <v>5257</v>
      </c>
      <c r="F38" s="1">
        <v>4901</v>
      </c>
      <c r="G38" s="1">
        <f>'social care need'!F38</f>
        <v>23553</v>
      </c>
      <c r="H38" s="1">
        <v>10610</v>
      </c>
      <c r="I38" s="1">
        <v>10133</v>
      </c>
      <c r="J38" s="1">
        <f t="shared" si="2"/>
        <v>100808</v>
      </c>
      <c r="K38" s="1">
        <f t="shared" si="3"/>
        <v>16663</v>
      </c>
      <c r="M38">
        <v>2054</v>
      </c>
      <c r="N38">
        <f>$L$3*C38/1000</f>
        <v>320.78414576005383</v>
      </c>
      <c r="O38">
        <f>$L$3*E38/1000</f>
        <v>2118.5455455535212</v>
      </c>
      <c r="P38">
        <f>$L$3*H38/1000</f>
        <v>4275.7786262740847</v>
      </c>
      <c r="Q38">
        <f t="shared" si="4"/>
        <v>6715.1083175876593</v>
      </c>
      <c r="S38">
        <f>C38/'social care need'!C38</f>
        <v>0.30300723258469736</v>
      </c>
      <c r="T38">
        <f>F38/'social care need'!E38</f>
        <v>0.87627391382084752</v>
      </c>
      <c r="U38">
        <f>I38/'social care need'!G38</f>
        <v>0.91809368487813714</v>
      </c>
      <c r="W38">
        <f t="shared" si="5"/>
        <v>0.30300723258469736</v>
      </c>
      <c r="X38">
        <f>E38/'social care need'!E38</f>
        <v>0.93992490613266588</v>
      </c>
      <c r="Y38">
        <f>H38/'social care need'!G38</f>
        <v>0.96131195071124398</v>
      </c>
      <c r="AA38">
        <v>50.68394</v>
      </c>
      <c r="AB38">
        <v>16.022300000000001</v>
      </c>
      <c r="AC38">
        <v>14.018879999999999</v>
      </c>
      <c r="AE38" s="1">
        <v>11228</v>
      </c>
      <c r="AF38" s="1">
        <v>3542</v>
      </c>
      <c r="AG38" s="1">
        <v>2649</v>
      </c>
      <c r="AI38">
        <f t="shared" si="6"/>
        <v>4524829.6339119151</v>
      </c>
      <c r="AJ38">
        <f t="shared" si="19"/>
        <v>1427408.8496006415</v>
      </c>
      <c r="AK38">
        <f t="shared" si="20"/>
        <v>1067534.1735155561</v>
      </c>
      <c r="AM38">
        <v>5.8413100000000003E-2</v>
      </c>
      <c r="AN38">
        <v>1.3326629999999999</v>
      </c>
      <c r="AO38">
        <v>0.37559439999999999</v>
      </c>
      <c r="AP38">
        <v>0.16947799999999999</v>
      </c>
      <c r="AQ38">
        <v>0.29917280000000002</v>
      </c>
      <c r="AR38">
        <v>0.47591230000000001</v>
      </c>
      <c r="AT38">
        <f t="shared" si="7"/>
        <v>123482837.93620591</v>
      </c>
      <c r="AU38">
        <f t="shared" si="8"/>
        <v>2817193561.9335036</v>
      </c>
      <c r="AV38">
        <f t="shared" si="9"/>
        <v>793990773.04485619</v>
      </c>
      <c r="AW38">
        <f t="shared" si="10"/>
        <v>358269367.79168212</v>
      </c>
      <c r="AX38">
        <f t="shared" si="11"/>
        <v>632438723.11726213</v>
      </c>
      <c r="AY38">
        <f t="shared" si="12"/>
        <v>1006058596.6631972</v>
      </c>
      <c r="BA38">
        <v>1.7152239211331022</v>
      </c>
      <c r="BB38">
        <v>3.8344999999999914</v>
      </c>
      <c r="BC38">
        <v>2</v>
      </c>
      <c r="BD38">
        <f t="shared" si="17"/>
        <v>16.963905852914788</v>
      </c>
      <c r="BE38">
        <f t="shared" si="18"/>
        <v>4235851.0867396984</v>
      </c>
      <c r="BG38">
        <v>2054</v>
      </c>
      <c r="BH38">
        <f>AT38*$BD38/10^9</f>
        <v>2.0947512372005317</v>
      </c>
      <c r="BI38">
        <f>AU38*$BD38/10^9</f>
        <v>47.790606354077624</v>
      </c>
      <c r="BJ38">
        <f>AV38*$BD38/10^9</f>
        <v>13.469184722015974</v>
      </c>
      <c r="BK38">
        <f>AW38*$BD38/10^9</f>
        <v>6.0776478252013968</v>
      </c>
      <c r="BL38">
        <f>AX38*$BD38/10^9</f>
        <v>10.728630956698877</v>
      </c>
      <c r="BM38">
        <f>AY38*$BD38/10^9</f>
        <v>17.066683316310048</v>
      </c>
      <c r="BN38">
        <f t="shared" si="13"/>
        <v>97.227504411504455</v>
      </c>
      <c r="BO38">
        <f t="shared" si="16"/>
        <v>2.295347556383048E-2</v>
      </c>
      <c r="BP38">
        <f t="shared" si="14"/>
        <v>0.17553349147045094</v>
      </c>
      <c r="BQ38">
        <f t="shared" si="15"/>
        <v>0.49153381693115633</v>
      </c>
    </row>
    <row r="39" spans="1:69" x14ac:dyDescent="0.25">
      <c r="A39">
        <v>2055</v>
      </c>
      <c r="B39" s="1">
        <f>'social care need'!B39</f>
        <v>47519</v>
      </c>
      <c r="C39" s="1">
        <v>826</v>
      </c>
      <c r="D39" s="1">
        <f>'social care need'!D39</f>
        <v>30044</v>
      </c>
      <c r="E39" s="1">
        <v>5179</v>
      </c>
      <c r="F39" s="1">
        <v>4838</v>
      </c>
      <c r="G39" s="1">
        <f>'social care need'!F39</f>
        <v>23854</v>
      </c>
      <c r="H39" s="1">
        <v>10909</v>
      </c>
      <c r="I39" s="1">
        <v>10410</v>
      </c>
      <c r="J39" s="1">
        <f t="shared" si="2"/>
        <v>101417</v>
      </c>
      <c r="K39" s="1">
        <f t="shared" si="3"/>
        <v>16914</v>
      </c>
      <c r="M39">
        <v>2055</v>
      </c>
      <c r="N39">
        <f>$L$3*C39/1000</f>
        <v>332.8740004997544</v>
      </c>
      <c r="O39">
        <f>$L$3*E39/1000</f>
        <v>2087.1119232302999</v>
      </c>
      <c r="P39">
        <f>$L$3*H39/1000</f>
        <v>4396.2741785130993</v>
      </c>
      <c r="Q39">
        <f t="shared" si="4"/>
        <v>6816.2601022431536</v>
      </c>
      <c r="S39">
        <f>C39/'social care need'!C39</f>
        <v>0.30820895522388059</v>
      </c>
      <c r="T39">
        <f>F39/'social care need'!E39</f>
        <v>0.87963636363636366</v>
      </c>
      <c r="U39">
        <f>I39/'social care need'!G39</f>
        <v>0.91790847367956974</v>
      </c>
      <c r="W39">
        <f t="shared" si="5"/>
        <v>0.30820895522388059</v>
      </c>
      <c r="X39">
        <f>E39/'social care need'!E39</f>
        <v>0.9416363636363636</v>
      </c>
      <c r="Y39">
        <f>H39/'social care need'!G39</f>
        <v>0.96190812097698619</v>
      </c>
      <c r="AA39">
        <v>51.250129999999999</v>
      </c>
      <c r="AB39">
        <v>16.01492</v>
      </c>
      <c r="AC39">
        <v>13.98183</v>
      </c>
      <c r="AE39" s="1">
        <v>11317</v>
      </c>
      <c r="AF39" s="1">
        <v>3670</v>
      </c>
      <c r="AG39" s="1">
        <v>2703</v>
      </c>
      <c r="AI39">
        <f t="shared" si="6"/>
        <v>4560696.2029730268</v>
      </c>
      <c r="AJ39">
        <f t="shared" si="19"/>
        <v>1478992.2298233637</v>
      </c>
      <c r="AK39">
        <f t="shared" si="20"/>
        <v>1089295.9120470169</v>
      </c>
      <c r="AM39">
        <v>5.7903000000000003E-2</v>
      </c>
      <c r="AN39">
        <v>1.336516</v>
      </c>
      <c r="AO39">
        <v>0.37531419999999999</v>
      </c>
      <c r="AP39">
        <v>0.17821919999999999</v>
      </c>
      <c r="AQ39">
        <v>0.30237510000000001</v>
      </c>
      <c r="AR39">
        <v>0.48887409999999998</v>
      </c>
      <c r="AT39">
        <f t="shared" si="7"/>
        <v>123143976.52658878</v>
      </c>
      <c r="AU39">
        <f t="shared" si="8"/>
        <v>2842407041.6284189</v>
      </c>
      <c r="AV39">
        <f t="shared" si="9"/>
        <v>798191510.54168952</v>
      </c>
      <c r="AW39">
        <f t="shared" si="10"/>
        <v>379023901.72162813</v>
      </c>
      <c r="AX39">
        <f t="shared" si="11"/>
        <v>643069827.41179109</v>
      </c>
      <c r="AY39">
        <f t="shared" si="12"/>
        <v>1039702618.0829527</v>
      </c>
      <c r="BA39">
        <v>1.6993113735149166</v>
      </c>
      <c r="BB39">
        <v>3.8344999999999914</v>
      </c>
      <c r="BC39">
        <v>2</v>
      </c>
      <c r="BD39">
        <f t="shared" si="17"/>
        <v>17.269006689063534</v>
      </c>
      <c r="BE39">
        <f t="shared" si="18"/>
        <v>4308505.4178430345</v>
      </c>
      <c r="BG39">
        <v>2055</v>
      </c>
      <c r="BH39">
        <f>AT39*$BD39/10^9</f>
        <v>2.1265741543555445</v>
      </c>
      <c r="BI39">
        <f>AU39*$BD39/10^9</f>
        <v>49.085546214922452</v>
      </c>
      <c r="BJ39">
        <f>AV39*$BD39/10^9</f>
        <v>13.783974534698162</v>
      </c>
      <c r="BK39">
        <f>AW39*$BD39/10^9</f>
        <v>6.5453662941457553</v>
      </c>
      <c r="BL39">
        <f>AX39*$BD39/10^9</f>
        <v>11.105177151109153</v>
      </c>
      <c r="BM39">
        <f>AY39*$BD39/10^9</f>
        <v>17.95463146631138</v>
      </c>
      <c r="BN39">
        <f t="shared" si="13"/>
        <v>100.60126981554245</v>
      </c>
      <c r="BO39">
        <f t="shared" si="16"/>
        <v>2.3349458816720355E-2</v>
      </c>
      <c r="BP39">
        <f t="shared" si="14"/>
        <v>0.17847320912779838</v>
      </c>
      <c r="BQ39">
        <f t="shared" si="15"/>
        <v>0.48792173602702332</v>
      </c>
    </row>
    <row r="40" spans="1:69" x14ac:dyDescent="0.25">
      <c r="A40">
        <v>2056</v>
      </c>
      <c r="B40" s="1">
        <f>'social care need'!B40</f>
        <v>47381</v>
      </c>
      <c r="C40" s="1">
        <v>809</v>
      </c>
      <c r="D40" s="1">
        <f>'social care need'!D40</f>
        <v>30485</v>
      </c>
      <c r="E40" s="1">
        <v>5174</v>
      </c>
      <c r="F40" s="1">
        <v>4826</v>
      </c>
      <c r="G40" s="1">
        <f>'social care need'!F40</f>
        <v>24076</v>
      </c>
      <c r="H40" s="1">
        <v>10943</v>
      </c>
      <c r="I40" s="1">
        <v>10446</v>
      </c>
      <c r="J40" s="1">
        <f t="shared" si="2"/>
        <v>101942</v>
      </c>
      <c r="K40" s="1">
        <f t="shared" si="3"/>
        <v>16926</v>
      </c>
      <c r="M40">
        <v>2056</v>
      </c>
      <c r="N40">
        <f>$L$3*C40/1000</f>
        <v>326.02308281392408</v>
      </c>
      <c r="O40">
        <f>$L$3*E40/1000</f>
        <v>2085.09694744035</v>
      </c>
      <c r="P40">
        <f>$L$3*H40/1000</f>
        <v>4409.9760138847605</v>
      </c>
      <c r="Q40">
        <f t="shared" si="4"/>
        <v>6821.0960441390343</v>
      </c>
      <c r="S40">
        <f>C40/'social care need'!C40</f>
        <v>0.30748764728240213</v>
      </c>
      <c r="T40">
        <f>F40/'social care need'!E40</f>
        <v>0.87713558705925121</v>
      </c>
      <c r="U40">
        <f>I40/'social care need'!G40</f>
        <v>0.91671785870996048</v>
      </c>
      <c r="W40">
        <f t="shared" si="5"/>
        <v>0.30748764728240213</v>
      </c>
      <c r="X40">
        <f>E40/'social care need'!E40</f>
        <v>0.94038531443111595</v>
      </c>
      <c r="Y40">
        <f>H40/'social care need'!G40</f>
        <v>0.96033347959631421</v>
      </c>
      <c r="AA40">
        <v>48.439059999999998</v>
      </c>
      <c r="AB40">
        <v>15.47223</v>
      </c>
      <c r="AC40">
        <v>13.867179999999999</v>
      </c>
      <c r="AE40" s="1">
        <v>11180</v>
      </c>
      <c r="AF40" s="1">
        <v>3676</v>
      </c>
      <c r="AG40" s="1">
        <v>2822</v>
      </c>
      <c r="AI40">
        <f t="shared" si="6"/>
        <v>4505485.866328394</v>
      </c>
      <c r="AJ40">
        <f t="shared" si="19"/>
        <v>1481410.2007713038</v>
      </c>
      <c r="AK40">
        <f t="shared" si="20"/>
        <v>1137252.335847829</v>
      </c>
      <c r="AM40">
        <v>5.8161200000000003E-2</v>
      </c>
      <c r="AN40">
        <v>1.2662899999999999</v>
      </c>
      <c r="AO40">
        <v>0.37547130000000001</v>
      </c>
      <c r="AP40">
        <v>0.1793257</v>
      </c>
      <c r="AQ40">
        <v>0.29833349999999997</v>
      </c>
      <c r="AR40">
        <v>0.48068559999999999</v>
      </c>
      <c r="AT40">
        <f t="shared" si="7"/>
        <v>124333413.39090785</v>
      </c>
      <c r="AU40">
        <f t="shared" si="8"/>
        <v>2706996383.2034535</v>
      </c>
      <c r="AV40">
        <f t="shared" si="9"/>
        <v>802659304.81698406</v>
      </c>
      <c r="AW40">
        <f t="shared" si="10"/>
        <v>383351381.84414905</v>
      </c>
      <c r="AX40">
        <f t="shared" si="11"/>
        <v>637758890.52936339</v>
      </c>
      <c r="AY40">
        <f t="shared" si="12"/>
        <v>1027579922.9702374</v>
      </c>
      <c r="BA40">
        <v>1.6851469467057143</v>
      </c>
      <c r="BB40">
        <v>3.8344999999999914</v>
      </c>
      <c r="BC40">
        <v>2</v>
      </c>
      <c r="BD40">
        <f t="shared" si="17"/>
        <v>17.579594853485951</v>
      </c>
      <c r="BE40">
        <f t="shared" si="18"/>
        <v>4381720.3404369475</v>
      </c>
      <c r="BG40">
        <v>2056</v>
      </c>
      <c r="BH40">
        <f>AT40*$BD40/10^9</f>
        <v>2.1857310341631448</v>
      </c>
      <c r="BI40">
        <f>AU40*$BD40/10^9</f>
        <v>47.587899686568512</v>
      </c>
      <c r="BJ40">
        <f>AV40*$BD40/10^9</f>
        <v>14.110425384063262</v>
      </c>
      <c r="BK40">
        <f>AW40*$BD40/10^9</f>
        <v>6.7391619793441304</v>
      </c>
      <c r="BL40">
        <f>AX40*$BD40/10^9</f>
        <v>11.211542909714908</v>
      </c>
      <c r="BM40">
        <f>AY40*$BD40/10^9</f>
        <v>18.064438725393074</v>
      </c>
      <c r="BN40">
        <f t="shared" si="13"/>
        <v>99.899199719247036</v>
      </c>
      <c r="BO40">
        <f t="shared" si="16"/>
        <v>2.2799081629496475E-2</v>
      </c>
      <c r="BP40">
        <f t="shared" si="14"/>
        <v>0.18082666103593117</v>
      </c>
      <c r="BQ40">
        <f t="shared" si="15"/>
        <v>0.47635916824466823</v>
      </c>
    </row>
    <row r="41" spans="1:69" x14ac:dyDescent="0.25">
      <c r="A41">
        <v>2057</v>
      </c>
      <c r="B41" s="1">
        <f>'social care need'!B41</f>
        <v>47245</v>
      </c>
      <c r="C41" s="1">
        <v>829</v>
      </c>
      <c r="D41" s="1">
        <f>'social care need'!D41</f>
        <v>30929</v>
      </c>
      <c r="E41" s="1">
        <v>5265</v>
      </c>
      <c r="F41" s="1">
        <v>4897</v>
      </c>
      <c r="G41" s="1">
        <f>'social care need'!F41</f>
        <v>24284</v>
      </c>
      <c r="H41" s="1">
        <v>10976</v>
      </c>
      <c r="I41" s="1">
        <v>10481</v>
      </c>
      <c r="J41" s="1">
        <f t="shared" si="2"/>
        <v>102458</v>
      </c>
      <c r="K41" s="1">
        <f t="shared" si="3"/>
        <v>17070</v>
      </c>
      <c r="M41">
        <v>2057</v>
      </c>
      <c r="N41">
        <f>$L$3*C41/1000</f>
        <v>334.08298597372442</v>
      </c>
      <c r="O41">
        <f>$L$3*E41/1000</f>
        <v>2121.7695068174417</v>
      </c>
      <c r="P41">
        <f>$L$3*H41/1000</f>
        <v>4423.2748540984312</v>
      </c>
      <c r="Q41">
        <f t="shared" si="4"/>
        <v>6879.1273468895979</v>
      </c>
      <c r="S41">
        <f>C41/'social care need'!C41</f>
        <v>0.30624307351311414</v>
      </c>
      <c r="T41">
        <f>F41/'social care need'!E41</f>
        <v>0.8820244956772334</v>
      </c>
      <c r="U41">
        <f>I41/'social care need'!G41</f>
        <v>0.91553109713487069</v>
      </c>
      <c r="W41">
        <f t="shared" si="5"/>
        <v>0.30624307351311414</v>
      </c>
      <c r="X41">
        <f>E41/'social care need'!E41</f>
        <v>0.94830691642651299</v>
      </c>
      <c r="Y41">
        <f>H41/'social care need'!G41</f>
        <v>0.95877009084556253</v>
      </c>
      <c r="AA41">
        <v>50.378540000000001</v>
      </c>
      <c r="AB41">
        <v>15.115030000000001</v>
      </c>
      <c r="AC41">
        <v>13.88359</v>
      </c>
      <c r="AE41" s="1">
        <v>11298</v>
      </c>
      <c r="AF41" s="1">
        <v>3638</v>
      </c>
      <c r="AG41" s="1">
        <v>2912</v>
      </c>
      <c r="AI41">
        <f t="shared" si="6"/>
        <v>4553039.2949712165</v>
      </c>
      <c r="AJ41">
        <f t="shared" si="19"/>
        <v>1466096.3847676832</v>
      </c>
      <c r="AK41">
        <f t="shared" si="20"/>
        <v>1173521.9000669306</v>
      </c>
      <c r="AM41">
        <v>5.0633400000000002E-2</v>
      </c>
      <c r="AN41">
        <v>1.284502</v>
      </c>
      <c r="AO41">
        <v>0.36592390000000002</v>
      </c>
      <c r="AP41">
        <v>0.16636049999999999</v>
      </c>
      <c r="AQ41">
        <v>0.32288289999999997</v>
      </c>
      <c r="AR41">
        <v>0.48133559999999997</v>
      </c>
      <c r="AT41">
        <f t="shared" si="7"/>
        <v>108788831.89328368</v>
      </c>
      <c r="AU41">
        <f t="shared" si="8"/>
        <v>2759827942.5159411</v>
      </c>
      <c r="AV41">
        <f t="shared" si="9"/>
        <v>786208977.52935314</v>
      </c>
      <c r="AW41">
        <f t="shared" si="10"/>
        <v>357435298.99597138</v>
      </c>
      <c r="AX41">
        <f t="shared" si="11"/>
        <v>693732862.6818645</v>
      </c>
      <c r="AY41">
        <f t="shared" si="12"/>
        <v>1034177789.2192276</v>
      </c>
      <c r="BA41">
        <v>1.6663979928731862</v>
      </c>
      <c r="BB41">
        <v>3.8344999999999914</v>
      </c>
      <c r="BC41">
        <v>2</v>
      </c>
      <c r="BD41">
        <f t="shared" si="17"/>
        <v>17.895769037394967</v>
      </c>
      <c r="BE41">
        <f t="shared" si="18"/>
        <v>4455558.7669670042</v>
      </c>
      <c r="BG41">
        <v>2057</v>
      </c>
      <c r="BH41">
        <f>AT41*$BD41/10^9</f>
        <v>1.9468598094101923</v>
      </c>
      <c r="BI41">
        <f>AU41*$BD41/10^9</f>
        <v>49.38924344221423</v>
      </c>
      <c r="BJ41">
        <f>AV41*$BD41/10^9</f>
        <v>14.069814276991753</v>
      </c>
      <c r="BK41">
        <f>AW41*$BD41/10^9</f>
        <v>6.3965795566441175</v>
      </c>
      <c r="BL41">
        <f>AX41*$BD41/10^9</f>
        <v>12.414883084205485</v>
      </c>
      <c r="BM41">
        <f>AY41*$BD41/10^9</f>
        <v>18.507406859471033</v>
      </c>
      <c r="BN41">
        <f t="shared" si="13"/>
        <v>102.7247870289368</v>
      </c>
      <c r="BO41">
        <f t="shared" si="16"/>
        <v>2.3055421867741139E-2</v>
      </c>
      <c r="BP41">
        <f t="shared" si="14"/>
        <v>0.1801649572099637</v>
      </c>
      <c r="BQ41">
        <f t="shared" si="15"/>
        <v>0.48079187964927733</v>
      </c>
    </row>
    <row r="42" spans="1:69" x14ac:dyDescent="0.25">
      <c r="A42">
        <v>2058</v>
      </c>
      <c r="B42" s="1">
        <f>'social care need'!B42</f>
        <v>47095</v>
      </c>
      <c r="C42" s="1">
        <v>835</v>
      </c>
      <c r="D42" s="1">
        <f>'social care need'!D42</f>
        <v>31365</v>
      </c>
      <c r="E42" s="1">
        <v>5327</v>
      </c>
      <c r="F42" s="1">
        <v>4966</v>
      </c>
      <c r="G42" s="1">
        <f>'social care need'!F42</f>
        <v>24499</v>
      </c>
      <c r="H42" s="1">
        <v>11077</v>
      </c>
      <c r="I42" s="1">
        <v>10588</v>
      </c>
      <c r="J42" s="1">
        <f t="shared" si="2"/>
        <v>102959</v>
      </c>
      <c r="K42" s="1">
        <f t="shared" si="3"/>
        <v>17239</v>
      </c>
      <c r="M42">
        <v>2058</v>
      </c>
      <c r="N42">
        <f>$L$3*C42/1000</f>
        <v>336.50095692166451</v>
      </c>
      <c r="O42">
        <f>$L$3*E42/1000</f>
        <v>2146.7552066128228</v>
      </c>
      <c r="P42">
        <f>$L$3*H42/1000</f>
        <v>4463.9773650554225</v>
      </c>
      <c r="Q42">
        <f t="shared" si="4"/>
        <v>6947.2335285899098</v>
      </c>
      <c r="S42">
        <f>C42/'social care need'!C42</f>
        <v>0.29874776386404295</v>
      </c>
      <c r="T42">
        <f>F42/'social care need'!E42</f>
        <v>0.88567861601569464</v>
      </c>
      <c r="U42">
        <f>I42/'social care need'!G42</f>
        <v>0.91323098154217697</v>
      </c>
      <c r="W42">
        <f t="shared" si="5"/>
        <v>0.29874776386404295</v>
      </c>
      <c r="X42">
        <f>E42/'social care need'!E42</f>
        <v>0.95006242197253432</v>
      </c>
      <c r="Y42">
        <f>H42/'social care need'!G42</f>
        <v>0.95540796963946872</v>
      </c>
      <c r="AA42">
        <v>48.801729999999999</v>
      </c>
      <c r="AB42">
        <v>15.53084</v>
      </c>
      <c r="AC42">
        <v>13.647679999999999</v>
      </c>
      <c r="AE42" s="1">
        <v>11361</v>
      </c>
      <c r="AF42" s="1">
        <v>3706</v>
      </c>
      <c r="AG42" s="1">
        <v>2973</v>
      </c>
      <c r="AI42">
        <f t="shared" si="6"/>
        <v>4578427.9899245873</v>
      </c>
      <c r="AJ42">
        <f t="shared" si="19"/>
        <v>1493500.0555110045</v>
      </c>
      <c r="AK42">
        <f t="shared" si="20"/>
        <v>1198104.6047043216</v>
      </c>
      <c r="AM42">
        <v>4.7672199999999998E-2</v>
      </c>
      <c r="AN42">
        <v>1.2869170000000001</v>
      </c>
      <c r="AO42">
        <v>0.36804599999999998</v>
      </c>
      <c r="AP42">
        <v>0.16247539999999999</v>
      </c>
      <c r="AQ42">
        <v>0.29967359999999998</v>
      </c>
      <c r="AR42">
        <v>0.50285550000000001</v>
      </c>
      <c r="AT42">
        <f t="shared" si="7"/>
        <v>102927365.95004757</v>
      </c>
      <c r="AU42">
        <f t="shared" si="8"/>
        <v>2778537114.0064311</v>
      </c>
      <c r="AV42">
        <f t="shared" si="9"/>
        <v>794635140.15403533</v>
      </c>
      <c r="AW42">
        <f t="shared" si="10"/>
        <v>350794906.75237048</v>
      </c>
      <c r="AX42">
        <f t="shared" si="11"/>
        <v>647014702.33738267</v>
      </c>
      <c r="AY42">
        <f t="shared" si="12"/>
        <v>1085697577.8020344</v>
      </c>
      <c r="BA42">
        <v>1.6565705974595772</v>
      </c>
      <c r="BB42">
        <v>3.8344999999999914</v>
      </c>
      <c r="BC42">
        <v>2</v>
      </c>
      <c r="BD42">
        <f t="shared" si="17"/>
        <v>18.217629706993993</v>
      </c>
      <c r="BE42">
        <f t="shared" si="18"/>
        <v>4529806.1088310275</v>
      </c>
      <c r="BG42">
        <v>2058</v>
      </c>
      <c r="BH42">
        <f>AT42*$BD42/10^9</f>
        <v>1.8750926395942284</v>
      </c>
      <c r="BI42">
        <f>AU42*$BD42/10^9</f>
        <v>50.618360270108916</v>
      </c>
      <c r="BJ42">
        <f>AV42*$BD42/10^9</f>
        <v>14.476368735491489</v>
      </c>
      <c r="BK42">
        <f>AW42*$BD42/10^9</f>
        <v>6.3906517143141714</v>
      </c>
      <c r="BL42">
        <f>AX42*$BD42/10^9</f>
        <v>11.787074262163378</v>
      </c>
      <c r="BM42">
        <f>AY42*$BD42/10^9</f>
        <v>19.778836446177763</v>
      </c>
      <c r="BN42">
        <f t="shared" si="13"/>
        <v>104.92638406784994</v>
      </c>
      <c r="BO42">
        <f t="shared" si="16"/>
        <v>2.3163548625909618E-2</v>
      </c>
      <c r="BP42">
        <f t="shared" si="14"/>
        <v>0.18850203046535857</v>
      </c>
      <c r="BQ42">
        <f t="shared" si="15"/>
        <v>0.48241784675794119</v>
      </c>
    </row>
    <row r="43" spans="1:69" x14ac:dyDescent="0.25">
      <c r="A43">
        <v>2059</v>
      </c>
      <c r="B43" s="1">
        <f>'social care need'!B43</f>
        <v>46962</v>
      </c>
      <c r="C43" s="1">
        <v>841</v>
      </c>
      <c r="D43" s="1">
        <f>'social care need'!D43</f>
        <v>31805</v>
      </c>
      <c r="E43" s="1">
        <v>5529</v>
      </c>
      <c r="F43" s="1">
        <v>5149</v>
      </c>
      <c r="G43" s="1">
        <f>'social care need'!F43</f>
        <v>24714</v>
      </c>
      <c r="H43" s="1">
        <v>11145</v>
      </c>
      <c r="I43" s="1">
        <v>10645</v>
      </c>
      <c r="J43" s="1">
        <f t="shared" si="2"/>
        <v>103481</v>
      </c>
      <c r="K43" s="1">
        <f t="shared" si="3"/>
        <v>17515</v>
      </c>
      <c r="M43">
        <v>2059</v>
      </c>
      <c r="N43">
        <f>$L$3*C43/1000</f>
        <v>338.9189278696046</v>
      </c>
      <c r="O43">
        <f>$L$3*E43/1000</f>
        <v>2228.1602285268059</v>
      </c>
      <c r="P43">
        <f>$L$3*H43/1000</f>
        <v>4491.3810357987431</v>
      </c>
      <c r="Q43">
        <f t="shared" si="4"/>
        <v>7058.4601921951535</v>
      </c>
      <c r="S43">
        <f>C43/'social care need'!C43</f>
        <v>0.30143369175627238</v>
      </c>
      <c r="T43">
        <f>F43/'social care need'!E43</f>
        <v>0.88898480662983426</v>
      </c>
      <c r="U43">
        <f>I43/'social care need'!G43</f>
        <v>0.91263717421124824</v>
      </c>
      <c r="W43">
        <f t="shared" si="5"/>
        <v>0.30143369175627238</v>
      </c>
      <c r="X43">
        <f>E43/'social care need'!E43</f>
        <v>0.9545925414364641</v>
      </c>
      <c r="Y43">
        <f>H43/'social care need'!G43</f>
        <v>0.95550411522633749</v>
      </c>
      <c r="AA43">
        <v>49.875500000000002</v>
      </c>
      <c r="AB43">
        <v>15.046010000000001</v>
      </c>
      <c r="AC43">
        <v>13.826639999999999</v>
      </c>
      <c r="AE43" s="1">
        <v>11475</v>
      </c>
      <c r="AF43" s="1">
        <v>3796</v>
      </c>
      <c r="AG43" s="1">
        <v>2995</v>
      </c>
      <c r="AI43">
        <f t="shared" si="6"/>
        <v>4624369.4379354492</v>
      </c>
      <c r="AJ43">
        <f t="shared" si="19"/>
        <v>1529769.6197301061</v>
      </c>
      <c r="AK43">
        <f t="shared" si="20"/>
        <v>1206970.4981801021</v>
      </c>
      <c r="AM43">
        <v>5.0752899999999997E-2</v>
      </c>
      <c r="AN43">
        <v>1.2949850000000001</v>
      </c>
      <c r="AO43">
        <v>0.3659309</v>
      </c>
      <c r="AP43">
        <v>0.16919219999999999</v>
      </c>
      <c r="AQ43">
        <v>0.32043729999999998</v>
      </c>
      <c r="AR43">
        <v>0.49709569999999997</v>
      </c>
      <c r="AT43">
        <f t="shared" si="7"/>
        <v>110134358.91723332</v>
      </c>
      <c r="AU43">
        <f t="shared" si="8"/>
        <v>2810131889.6542544</v>
      </c>
      <c r="AV43">
        <f t="shared" si="9"/>
        <v>794074133.29102802</v>
      </c>
      <c r="AW43">
        <f t="shared" si="10"/>
        <v>367148960.56769806</v>
      </c>
      <c r="AX43">
        <f t="shared" si="11"/>
        <v>695352514.01731074</v>
      </c>
      <c r="AY43">
        <f t="shared" si="12"/>
        <v>1078703211.8364336</v>
      </c>
      <c r="BA43">
        <v>1.6355235720945274</v>
      </c>
      <c r="BB43">
        <v>3.8344999999999914</v>
      </c>
      <c r="BC43">
        <v>2</v>
      </c>
      <c r="BD43">
        <f t="shared" si="17"/>
        <v>18.545279135400662</v>
      </c>
      <c r="BE43">
        <f t="shared" si="18"/>
        <v>4604845.5449518505</v>
      </c>
      <c r="BG43">
        <v>2059</v>
      </c>
      <c r="BH43">
        <f>AT43*$BD43/10^9</f>
        <v>2.042472428518495</v>
      </c>
      <c r="BI43">
        <f>AU43*$BD43/10^9</f>
        <v>52.114680300929081</v>
      </c>
      <c r="BJ43">
        <f>AV43*$BD43/10^9</f>
        <v>14.726326456083466</v>
      </c>
      <c r="BK43">
        <f>AW43*$BD43/10^9</f>
        <v>6.8088799580001718</v>
      </c>
      <c r="BL43">
        <f>AX43*$BD43/10^9</f>
        <v>12.895506469953629</v>
      </c>
      <c r="BM43">
        <f>AY43*$BD43/10^9</f>
        <v>20.004852167759896</v>
      </c>
      <c r="BN43">
        <f t="shared" si="13"/>
        <v>108.59271778124474</v>
      </c>
      <c r="BO43">
        <f t="shared" si="16"/>
        <v>2.3582271483631317E-2</v>
      </c>
      <c r="BP43">
        <f t="shared" si="14"/>
        <v>0.18421909476525664</v>
      </c>
      <c r="BQ43">
        <f t="shared" si="15"/>
        <v>0.47990953137310566</v>
      </c>
    </row>
    <row r="44" spans="1:69" x14ac:dyDescent="0.25">
      <c r="A44">
        <v>2060</v>
      </c>
      <c r="B44" s="1">
        <f>'social care need'!B44</f>
        <v>46805</v>
      </c>
      <c r="C44" s="1">
        <v>869</v>
      </c>
      <c r="D44" s="1">
        <f>'social care need'!D44</f>
        <v>32251</v>
      </c>
      <c r="E44" s="1">
        <v>5518</v>
      </c>
      <c r="F44" s="1">
        <v>5144</v>
      </c>
      <c r="G44" s="1">
        <f>'social care need'!F44</f>
        <v>24922</v>
      </c>
      <c r="H44" s="1">
        <v>11231</v>
      </c>
      <c r="I44" s="1">
        <v>10717</v>
      </c>
      <c r="J44" s="1">
        <f t="shared" si="2"/>
        <v>103978</v>
      </c>
      <c r="K44" s="1">
        <f t="shared" si="3"/>
        <v>17618</v>
      </c>
      <c r="M44">
        <v>2060</v>
      </c>
      <c r="N44">
        <f>$L$3*C44/1000</f>
        <v>350.2027922933251</v>
      </c>
      <c r="O44">
        <f>$L$3*E44/1000</f>
        <v>2223.7272817889157</v>
      </c>
      <c r="P44">
        <f>$L$3*H44/1000</f>
        <v>4526.0386193858849</v>
      </c>
      <c r="Q44">
        <f t="shared" si="4"/>
        <v>7099.9686934681258</v>
      </c>
      <c r="S44">
        <f>C44/'social care need'!C44</f>
        <v>0.3096935138987883</v>
      </c>
      <c r="T44">
        <f>F44/'social care need'!E44</f>
        <v>0.88628532046864228</v>
      </c>
      <c r="U44">
        <f>I44/'social care need'!G44</f>
        <v>0.91154206004933236</v>
      </c>
      <c r="W44">
        <f t="shared" si="5"/>
        <v>0.3096935138987883</v>
      </c>
      <c r="X44">
        <f>E44/'social care need'!E44</f>
        <v>0.95072363886974498</v>
      </c>
      <c r="Y44">
        <f>H44/'social care need'!G44</f>
        <v>0.95526069575572004</v>
      </c>
      <c r="AA44">
        <v>48.066690000000001</v>
      </c>
      <c r="AB44">
        <v>15.255599999999999</v>
      </c>
      <c r="AC44">
        <v>13.900080000000001</v>
      </c>
      <c r="AE44" s="1">
        <v>11477</v>
      </c>
      <c r="AF44" s="1">
        <v>3858</v>
      </c>
      <c r="AG44" s="1">
        <v>3005</v>
      </c>
      <c r="AI44">
        <f t="shared" si="6"/>
        <v>4625175.4282514295</v>
      </c>
      <c r="AJ44">
        <f t="shared" si="19"/>
        <v>1554755.319525487</v>
      </c>
      <c r="AK44">
        <f t="shared" si="20"/>
        <v>1211000.4497600023</v>
      </c>
      <c r="AM44">
        <v>6.7840499999999998E-2</v>
      </c>
      <c r="AN44">
        <v>1.265876</v>
      </c>
      <c r="AO44">
        <v>0.39348569999999999</v>
      </c>
      <c r="AP44">
        <v>0.172897</v>
      </c>
      <c r="AQ44">
        <v>0.31523960000000001</v>
      </c>
      <c r="AR44">
        <v>0.49737160000000002</v>
      </c>
      <c r="AT44">
        <f t="shared" si="7"/>
        <v>147921685.99883619</v>
      </c>
      <c r="AU44">
        <f t="shared" si="8"/>
        <v>2760158197.3225846</v>
      </c>
      <c r="AV44">
        <f t="shared" si="9"/>
        <v>857969327.47300303</v>
      </c>
      <c r="AW44">
        <f t="shared" si="10"/>
        <v>376990378.08006698</v>
      </c>
      <c r="AX44">
        <f t="shared" si="11"/>
        <v>687358924.61875606</v>
      </c>
      <c r="AY44">
        <f t="shared" si="12"/>
        <v>1084485604.3209994</v>
      </c>
      <c r="BA44">
        <v>1.6473427983652726</v>
      </c>
      <c r="BB44">
        <v>3.8344999999999914</v>
      </c>
      <c r="BC44">
        <v>2</v>
      </c>
      <c r="BD44">
        <f t="shared" si="17"/>
        <v>18.878821435144705</v>
      </c>
      <c r="BE44">
        <f t="shared" si="18"/>
        <v>4680158.8792980826</v>
      </c>
      <c r="BG44">
        <v>2060</v>
      </c>
      <c r="BH44">
        <f>AT44*$BD44/10^9</f>
        <v>2.7925870963575732</v>
      </c>
      <c r="BI44">
        <f>AU44*$BD44/10^9</f>
        <v>52.108533740003978</v>
      </c>
      <c r="BJ44">
        <f>AV44*$BD44/10^9</f>
        <v>16.197449730194016</v>
      </c>
      <c r="BK44">
        <f>AW44*$BD44/10^9</f>
        <v>7.1171340305412754</v>
      </c>
      <c r="BL44">
        <f>AX44*$BD44/10^9</f>
        <v>12.976526399730584</v>
      </c>
      <c r="BM44">
        <f>AY44*$BD44/10^9</f>
        <v>20.473810072961143</v>
      </c>
      <c r="BN44">
        <f t="shared" si="13"/>
        <v>111.66604106978858</v>
      </c>
      <c r="BO44">
        <f t="shared" si="16"/>
        <v>2.3859455191516051E-2</v>
      </c>
      <c r="BP44">
        <f t="shared" si="14"/>
        <v>0.18334858007695917</v>
      </c>
      <c r="BQ44">
        <f t="shared" si="15"/>
        <v>0.46664620005143198</v>
      </c>
    </row>
    <row r="45" spans="1:69" x14ac:dyDescent="0.25">
      <c r="A45">
        <v>2061</v>
      </c>
      <c r="B45" s="1">
        <f>'social care need'!B45</f>
        <v>46662</v>
      </c>
      <c r="C45" s="1">
        <v>867</v>
      </c>
      <c r="D45" s="1">
        <f>'social care need'!D45</f>
        <v>32680</v>
      </c>
      <c r="E45" s="1">
        <v>5613</v>
      </c>
      <c r="F45" s="1">
        <v>5208</v>
      </c>
      <c r="G45" s="1">
        <f>'social care need'!F45</f>
        <v>25153</v>
      </c>
      <c r="H45" s="1">
        <v>11343</v>
      </c>
      <c r="I45" s="1">
        <v>10837</v>
      </c>
      <c r="J45" s="1">
        <f t="shared" si="2"/>
        <v>104495</v>
      </c>
      <c r="K45" s="1">
        <f t="shared" si="3"/>
        <v>17823</v>
      </c>
      <c r="M45">
        <v>2061</v>
      </c>
      <c r="N45">
        <f>$L$3*C45/1000</f>
        <v>349.39680197734509</v>
      </c>
      <c r="O45">
        <f>$L$3*E45/1000</f>
        <v>2262.0118217979675</v>
      </c>
      <c r="P45">
        <f>$L$3*H45/1000</f>
        <v>4571.1740770807673</v>
      </c>
      <c r="Q45">
        <f t="shared" si="4"/>
        <v>7182.58270085608</v>
      </c>
      <c r="S45">
        <f>C45/'social care need'!C45</f>
        <v>0.30854092526690391</v>
      </c>
      <c r="T45">
        <f>F45/'social care need'!E45</f>
        <v>0.87750631844987359</v>
      </c>
      <c r="U45">
        <f>I45/'social care need'!G45</f>
        <v>0.91730150668698152</v>
      </c>
      <c r="W45">
        <f t="shared" si="5"/>
        <v>0.30854092526690391</v>
      </c>
      <c r="X45">
        <f>E45/'social care need'!E45</f>
        <v>0.94574557708508844</v>
      </c>
      <c r="Y45">
        <f>H45/'social care need'!G45</f>
        <v>0.96013204672422547</v>
      </c>
      <c r="AA45">
        <v>50.406910000000003</v>
      </c>
      <c r="AB45">
        <v>15.35172</v>
      </c>
      <c r="AC45">
        <v>13.65208</v>
      </c>
      <c r="AE45" s="1">
        <v>11481</v>
      </c>
      <c r="AF45" s="1">
        <v>3953</v>
      </c>
      <c r="AG45" s="1">
        <v>3115</v>
      </c>
      <c r="AI45">
        <f t="shared" si="6"/>
        <v>4626787.40888339</v>
      </c>
      <c r="AJ45">
        <f t="shared" si="19"/>
        <v>1593039.8595345388</v>
      </c>
      <c r="AK45">
        <f t="shared" si="20"/>
        <v>1255329.9171389041</v>
      </c>
      <c r="AM45">
        <v>6.2532000000000004E-2</v>
      </c>
      <c r="AN45">
        <v>1.2562070000000001</v>
      </c>
      <c r="AO45">
        <v>0.38873479999999999</v>
      </c>
      <c r="AP45">
        <v>0.17298089999999999</v>
      </c>
      <c r="AQ45">
        <v>0.3296056</v>
      </c>
      <c r="AR45">
        <v>0.5147351</v>
      </c>
      <c r="AT45">
        <f t="shared" si="7"/>
        <v>137024800.37804678</v>
      </c>
      <c r="AU45">
        <f t="shared" si="8"/>
        <v>2752694834.7806716</v>
      </c>
      <c r="AV45">
        <f t="shared" si="9"/>
        <v>851824799.62259209</v>
      </c>
      <c r="AW45">
        <f t="shared" si="10"/>
        <v>379048699.73317444</v>
      </c>
      <c r="AX45">
        <f t="shared" si="11"/>
        <v>722256469.38345706</v>
      </c>
      <c r="AY45">
        <f t="shared" si="12"/>
        <v>1127926091.0425692</v>
      </c>
      <c r="BA45">
        <v>1.6296370842923835</v>
      </c>
      <c r="BB45">
        <v>3.8344999999999914</v>
      </c>
      <c r="BC45">
        <v>2</v>
      </c>
      <c r="BD45">
        <f t="shared" si="17"/>
        <v>19.218362591250319</v>
      </c>
      <c r="BE45">
        <f t="shared" si="18"/>
        <v>4757257.1395482523</v>
      </c>
      <c r="BG45">
        <v>2061</v>
      </c>
      <c r="BH45">
        <f>AT45*$BD45/10^9</f>
        <v>2.6333922976589967</v>
      </c>
      <c r="BI45">
        <f>AU45*$BD45/10^9</f>
        <v>52.902287437876836</v>
      </c>
      <c r="BJ45">
        <f>AV45*$BD45/10^9</f>
        <v>16.370677863366122</v>
      </c>
      <c r="BK45">
        <f>AW45*$BD45/10^9</f>
        <v>7.2846953512141139</v>
      </c>
      <c r="BL45">
        <f>AX45*$BD45/10^9</f>
        <v>13.880586712487561</v>
      </c>
      <c r="BM45">
        <f>AY45*$BD45/10^9</f>
        <v>21.676892593787713</v>
      </c>
      <c r="BN45">
        <f t="shared" si="13"/>
        <v>114.74853225639134</v>
      </c>
      <c r="BO45">
        <f t="shared" si="16"/>
        <v>2.4120733626622468E-2</v>
      </c>
      <c r="BP45">
        <f t="shared" si="14"/>
        <v>0.18890779836166782</v>
      </c>
      <c r="BQ45">
        <f t="shared" si="15"/>
        <v>0.46102800966267043</v>
      </c>
    </row>
    <row r="46" spans="1:69" x14ac:dyDescent="0.25">
      <c r="A46">
        <v>2062</v>
      </c>
      <c r="B46" s="1">
        <f>'social care need'!B46</f>
        <v>46505</v>
      </c>
      <c r="C46" s="1">
        <v>872</v>
      </c>
      <c r="D46" s="1">
        <f>'social care need'!D46</f>
        <v>33122</v>
      </c>
      <c r="E46" s="1">
        <v>5683</v>
      </c>
      <c r="F46" s="1">
        <v>5278</v>
      </c>
      <c r="G46" s="1">
        <f>'social care need'!F46</f>
        <v>25362</v>
      </c>
      <c r="H46" s="1">
        <v>11335</v>
      </c>
      <c r="I46" s="1">
        <v>10812</v>
      </c>
      <c r="J46" s="1">
        <f t="shared" si="2"/>
        <v>104989</v>
      </c>
      <c r="K46" s="1">
        <f t="shared" si="3"/>
        <v>17890</v>
      </c>
      <c r="M46">
        <v>2062</v>
      </c>
      <c r="N46">
        <f>$L$3*C46/1000</f>
        <v>351.41177776729518</v>
      </c>
      <c r="O46">
        <f>$L$3*E46/1000</f>
        <v>2290.2214828572687</v>
      </c>
      <c r="P46">
        <f>$L$3*H46/1000</f>
        <v>4567.9501158168478</v>
      </c>
      <c r="Q46">
        <f t="shared" si="4"/>
        <v>7209.583376441411</v>
      </c>
      <c r="S46">
        <f>C46/'social care need'!C46</f>
        <v>0.3062873199859501</v>
      </c>
      <c r="T46">
        <f>F46/'social care need'!E46</f>
        <v>0.87572590011614404</v>
      </c>
      <c r="U46">
        <f>I46/'social care need'!G46</f>
        <v>0.91302144907954741</v>
      </c>
      <c r="W46">
        <f t="shared" si="5"/>
        <v>0.3062873199859501</v>
      </c>
      <c r="X46">
        <f>E46/'social care need'!E46</f>
        <v>0.94292351086776172</v>
      </c>
      <c r="Y46">
        <f>H46/'social care need'!G46</f>
        <v>0.95718628610032086</v>
      </c>
      <c r="AA46">
        <v>50.692770000000003</v>
      </c>
      <c r="AB46">
        <v>15.056089999999999</v>
      </c>
      <c r="AC46">
        <v>13.92703</v>
      </c>
      <c r="AE46" s="1">
        <v>11483</v>
      </c>
      <c r="AF46" s="1">
        <v>3952</v>
      </c>
      <c r="AG46" s="1">
        <v>3169</v>
      </c>
      <c r="AI46">
        <f t="shared" si="6"/>
        <v>4627593.3991993694</v>
      </c>
      <c r="AJ46">
        <f t="shared" si="19"/>
        <v>1592636.8643765487</v>
      </c>
      <c r="AK46">
        <f t="shared" si="20"/>
        <v>1277091.6556703651</v>
      </c>
      <c r="AM46">
        <v>5.5439000000000002E-2</v>
      </c>
      <c r="AN46">
        <v>1.292376</v>
      </c>
      <c r="AO46">
        <v>0.38745469999999999</v>
      </c>
      <c r="AP46">
        <v>0.17701449999999999</v>
      </c>
      <c r="AQ46">
        <v>0.31686829999999999</v>
      </c>
      <c r="AR46">
        <v>0.51047540000000002</v>
      </c>
      <c r="AT46">
        <f t="shared" si="7"/>
        <v>122056394.14045438</v>
      </c>
      <c r="AU46">
        <f t="shared" si="8"/>
        <v>2845339101.2403522</v>
      </c>
      <c r="AV46">
        <f t="shared" si="9"/>
        <v>853033488.60498035</v>
      </c>
      <c r="AW46">
        <f t="shared" si="10"/>
        <v>389721163.4512791</v>
      </c>
      <c r="AX46">
        <f t="shared" si="11"/>
        <v>697628061.75103688</v>
      </c>
      <c r="AY46">
        <f t="shared" si="12"/>
        <v>1123880059.5502465</v>
      </c>
      <c r="BA46">
        <v>1.6083939001508867</v>
      </c>
      <c r="BB46">
        <v>3.8344999999999914</v>
      </c>
      <c r="BC46">
        <v>2</v>
      </c>
      <c r="BD46">
        <f t="shared" si="17"/>
        <v>19.564010494913539</v>
      </c>
      <c r="BE46">
        <f t="shared" si="18"/>
        <v>4834783.1660894779</v>
      </c>
      <c r="BG46">
        <v>2062</v>
      </c>
      <c r="BH46">
        <f>AT46*$BD46/10^9</f>
        <v>2.3879125759351529</v>
      </c>
      <c r="BI46">
        <f>AU46*$BD46/10^9</f>
        <v>55.666244038254106</v>
      </c>
      <c r="BJ46">
        <f>AV46*$BD46/10^9</f>
        <v>16.688756123580546</v>
      </c>
      <c r="BK46">
        <f>AW46*$BD46/10^9</f>
        <v>7.6245089318507393</v>
      </c>
      <c r="BL46">
        <f>AX46*$BD46/10^9</f>
        <v>13.648402721643476</v>
      </c>
      <c r="BM46">
        <f>AY46*$BD46/10^9</f>
        <v>21.987601280065075</v>
      </c>
      <c r="BN46">
        <f t="shared" si="13"/>
        <v>118.00342567132911</v>
      </c>
      <c r="BO46">
        <f t="shared" si="16"/>
        <v>2.4407180553409166E-2</v>
      </c>
      <c r="BP46">
        <f t="shared" si="14"/>
        <v>0.18633019469541828</v>
      </c>
      <c r="BQ46">
        <f t="shared" si="15"/>
        <v>0.4717341358656772</v>
      </c>
    </row>
    <row r="47" spans="1:69" x14ac:dyDescent="0.25">
      <c r="A47">
        <v>2063</v>
      </c>
      <c r="B47" s="1">
        <f>'social care need'!B47</f>
        <v>46372</v>
      </c>
      <c r="C47" s="1">
        <v>864</v>
      </c>
      <c r="D47" s="1">
        <f>'social care need'!D47</f>
        <v>33571</v>
      </c>
      <c r="E47" s="1">
        <v>5874</v>
      </c>
      <c r="F47" s="1">
        <v>5455</v>
      </c>
      <c r="G47" s="1">
        <f>'social care need'!F47</f>
        <v>25587</v>
      </c>
      <c r="H47" s="1">
        <v>11465</v>
      </c>
      <c r="I47" s="1">
        <v>10985</v>
      </c>
      <c r="J47" s="1">
        <f t="shared" si="2"/>
        <v>105530</v>
      </c>
      <c r="K47" s="1">
        <f t="shared" si="3"/>
        <v>18203</v>
      </c>
      <c r="M47">
        <v>2063</v>
      </c>
      <c r="N47">
        <f>$L$3*C47/1000</f>
        <v>348.18781650337502</v>
      </c>
      <c r="O47">
        <f>$L$3*E47/1000</f>
        <v>2367.193558033362</v>
      </c>
      <c r="P47">
        <f>$L$3*H47/1000</f>
        <v>4620.3394863555495</v>
      </c>
      <c r="Q47">
        <f t="shared" si="4"/>
        <v>7335.7208608922865</v>
      </c>
      <c r="S47">
        <f>C47/'social care need'!C47</f>
        <v>0.30660042583392477</v>
      </c>
      <c r="T47">
        <f>F47/'social care need'!E47</f>
        <v>0.88282893672115226</v>
      </c>
      <c r="U47">
        <f>I47/'social care need'!G47</f>
        <v>0.91549295774647887</v>
      </c>
      <c r="W47">
        <f t="shared" si="5"/>
        <v>0.30660042583392477</v>
      </c>
      <c r="X47">
        <f>E47/'social care need'!E47</f>
        <v>0.9506392620165075</v>
      </c>
      <c r="Y47">
        <f>H47/'social care need'!G47</f>
        <v>0.95549629135761316</v>
      </c>
      <c r="AA47">
        <v>49.690179999999998</v>
      </c>
      <c r="AB47">
        <v>14.790940000000001</v>
      </c>
      <c r="AC47">
        <v>13.74403</v>
      </c>
      <c r="AE47" s="1">
        <v>11574</v>
      </c>
      <c r="AF47" s="1">
        <v>4090</v>
      </c>
      <c r="AG47" s="1">
        <v>3268</v>
      </c>
      <c r="AI47">
        <f t="shared" si="6"/>
        <v>4664265.9585764613</v>
      </c>
      <c r="AJ47">
        <f t="shared" si="19"/>
        <v>1648250.1961791711</v>
      </c>
      <c r="AK47">
        <f t="shared" si="20"/>
        <v>1316988.1763113767</v>
      </c>
      <c r="AM47">
        <v>5.3633500000000001E-2</v>
      </c>
      <c r="AN47">
        <v>1.2432160000000001</v>
      </c>
      <c r="AO47">
        <v>0.39844469999999998</v>
      </c>
      <c r="AP47">
        <v>0.18356539999999999</v>
      </c>
      <c r="AQ47">
        <v>0.31837969999999999</v>
      </c>
      <c r="AR47">
        <v>0.52605809999999997</v>
      </c>
      <c r="AT47">
        <f t="shared" si="7"/>
        <v>118689807.54162739</v>
      </c>
      <c r="AU47">
        <f t="shared" si="8"/>
        <v>2751210862.1043167</v>
      </c>
      <c r="AV47">
        <f t="shared" si="9"/>
        <v>881749741.46720719</v>
      </c>
      <c r="AW47">
        <f t="shared" si="10"/>
        <v>406226369.66265202</v>
      </c>
      <c r="AX47">
        <f t="shared" si="11"/>
        <v>704567580.30262935</v>
      </c>
      <c r="AY47">
        <f t="shared" si="12"/>
        <v>1164155511.8482699</v>
      </c>
      <c r="BA47">
        <v>1.5970643940730724</v>
      </c>
      <c r="BB47">
        <v>3.8344999999999914</v>
      </c>
      <c r="BC47">
        <v>2</v>
      </c>
      <c r="BD47">
        <f t="shared" si="17"/>
        <v>19.91587497778529</v>
      </c>
      <c r="BE47">
        <f t="shared" si="18"/>
        <v>4912545.5236183833</v>
      </c>
      <c r="BG47">
        <v>2063</v>
      </c>
      <c r="BH47">
        <f>AT47*$BD47/10^9</f>
        <v>2.363811368136449</v>
      </c>
      <c r="BI47">
        <f>AU47*$BD47/10^9</f>
        <v>54.792771567194457</v>
      </c>
      <c r="BJ47">
        <f>AV47*$BD47/10^9</f>
        <v>17.5608176127554</v>
      </c>
      <c r="BK47">
        <f>AW47*$BD47/10^9</f>
        <v>8.0903535908809694</v>
      </c>
      <c r="BL47">
        <f>AX47*$BD47/10^9</f>
        <v>14.032079842707862</v>
      </c>
      <c r="BM47">
        <f>AY47*$BD47/10^9</f>
        <v>23.185175628669786</v>
      </c>
      <c r="BN47">
        <f t="shared" si="13"/>
        <v>120.02500961034491</v>
      </c>
      <c r="BO47">
        <f t="shared" si="16"/>
        <v>2.4432345518894921E-2</v>
      </c>
      <c r="BP47">
        <f t="shared" si="14"/>
        <v>0.19316953778166132</v>
      </c>
      <c r="BQ47">
        <f t="shared" si="15"/>
        <v>0.45651128664831109</v>
      </c>
    </row>
    <row r="48" spans="1:69" x14ac:dyDescent="0.25">
      <c r="A48">
        <v>2064</v>
      </c>
      <c r="B48" s="1">
        <f>'social care need'!B48</f>
        <v>46218</v>
      </c>
      <c r="C48" s="1">
        <v>861</v>
      </c>
      <c r="D48" s="1">
        <f>'social care need'!D48</f>
        <v>33992</v>
      </c>
      <c r="E48" s="1">
        <v>5846</v>
      </c>
      <c r="F48" s="1">
        <v>5437</v>
      </c>
      <c r="G48" s="1">
        <f>'social care need'!F48</f>
        <v>25793</v>
      </c>
      <c r="H48" s="1">
        <v>11665</v>
      </c>
      <c r="I48" s="1">
        <v>11154</v>
      </c>
      <c r="J48" s="1">
        <f t="shared" si="2"/>
        <v>106003</v>
      </c>
      <c r="K48" s="1">
        <f t="shared" si="3"/>
        <v>18372</v>
      </c>
      <c r="M48">
        <v>2064</v>
      </c>
      <c r="N48">
        <f>$L$3*C48/1000</f>
        <v>346.97883102940494</v>
      </c>
      <c r="O48">
        <f>$L$3*E48/1000</f>
        <v>2355.9096936096421</v>
      </c>
      <c r="P48">
        <f>$L$3*H48/1000</f>
        <v>4700.9385179535529</v>
      </c>
      <c r="Q48">
        <f t="shared" si="4"/>
        <v>7403.8270425926003</v>
      </c>
      <c r="S48">
        <f>C48/'social care need'!C48</f>
        <v>0.30793991416309013</v>
      </c>
      <c r="T48">
        <f>F48/'social care need'!E48</f>
        <v>0.88105655485334633</v>
      </c>
      <c r="U48">
        <f>I48/'social care need'!G48</f>
        <v>0.9186295503211992</v>
      </c>
      <c r="W48">
        <f t="shared" si="5"/>
        <v>0.30793991416309013</v>
      </c>
      <c r="X48">
        <f>E48/'social care need'!E48</f>
        <v>0.94733430562307563</v>
      </c>
      <c r="Y48">
        <f>H48/'social care need'!G48</f>
        <v>0.96071487399110522</v>
      </c>
      <c r="AA48">
        <v>48.85163</v>
      </c>
      <c r="AB48">
        <v>15.553699999999999</v>
      </c>
      <c r="AC48">
        <v>13.51111</v>
      </c>
      <c r="AE48" s="1">
        <v>11661</v>
      </c>
      <c r="AF48" s="1">
        <v>4104</v>
      </c>
      <c r="AG48" s="1">
        <v>3355</v>
      </c>
      <c r="AI48">
        <f t="shared" si="6"/>
        <v>4699326.5373215927</v>
      </c>
      <c r="AJ48">
        <f t="shared" si="19"/>
        <v>1653892.1283910314</v>
      </c>
      <c r="AK48">
        <f t="shared" si="20"/>
        <v>1352048.7550565084</v>
      </c>
      <c r="AM48">
        <v>4.8570000000000002E-2</v>
      </c>
      <c r="AN48">
        <v>1.2427859999999999</v>
      </c>
      <c r="AO48">
        <v>0.40185290000000001</v>
      </c>
      <c r="AP48">
        <v>0.18377789999999999</v>
      </c>
      <c r="AQ48">
        <v>0.33615339999999999</v>
      </c>
      <c r="AR48">
        <v>0.52824660000000001</v>
      </c>
      <c r="AT48">
        <f t="shared" si="7"/>
        <v>107966148.37003736</v>
      </c>
      <c r="AU48">
        <f t="shared" si="8"/>
        <v>2762586322.1784072</v>
      </c>
      <c r="AV48">
        <f t="shared" si="9"/>
        <v>893277945.73460567</v>
      </c>
      <c r="AW48">
        <f t="shared" si="10"/>
        <v>408519498.01387459</v>
      </c>
      <c r="AX48">
        <f t="shared" si="11"/>
        <v>747234668.71510231</v>
      </c>
      <c r="AY48">
        <f t="shared" si="12"/>
        <v>1174238229.1860774</v>
      </c>
      <c r="BA48">
        <v>1.6009267250737906</v>
      </c>
      <c r="BB48">
        <v>3.8344999999999914</v>
      </c>
      <c r="BC48">
        <v>2</v>
      </c>
      <c r="BD48">
        <f t="shared" si="17"/>
        <v>20.274067846871041</v>
      </c>
      <c r="BE48">
        <f t="shared" si="18"/>
        <v>4991002.0390187232</v>
      </c>
      <c r="BG48">
        <v>2064</v>
      </c>
      <c r="BH48">
        <f>AT48*$BD48/10^9</f>
        <v>2.1889130172194831</v>
      </c>
      <c r="BI48">
        <f>AU48*$BD48/10^9</f>
        <v>56.008862528682968</v>
      </c>
      <c r="BJ48">
        <f>AV48*$BD48/10^9</f>
        <v>18.110377677936984</v>
      </c>
      <c r="BK48">
        <f>AW48*$BD48/10^9</f>
        <v>8.2823520195029925</v>
      </c>
      <c r="BL48">
        <f>AX48*$BD48/10^9</f>
        <v>15.14948637106419</v>
      </c>
      <c r="BM48">
        <f>AY48*$BD48/10^9</f>
        <v>23.80658552690824</v>
      </c>
      <c r="BN48">
        <f t="shared" si="13"/>
        <v>123.54657714131486</v>
      </c>
      <c r="BO48">
        <f t="shared" si="16"/>
        <v>2.4753862285659425E-2</v>
      </c>
      <c r="BP48">
        <f t="shared" si="14"/>
        <v>0.19269320184951647</v>
      </c>
      <c r="BQ48">
        <f t="shared" si="15"/>
        <v>0.45334208218993388</v>
      </c>
    </row>
    <row r="49" spans="1:69" x14ac:dyDescent="0.25">
      <c r="A49">
        <v>2065</v>
      </c>
      <c r="B49" s="1">
        <f>'social care need'!B49</f>
        <v>46079</v>
      </c>
      <c r="C49" s="1">
        <v>837</v>
      </c>
      <c r="D49" s="1">
        <f>'social care need'!D49</f>
        <v>34444</v>
      </c>
      <c r="E49" s="1">
        <v>5961</v>
      </c>
      <c r="F49" s="1">
        <v>5543</v>
      </c>
      <c r="G49" s="1">
        <f>'social care need'!F49</f>
        <v>26014</v>
      </c>
      <c r="H49" s="1">
        <v>11606</v>
      </c>
      <c r="I49" s="1">
        <v>11123</v>
      </c>
      <c r="J49" s="1">
        <f t="shared" si="2"/>
        <v>106537</v>
      </c>
      <c r="K49" s="1">
        <f t="shared" si="3"/>
        <v>18404</v>
      </c>
      <c r="M49">
        <v>2065</v>
      </c>
      <c r="N49">
        <f>$L$3*C49/1000</f>
        <v>337.30694723764458</v>
      </c>
      <c r="O49">
        <f>$L$3*E49/1000</f>
        <v>2402.2541367784938</v>
      </c>
      <c r="P49">
        <f>$L$3*H49/1000</f>
        <v>4677.1618036321424</v>
      </c>
      <c r="Q49">
        <f t="shared" si="4"/>
        <v>7416.7228876482804</v>
      </c>
      <c r="S49">
        <f>C49/'social care need'!C49</f>
        <v>0.30403196512895025</v>
      </c>
      <c r="T49">
        <f>F49/'social care need'!E49</f>
        <v>0.8774734842488523</v>
      </c>
      <c r="U49">
        <f>I49/'social care need'!G49</f>
        <v>0.91592555994729907</v>
      </c>
      <c r="W49">
        <f t="shared" si="5"/>
        <v>0.30403196512895025</v>
      </c>
      <c r="X49">
        <f>E49/'social care need'!E49</f>
        <v>0.94364413487414911</v>
      </c>
      <c r="Y49">
        <f>H49/'social care need'!G49</f>
        <v>0.95569828722002637</v>
      </c>
      <c r="AA49">
        <v>49.271210000000004</v>
      </c>
      <c r="AB49">
        <v>15.009829999999999</v>
      </c>
      <c r="AC49">
        <v>13.19955</v>
      </c>
      <c r="AE49" s="1">
        <v>11705</v>
      </c>
      <c r="AF49" s="1">
        <v>4011</v>
      </c>
      <c r="AG49" s="1">
        <v>3450</v>
      </c>
      <c r="AI49">
        <f t="shared" si="6"/>
        <v>4717058.3242731532</v>
      </c>
      <c r="AJ49">
        <f t="shared" si="19"/>
        <v>1616413.5786979597</v>
      </c>
      <c r="AK49">
        <f t="shared" si="20"/>
        <v>1390333.2950655599</v>
      </c>
      <c r="AM49">
        <v>4.9092700000000003E-2</v>
      </c>
      <c r="AN49">
        <v>1.204199</v>
      </c>
      <c r="AO49">
        <v>0.38037470000000001</v>
      </c>
      <c r="AP49">
        <v>0.18120800000000001</v>
      </c>
      <c r="AQ49">
        <v>0.32412029999999997</v>
      </c>
      <c r="AR49">
        <v>0.52587799999999996</v>
      </c>
      <c r="AT49">
        <f t="shared" si="7"/>
        <v>109677799.8405342</v>
      </c>
      <c r="AU49">
        <f t="shared" si="8"/>
        <v>2690296049.9253745</v>
      </c>
      <c r="AV49">
        <f t="shared" si="9"/>
        <v>849793558.12581599</v>
      </c>
      <c r="AW49">
        <f t="shared" si="10"/>
        <v>404836050.03398716</v>
      </c>
      <c r="AX49">
        <f t="shared" si="11"/>
        <v>724115833.67086947</v>
      </c>
      <c r="AY49">
        <f t="shared" si="12"/>
        <v>1174861884.2422688</v>
      </c>
      <c r="BA49">
        <v>1.6081199060166398</v>
      </c>
      <c r="BB49">
        <v>3.8344999999999914</v>
      </c>
      <c r="BC49">
        <v>2</v>
      </c>
      <c r="BD49">
        <f t="shared" si="17"/>
        <v>20.638702920058147</v>
      </c>
      <c r="BE49">
        <f t="shared" si="18"/>
        <v>5070904.3245103518</v>
      </c>
      <c r="BG49">
        <v>2065</v>
      </c>
      <c r="BH49">
        <f>AT49*$BD49/10^9</f>
        <v>2.2636075278343859</v>
      </c>
      <c r="BI49">
        <f>AU49*$BD49/10^9</f>
        <v>55.524220941415727</v>
      </c>
      <c r="BJ49">
        <f>AV49*$BD49/10^9</f>
        <v>17.538636789537879</v>
      </c>
      <c r="BK49">
        <f>AW49*$BD49/10^9</f>
        <v>8.3552909679812579</v>
      </c>
      <c r="BL49">
        <f>AX49*$BD49/10^9</f>
        <v>14.944811570843314</v>
      </c>
      <c r="BM49">
        <f>AY49*$BD49/10^9</f>
        <v>24.247625400975931</v>
      </c>
      <c r="BN49">
        <f t="shared" si="13"/>
        <v>122.8741931985885</v>
      </c>
      <c r="BO49">
        <f t="shared" si="16"/>
        <v>2.4231218996712836E-2</v>
      </c>
      <c r="BP49">
        <f t="shared" si="14"/>
        <v>0.19733700600407664</v>
      </c>
      <c r="BQ49">
        <f t="shared" si="15"/>
        <v>0.45187862069358886</v>
      </c>
    </row>
    <row r="50" spans="1:69" x14ac:dyDescent="0.25">
      <c r="A50">
        <v>2066</v>
      </c>
      <c r="B50" s="1">
        <f>'social care need'!B50</f>
        <v>45934</v>
      </c>
      <c r="C50" s="1">
        <v>799</v>
      </c>
      <c r="D50" s="1">
        <f>'social care need'!D50</f>
        <v>34887</v>
      </c>
      <c r="E50" s="1">
        <v>6056</v>
      </c>
      <c r="F50" s="1">
        <v>5630</v>
      </c>
      <c r="G50" s="1">
        <f>'social care need'!F50</f>
        <v>26226</v>
      </c>
      <c r="H50" s="1">
        <v>11726</v>
      </c>
      <c r="I50" s="1">
        <v>11233</v>
      </c>
      <c r="J50" s="1">
        <f t="shared" si="2"/>
        <v>107047</v>
      </c>
      <c r="K50" s="1">
        <f t="shared" si="3"/>
        <v>18581</v>
      </c>
      <c r="M50">
        <v>2066</v>
      </c>
      <c r="N50">
        <f>$L$3*C50/1000</f>
        <v>321.99313123402391</v>
      </c>
      <c r="O50">
        <f>$L$3*E50/1000</f>
        <v>2440.5386767875452</v>
      </c>
      <c r="P50">
        <f>$L$3*H50/1000</f>
        <v>4725.5212225909436</v>
      </c>
      <c r="Q50">
        <f t="shared" si="4"/>
        <v>7488.0530306125129</v>
      </c>
      <c r="S50">
        <f>C50/'social care need'!C50</f>
        <v>0.29429097605893184</v>
      </c>
      <c r="T50">
        <f>F50/'social care need'!E50</f>
        <v>0.87858926342072408</v>
      </c>
      <c r="U50">
        <f>I50/'social care need'!G50</f>
        <v>0.91810380057212915</v>
      </c>
      <c r="W50">
        <f t="shared" si="5"/>
        <v>0.29429097605893184</v>
      </c>
      <c r="X50">
        <f>E50/'social care need'!E50</f>
        <v>0.94506866416978774</v>
      </c>
      <c r="Y50">
        <f>H50/'social care need'!G50</f>
        <v>0.95839803841438498</v>
      </c>
      <c r="AA50">
        <v>49.067100000000003</v>
      </c>
      <c r="AB50">
        <v>15.664870000000001</v>
      </c>
      <c r="AC50">
        <v>13.675940000000001</v>
      </c>
      <c r="AE50" s="1">
        <v>11784</v>
      </c>
      <c r="AF50" s="1">
        <v>3988</v>
      </c>
      <c r="AG50" s="1">
        <v>3549</v>
      </c>
      <c r="AI50">
        <f t="shared" si="6"/>
        <v>4748894.9417543653</v>
      </c>
      <c r="AJ50">
        <f t="shared" si="19"/>
        <v>1607144.6900641893</v>
      </c>
      <c r="AK50">
        <f t="shared" si="20"/>
        <v>1430229.8157065718</v>
      </c>
      <c r="AM50">
        <v>4.6782299999999999E-2</v>
      </c>
      <c r="AN50">
        <v>1.2752399999999999</v>
      </c>
      <c r="AO50">
        <v>0.41224870000000002</v>
      </c>
      <c r="AP50">
        <v>0.1759029</v>
      </c>
      <c r="AQ50">
        <v>0.31393359999999998</v>
      </c>
      <c r="AR50">
        <v>0.52641479999999996</v>
      </c>
      <c r="AT50">
        <f t="shared" si="7"/>
        <v>105016470.69632466</v>
      </c>
      <c r="AU50">
        <f t="shared" si="8"/>
        <v>2862646857.695775</v>
      </c>
      <c r="AV50">
        <f t="shared" si="9"/>
        <v>925412036.67087638</v>
      </c>
      <c r="AW50">
        <f t="shared" si="10"/>
        <v>394865189.25423777</v>
      </c>
      <c r="AX50">
        <f t="shared" si="11"/>
        <v>704715217.18666482</v>
      </c>
      <c r="AY50">
        <f t="shared" si="12"/>
        <v>1181691033.1110613</v>
      </c>
      <c r="BA50">
        <v>1.6167095199787269</v>
      </c>
      <c r="BB50">
        <v>3.8344999999999914</v>
      </c>
      <c r="BC50">
        <v>2</v>
      </c>
      <c r="BD50">
        <f t="shared" si="17"/>
        <v>21.009896062282131</v>
      </c>
      <c r="BE50">
        <f t="shared" si="18"/>
        <v>5152450.5463678613</v>
      </c>
      <c r="BG50">
        <v>2066</v>
      </c>
      <c r="BH50">
        <f>AT50*$BD50/10^9</f>
        <v>2.2063851341574785</v>
      </c>
      <c r="BI50">
        <f>AU50*$BD50/10^9</f>
        <v>60.143912943206779</v>
      </c>
      <c r="BJ50">
        <f>AV50*$BD50/10^9</f>
        <v>19.442810705239932</v>
      </c>
      <c r="BK50">
        <f>AW50*$BD50/10^9</f>
        <v>8.296076584844899</v>
      </c>
      <c r="BL50">
        <f>AX50*$BD50/10^9</f>
        <v>14.805993466600407</v>
      </c>
      <c r="BM50">
        <f>AY50*$BD50/10^9</f>
        <v>24.827205783394191</v>
      </c>
      <c r="BN50">
        <f t="shared" si="13"/>
        <v>129.72238461744371</v>
      </c>
      <c r="BO50">
        <f t="shared" si="16"/>
        <v>2.5176832547939631E-2</v>
      </c>
      <c r="BP50">
        <f t="shared" si="14"/>
        <v>0.19138721398477659</v>
      </c>
      <c r="BQ50">
        <f t="shared" si="15"/>
        <v>0.4636355793225162</v>
      </c>
    </row>
    <row r="51" spans="1:69" x14ac:dyDescent="0.25">
      <c r="A51">
        <v>2067</v>
      </c>
      <c r="B51" s="1">
        <f>'social care need'!B51</f>
        <v>45787</v>
      </c>
      <c r="C51" s="1">
        <v>770</v>
      </c>
      <c r="D51" s="1">
        <f>'social care need'!D51</f>
        <v>35326</v>
      </c>
      <c r="E51" s="1">
        <v>6061</v>
      </c>
      <c r="F51" s="1">
        <v>5623</v>
      </c>
      <c r="G51" s="1">
        <f>'social care need'!F51</f>
        <v>26441</v>
      </c>
      <c r="H51" s="1">
        <v>11821</v>
      </c>
      <c r="I51" s="1">
        <v>11315</v>
      </c>
      <c r="J51" s="1">
        <f t="shared" si="2"/>
        <v>107554</v>
      </c>
      <c r="K51" s="1">
        <f t="shared" si="3"/>
        <v>18652</v>
      </c>
      <c r="M51">
        <v>2067</v>
      </c>
      <c r="N51">
        <f>$L$3*C51/1000</f>
        <v>310.3062716523134</v>
      </c>
      <c r="O51">
        <f>$L$3*E51/1000</f>
        <v>2442.5536525774951</v>
      </c>
      <c r="P51">
        <f>$L$3*H51/1000</f>
        <v>4763.8057625999954</v>
      </c>
      <c r="Q51">
        <f t="shared" si="4"/>
        <v>7516.6656868298041</v>
      </c>
      <c r="S51">
        <f>C51/'social care need'!C51</f>
        <v>0.27697841726618705</v>
      </c>
      <c r="T51">
        <f>F51/'social care need'!E51</f>
        <v>0.87585669781931463</v>
      </c>
      <c r="U51">
        <f>I51/'social care need'!G51</f>
        <v>0.91567532572630894</v>
      </c>
      <c r="W51">
        <f t="shared" si="5"/>
        <v>0.27697841726618705</v>
      </c>
      <c r="X51">
        <f>E51/'social care need'!E51</f>
        <v>0.94408099688473524</v>
      </c>
      <c r="Y51">
        <f>H51/'social care need'!G51</f>
        <v>0.95662377599741033</v>
      </c>
      <c r="AA51">
        <v>50.798679999999997</v>
      </c>
      <c r="AB51">
        <v>15.27366</v>
      </c>
      <c r="AC51">
        <v>13.39644</v>
      </c>
      <c r="AE51" s="1">
        <v>11728</v>
      </c>
      <c r="AF51" s="1">
        <v>4069</v>
      </c>
      <c r="AG51" s="1">
        <v>3614</v>
      </c>
      <c r="AI51">
        <f t="shared" si="6"/>
        <v>4726327.2129069241</v>
      </c>
      <c r="AJ51">
        <f t="shared" si="19"/>
        <v>1639787.2978613807</v>
      </c>
      <c r="AK51">
        <f t="shared" si="20"/>
        <v>1456424.5009759229</v>
      </c>
      <c r="AM51">
        <v>5.2149899999999999E-2</v>
      </c>
      <c r="AN51">
        <v>1.2170399999999999</v>
      </c>
      <c r="AO51">
        <v>0.39113199999999998</v>
      </c>
      <c r="AP51">
        <v>0.18201609999999999</v>
      </c>
      <c r="AQ51">
        <v>0.30548979999999998</v>
      </c>
      <c r="AR51">
        <v>0.54893820000000004</v>
      </c>
      <c r="AT51">
        <f t="shared" si="7"/>
        <v>117620059.62283589</v>
      </c>
      <c r="AU51">
        <f t="shared" si="8"/>
        <v>2744939441.1758451</v>
      </c>
      <c r="AV51">
        <f t="shared" si="9"/>
        <v>882167926.69591033</v>
      </c>
      <c r="AW51">
        <f t="shared" si="10"/>
        <v>410523213.55009425</v>
      </c>
      <c r="AX51">
        <f t="shared" si="11"/>
        <v>689008578.92667508</v>
      </c>
      <c r="AY51">
        <f t="shared" si="12"/>
        <v>1238087586.2322309</v>
      </c>
      <c r="BA51">
        <v>1.6420883354257683</v>
      </c>
      <c r="BB51">
        <v>3.8344999999999914</v>
      </c>
      <c r="BC51">
        <v>2</v>
      </c>
      <c r="BD51">
        <f t="shared" si="17"/>
        <v>21.387765222343468</v>
      </c>
      <c r="BE51">
        <f t="shared" si="18"/>
        <v>5235750.704863186</v>
      </c>
      <c r="BG51">
        <v>2067</v>
      </c>
      <c r="BH51">
        <f>AT51*$BD51/10^9</f>
        <v>2.5156302206512549</v>
      </c>
      <c r="BI51">
        <f>AU51*$BD51/10^9</f>
        <v>58.708120317419656</v>
      </c>
      <c r="BJ51">
        <f>AV51*$BD51/10^9</f>
        <v>18.867600502853634</v>
      </c>
      <c r="BK51">
        <f>AW51*$BD51/10^9</f>
        <v>8.7801741097313855</v>
      </c>
      <c r="BL51">
        <f>AX51*$BD51/10^9</f>
        <v>14.736353722264237</v>
      </c>
      <c r="BM51">
        <f>AY51*$BD51/10^9</f>
        <v>26.479926619032877</v>
      </c>
      <c r="BN51">
        <f t="shared" si="13"/>
        <v>130.08780549195305</v>
      </c>
      <c r="BO51">
        <f t="shared" si="16"/>
        <v>2.4846065602612058E-2</v>
      </c>
      <c r="BP51">
        <f t="shared" si="14"/>
        <v>0.20355425721030299</v>
      </c>
      <c r="BQ51">
        <f t="shared" si="15"/>
        <v>0.45129610800492143</v>
      </c>
    </row>
    <row r="52" spans="1:69" x14ac:dyDescent="0.25">
      <c r="A52">
        <v>2068</v>
      </c>
      <c r="B52" s="1">
        <f>'social care need'!B52</f>
        <v>45643</v>
      </c>
      <c r="C52" s="1">
        <v>779</v>
      </c>
      <c r="D52" s="1">
        <f>'social care need'!D52</f>
        <v>35759</v>
      </c>
      <c r="E52" s="1">
        <v>6117</v>
      </c>
      <c r="F52" s="1">
        <v>5702</v>
      </c>
      <c r="G52" s="1">
        <f>'social care need'!F52</f>
        <v>26658</v>
      </c>
      <c r="H52" s="1">
        <v>11824</v>
      </c>
      <c r="I52" s="1">
        <v>11289</v>
      </c>
      <c r="J52" s="1">
        <f t="shared" si="2"/>
        <v>108060</v>
      </c>
      <c r="K52" s="1">
        <f t="shared" si="3"/>
        <v>18720</v>
      </c>
      <c r="M52">
        <v>2068</v>
      </c>
      <c r="N52">
        <f>$L$3*C52/1000</f>
        <v>313.93322807422356</v>
      </c>
      <c r="O52">
        <f>$L$3*E52/1000</f>
        <v>2465.1213814249363</v>
      </c>
      <c r="P52">
        <f>$L$3*H52/1000</f>
        <v>4765.0147480739652</v>
      </c>
      <c r="Q52">
        <f t="shared" si="4"/>
        <v>7544.0693575731257</v>
      </c>
      <c r="S52">
        <f>C52/'social care need'!C52</f>
        <v>0.28173598553345391</v>
      </c>
      <c r="T52">
        <f>F52/'social care need'!E52</f>
        <v>0.87790608160123174</v>
      </c>
      <c r="U52">
        <f>I52/'social care need'!G52</f>
        <v>0.9145333765392093</v>
      </c>
      <c r="W52">
        <f t="shared" si="5"/>
        <v>0.28173598553345391</v>
      </c>
      <c r="X52">
        <f>E52/'social care need'!E52</f>
        <v>0.94180138568129335</v>
      </c>
      <c r="Y52">
        <f>H52/'social care need'!G52</f>
        <v>0.95787427090084254</v>
      </c>
      <c r="AA52">
        <v>49.124189999999999</v>
      </c>
      <c r="AB52">
        <v>15.02924</v>
      </c>
      <c r="AC52">
        <v>13.37384</v>
      </c>
      <c r="AE52" s="1">
        <v>11727</v>
      </c>
      <c r="AF52" s="1">
        <v>4171</v>
      </c>
      <c r="AG52" s="1">
        <v>3556</v>
      </c>
      <c r="AI52">
        <f t="shared" si="6"/>
        <v>4725924.2177489335</v>
      </c>
      <c r="AJ52">
        <f t="shared" si="19"/>
        <v>1680892.8039763626</v>
      </c>
      <c r="AK52">
        <f t="shared" si="20"/>
        <v>1433050.7818125018</v>
      </c>
      <c r="AM52">
        <v>5.2425699999999999E-2</v>
      </c>
      <c r="AN52">
        <v>1.1979580000000001</v>
      </c>
      <c r="AO52">
        <v>0.40346969999999999</v>
      </c>
      <c r="AP52">
        <v>0.18213180000000001</v>
      </c>
      <c r="AQ52">
        <v>0.29113109999999998</v>
      </c>
      <c r="AR52">
        <v>0.54115970000000002</v>
      </c>
      <c r="AT52">
        <f t="shared" si="7"/>
        <v>118798388.56158009</v>
      </c>
      <c r="AU52">
        <f t="shared" si="8"/>
        <v>2714612870.4901099</v>
      </c>
      <c r="AV52">
        <f t="shared" si="9"/>
        <v>914275826.42528689</v>
      </c>
      <c r="AW52">
        <f t="shared" si="10"/>
        <v>412716746.66852325</v>
      </c>
      <c r="AX52">
        <f t="shared" si="11"/>
        <v>659712803.83781683</v>
      </c>
      <c r="AY52">
        <f t="shared" si="12"/>
        <v>1226285968.7990456</v>
      </c>
      <c r="BA52">
        <v>1.6982253767489794</v>
      </c>
      <c r="BB52">
        <v>3.8344999999999914</v>
      </c>
      <c r="BC52">
        <v>2</v>
      </c>
      <c r="BD52">
        <f t="shared" si="17"/>
        <v>21.772430470386496</v>
      </c>
      <c r="BE52">
        <f t="shared" si="18"/>
        <v>5321726.3564597163</v>
      </c>
      <c r="BG52">
        <v>2068</v>
      </c>
      <c r="BH52">
        <f>AT52*$BD52/10^9</f>
        <v>2.5865296549509611</v>
      </c>
      <c r="BI52">
        <f>AU52*$BD52/10^9</f>
        <v>59.103719976762221</v>
      </c>
      <c r="BJ52">
        <f>AV52*$BD52/10^9</f>
        <v>19.906006861599714</v>
      </c>
      <c r="BK52">
        <f>AW52*$BD52/10^9</f>
        <v>8.9858466708045412</v>
      </c>
      <c r="BL52">
        <f>AX52*$BD52/10^9</f>
        <v>14.363551151982591</v>
      </c>
      <c r="BM52">
        <f>AY52*$BD52/10^9</f>
        <v>26.699225992487762</v>
      </c>
      <c r="BN52">
        <f t="shared" si="13"/>
        <v>131.64488030858777</v>
      </c>
      <c r="BO52">
        <f t="shared" si="16"/>
        <v>2.4737250939028864E-2</v>
      </c>
      <c r="BP52">
        <f t="shared" si="14"/>
        <v>0.20281249016218714</v>
      </c>
      <c r="BQ52">
        <f t="shared" si="15"/>
        <v>0.44896330064805889</v>
      </c>
    </row>
    <row r="53" spans="1:69" x14ac:dyDescent="0.25">
      <c r="A53">
        <v>2069</v>
      </c>
      <c r="B53" s="1">
        <f>'social care need'!B53</f>
        <v>45506</v>
      </c>
      <c r="C53" s="1">
        <v>737</v>
      </c>
      <c r="D53" s="1">
        <f>'social care need'!D53</f>
        <v>36202</v>
      </c>
      <c r="E53" s="1">
        <v>6239</v>
      </c>
      <c r="F53" s="1">
        <v>5811</v>
      </c>
      <c r="G53" s="1">
        <f>'social care need'!F53</f>
        <v>26877</v>
      </c>
      <c r="H53" s="1">
        <v>11976</v>
      </c>
      <c r="I53" s="1">
        <v>11431</v>
      </c>
      <c r="J53" s="1">
        <f t="shared" si="2"/>
        <v>108585</v>
      </c>
      <c r="K53" s="1">
        <f t="shared" si="3"/>
        <v>18952</v>
      </c>
      <c r="M53">
        <v>2069</v>
      </c>
      <c r="N53">
        <f>$L$3*C53/1000</f>
        <v>297.00743143864287</v>
      </c>
      <c r="O53">
        <f>$L$3*E53/1000</f>
        <v>2514.2867906997185</v>
      </c>
      <c r="P53">
        <f>$L$3*H53/1000</f>
        <v>4826.2700120884474</v>
      </c>
      <c r="Q53">
        <f t="shared" si="4"/>
        <v>7637.5642342268093</v>
      </c>
      <c r="S53">
        <f>C53/'social care need'!C53</f>
        <v>0.27738050432818967</v>
      </c>
      <c r="T53">
        <f>F53/'social care need'!E53</f>
        <v>0.87501882246649598</v>
      </c>
      <c r="U53">
        <f>I53/'social care need'!G53</f>
        <v>0.91309210000798791</v>
      </c>
      <c r="W53">
        <f t="shared" si="5"/>
        <v>0.27738050432818967</v>
      </c>
      <c r="X53">
        <f>E53/'social care need'!E53</f>
        <v>0.93946694774883299</v>
      </c>
      <c r="Y53">
        <f>H53/'social care need'!G53</f>
        <v>0.95662592858854545</v>
      </c>
      <c r="AA53">
        <v>47.177619999999997</v>
      </c>
      <c r="AB53">
        <v>15.144209999999999</v>
      </c>
      <c r="AC53">
        <v>13.303929999999999</v>
      </c>
      <c r="AE53" s="1">
        <v>11826</v>
      </c>
      <c r="AF53" s="1">
        <v>4275</v>
      </c>
      <c r="AG53" s="1">
        <v>3593</v>
      </c>
      <c r="AI53">
        <f t="shared" si="6"/>
        <v>4765820.7383899456</v>
      </c>
      <c r="AJ53">
        <f t="shared" si="19"/>
        <v>1722804.3004073245</v>
      </c>
      <c r="AK53">
        <f t="shared" si="20"/>
        <v>1447961.6026581326</v>
      </c>
      <c r="AM53">
        <v>4.7198700000000003E-2</v>
      </c>
      <c r="AN53">
        <v>1.181081</v>
      </c>
      <c r="AO53">
        <v>0.41031459999999997</v>
      </c>
      <c r="AP53">
        <v>0.18629200000000001</v>
      </c>
      <c r="AQ53">
        <v>0.28941939999999999</v>
      </c>
      <c r="AR53">
        <v>0.54335860000000002</v>
      </c>
      <c r="AT53">
        <f t="shared" si="7"/>
        <v>107473457.62523229</v>
      </c>
      <c r="AU53">
        <f t="shared" si="8"/>
        <v>2689371927.7324796</v>
      </c>
      <c r="AV53">
        <f t="shared" si="9"/>
        <v>934303884.982301</v>
      </c>
      <c r="AW53">
        <f t="shared" si="10"/>
        <v>424194847.90724689</v>
      </c>
      <c r="AX53">
        <f t="shared" si="11"/>
        <v>659020346.36166155</v>
      </c>
      <c r="AY53">
        <f t="shared" si="12"/>
        <v>1237250760.5592005</v>
      </c>
      <c r="BA53">
        <v>1.7459147367757453</v>
      </c>
      <c r="BB53">
        <v>3.8344999999999914</v>
      </c>
      <c r="BC53">
        <v>2</v>
      </c>
      <c r="BD53">
        <f t="shared" si="17"/>
        <v>22.164014036052414</v>
      </c>
      <c r="BE53">
        <f t="shared" si="18"/>
        <v>5412101.2639262537</v>
      </c>
      <c r="BG53">
        <v>2069</v>
      </c>
      <c r="BH53">
        <f>AT53*$BD53/10^9</f>
        <v>2.3820432233087332</v>
      </c>
      <c r="BI53">
        <f>AU53*$BD53/10^9</f>
        <v>59.607277154428019</v>
      </c>
      <c r="BJ53">
        <f>AV53*$BD53/10^9</f>
        <v>20.70792442068602</v>
      </c>
      <c r="BK53">
        <f>AW53*$BD53/10^9</f>
        <v>9.4018605630373386</v>
      </c>
      <c r="BL53">
        <f>AX53*$BD53/10^9</f>
        <v>14.606536206803989</v>
      </c>
      <c r="BM53">
        <f>AY53*$BD53/10^9</f>
        <v>27.422443223150648</v>
      </c>
      <c r="BN53">
        <f t="shared" si="13"/>
        <v>134.12808479141475</v>
      </c>
      <c r="BO53">
        <f t="shared" si="16"/>
        <v>2.4782996150761304E-2</v>
      </c>
      <c r="BP53">
        <f t="shared" si="14"/>
        <v>0.20444967409917045</v>
      </c>
      <c r="BQ53">
        <f t="shared" si="15"/>
        <v>0.44440563843973824</v>
      </c>
    </row>
    <row r="56" spans="1:69" x14ac:dyDescent="0.25">
      <c r="AA56">
        <f>AVERAGE(AA5:AA9)</f>
        <v>50.494265999999996</v>
      </c>
      <c r="AB56">
        <f t="shared" ref="AB56:AC56" si="21">AVERAGE(AB5:AB9)</f>
        <v>16.900821999999998</v>
      </c>
      <c r="AC56">
        <f t="shared" si="21"/>
        <v>16.000236000000001</v>
      </c>
    </row>
    <row r="57" spans="1:69" x14ac:dyDescent="0.25">
      <c r="AA57">
        <f>AVERAGE(AA49:AA53)</f>
        <v>49.087759999999996</v>
      </c>
      <c r="AB57">
        <f t="shared" ref="AB57:AC57" si="22">AVERAGE(AB49:AB53)</f>
        <v>15.224361999999999</v>
      </c>
      <c r="AC57">
        <f t="shared" si="22"/>
        <v>13.389939999999999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4E5-31C7-4FD7-A78B-C73275110C41}">
  <dimension ref="A1:AA53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I16" sqref="AI16"/>
    </sheetView>
  </sheetViews>
  <sheetFormatPr defaultRowHeight="15" x14ac:dyDescent="0.25"/>
  <sheetData>
    <row r="1" spans="1:27" x14ac:dyDescent="0.25">
      <c r="I1" t="s">
        <v>120</v>
      </c>
      <c r="U1" t="s">
        <v>116</v>
      </c>
      <c r="Y1" t="s">
        <v>125</v>
      </c>
    </row>
    <row r="2" spans="1:27" x14ac:dyDescent="0.25">
      <c r="A2" t="s">
        <v>0</v>
      </c>
      <c r="B2" t="s">
        <v>112</v>
      </c>
      <c r="C2" t="s">
        <v>113</v>
      </c>
      <c r="D2" t="s">
        <v>114</v>
      </c>
      <c r="F2" t="s">
        <v>4</v>
      </c>
      <c r="H2" t="s">
        <v>0</v>
      </c>
      <c r="I2" t="s">
        <v>115</v>
      </c>
      <c r="J2" t="s">
        <v>34</v>
      </c>
      <c r="K2" t="s">
        <v>114</v>
      </c>
      <c r="L2" t="s">
        <v>24</v>
      </c>
      <c r="M2" t="s">
        <v>118</v>
      </c>
      <c r="N2" t="s">
        <v>119</v>
      </c>
      <c r="O2" t="s">
        <v>105</v>
      </c>
      <c r="P2" t="s">
        <v>122</v>
      </c>
      <c r="Q2" t="s">
        <v>123</v>
      </c>
      <c r="T2" t="s">
        <v>0</v>
      </c>
      <c r="U2" t="s">
        <v>126</v>
      </c>
      <c r="V2" t="s">
        <v>127</v>
      </c>
      <c r="W2" t="s">
        <v>116</v>
      </c>
      <c r="Y2" t="s">
        <v>128</v>
      </c>
      <c r="Z2" t="s">
        <v>129</v>
      </c>
      <c r="AA2" t="s">
        <v>117</v>
      </c>
    </row>
    <row r="3" spans="1:27" x14ac:dyDescent="0.25">
      <c r="A3">
        <v>2019</v>
      </c>
      <c r="B3" s="1">
        <v>44639</v>
      </c>
      <c r="C3">
        <v>111</v>
      </c>
      <c r="D3">
        <v>89</v>
      </c>
      <c r="F3">
        <f>childcare!E5</f>
        <v>402.99515799001739</v>
      </c>
      <c r="H3">
        <v>2019</v>
      </c>
      <c r="I3">
        <f>B3*$F$3/1000</f>
        <v>17989.300857516384</v>
      </c>
      <c r="J3">
        <f t="shared" ref="J3:K18" si="0">C3*$F$3/1000</f>
        <v>44.73246253689193</v>
      </c>
      <c r="K3">
        <f t="shared" si="0"/>
        <v>35.866569061111548</v>
      </c>
      <c r="L3">
        <f>SUM(I3:K3)</f>
        <v>18069.899889114389</v>
      </c>
      <c r="M3">
        <v>9.1036090000000005</v>
      </c>
      <c r="N3">
        <f>M3*L3*364.25/7/1000</f>
        <v>8559.9428160463067</v>
      </c>
      <c r="O3">
        <f>'social care receipt'!BD3</f>
        <v>10.010811532499996</v>
      </c>
      <c r="P3">
        <f>O3*N3/10^3</f>
        <v>85.691974260416856</v>
      </c>
      <c r="Q3">
        <f>SUM('social care receipt'!BH3:BL3)</f>
        <v>27.237584554515117</v>
      </c>
      <c r="R3">
        <f>Q3/P3</f>
        <v>0.31785455743778795</v>
      </c>
      <c r="T3">
        <v>2019</v>
      </c>
      <c r="U3">
        <f>L3</f>
        <v>18069.899889114389</v>
      </c>
      <c r="V3">
        <f>SUM('social care receipt'!AI3:AJ3)/1000</f>
        <v>2695.2316166372361</v>
      </c>
      <c r="W3">
        <f>V3/U3</f>
        <v>0.14915586877495038</v>
      </c>
      <c r="Y3">
        <f>N3</f>
        <v>8559.9428160463067</v>
      </c>
      <c r="Z3">
        <f>SUM('social care receipt'!AT3:AX3)/10^6</f>
        <v>2720.8168354871714</v>
      </c>
      <c r="AA3">
        <f>Z3/Y3</f>
        <v>0.31785455743778795</v>
      </c>
    </row>
    <row r="4" spans="1:27" x14ac:dyDescent="0.25">
      <c r="A4">
        <v>2020</v>
      </c>
      <c r="B4" s="1">
        <v>28147</v>
      </c>
      <c r="C4" s="1">
        <v>1539</v>
      </c>
      <c r="D4">
        <v>965</v>
      </c>
      <c r="H4">
        <v>2020</v>
      </c>
      <c r="I4">
        <f t="shared" ref="I4:I53" si="1">B4*$F$3/1000</f>
        <v>11343.10471194502</v>
      </c>
      <c r="J4">
        <f t="shared" si="0"/>
        <v>620.20954814663685</v>
      </c>
      <c r="K4">
        <f t="shared" si="0"/>
        <v>388.89032746036679</v>
      </c>
      <c r="L4">
        <f t="shared" ref="L4:L53" si="2">SUM(I4:K4)</f>
        <v>12352.204587552023</v>
      </c>
      <c r="M4">
        <v>14.515029999999999</v>
      </c>
      <c r="N4">
        <f t="shared" ref="N4:N53" si="3">M4*L4*364.25/7/1000</f>
        <v>9329.6195558943327</v>
      </c>
      <c r="O4">
        <f>'social care receipt'!BD4</f>
        <v>10.382273099999997</v>
      </c>
      <c r="P4">
        <f t="shared" ref="P4:P53" si="4">O4*N4/10^3</f>
        <v>96.862658148395653</v>
      </c>
      <c r="Q4">
        <f>SUM('social care receipt'!BH4:BL4)</f>
        <v>25.573395208514349</v>
      </c>
      <c r="R4">
        <f t="shared" ref="R4:R53" si="5">Q4/P4</f>
        <v>0.2640170701214431</v>
      </c>
      <c r="T4">
        <v>2020</v>
      </c>
      <c r="U4">
        <f t="shared" ref="U4:U53" si="6">L4</f>
        <v>12352.204587552023</v>
      </c>
      <c r="V4">
        <f>SUM('social care receipt'!AI4:AJ4)/1000</f>
        <v>2685.9627280034661</v>
      </c>
      <c r="W4">
        <f t="shared" ref="W4:W53" si="7">V4/U4</f>
        <v>0.21744804410949073</v>
      </c>
      <c r="Y4">
        <f t="shared" ref="Y4:Y53" si="8">N4</f>
        <v>9329.6195558943327</v>
      </c>
      <c r="Z4">
        <f>SUM('social care receipt'!AT4:AX4)/10^6</f>
        <v>2463.1788204949412</v>
      </c>
      <c r="AA4">
        <f t="shared" ref="AA4:AA53" si="9">Z4/Y4</f>
        <v>0.26401707012144315</v>
      </c>
    </row>
    <row r="5" spans="1:27" x14ac:dyDescent="0.25">
      <c r="A5">
        <v>2021</v>
      </c>
      <c r="B5" s="1">
        <v>21033</v>
      </c>
      <c r="C5" s="1">
        <v>3118</v>
      </c>
      <c r="D5" s="1">
        <v>1072</v>
      </c>
      <c r="H5">
        <v>2021</v>
      </c>
      <c r="I5">
        <f t="shared" si="1"/>
        <v>8476.1971580040354</v>
      </c>
      <c r="J5">
        <f t="shared" si="0"/>
        <v>1256.5389026128744</v>
      </c>
      <c r="K5">
        <f t="shared" si="0"/>
        <v>432.01080936529866</v>
      </c>
      <c r="L5">
        <f t="shared" si="2"/>
        <v>10164.746869982207</v>
      </c>
      <c r="M5">
        <v>15.43319</v>
      </c>
      <c r="N5">
        <f t="shared" si="3"/>
        <v>8163.0750864435149</v>
      </c>
      <c r="O5">
        <f>'social care receipt'!BD5</f>
        <v>10.55744</v>
      </c>
      <c r="P5">
        <f t="shared" si="4"/>
        <v>86.181175440622212</v>
      </c>
      <c r="Q5">
        <f>SUM('social care receipt'!BH5:BL5)</f>
        <v>29.366948618505319</v>
      </c>
      <c r="R5">
        <f t="shared" si="5"/>
        <v>0.34075827427926869</v>
      </c>
      <c r="T5">
        <v>2021</v>
      </c>
      <c r="U5">
        <f t="shared" si="6"/>
        <v>10164.746869982207</v>
      </c>
      <c r="V5">
        <f>SUM('social care receipt'!AI5:AJ5)/1000</f>
        <v>3050.6733459844318</v>
      </c>
      <c r="W5">
        <f t="shared" si="7"/>
        <v>0.30012290369900491</v>
      </c>
      <c r="Y5">
        <f t="shared" si="8"/>
        <v>8163.0750864435149</v>
      </c>
      <c r="Z5">
        <f>SUM('social care receipt'!AT5:AX5)/10^6</f>
        <v>2781.6353792685836</v>
      </c>
      <c r="AA5">
        <f t="shared" si="9"/>
        <v>0.34075827427926864</v>
      </c>
    </row>
    <row r="6" spans="1:27" x14ac:dyDescent="0.25">
      <c r="A6">
        <v>2022</v>
      </c>
      <c r="B6" s="1">
        <v>17912</v>
      </c>
      <c r="C6" s="1">
        <v>3985</v>
      </c>
      <c r="D6">
        <v>953</v>
      </c>
      <c r="H6">
        <v>2022</v>
      </c>
      <c r="I6">
        <f t="shared" si="1"/>
        <v>7218.4492699171915</v>
      </c>
      <c r="J6">
        <f t="shared" si="0"/>
        <v>1605.9357045902193</v>
      </c>
      <c r="K6">
        <f t="shared" si="0"/>
        <v>384.05438556448655</v>
      </c>
      <c r="L6">
        <f t="shared" si="2"/>
        <v>9208.4393600718977</v>
      </c>
      <c r="M6">
        <v>15.69999</v>
      </c>
      <c r="N6">
        <f t="shared" si="3"/>
        <v>7522.9284053838273</v>
      </c>
      <c r="O6">
        <f>'social care receipt'!BD6</f>
        <v>11.02</v>
      </c>
      <c r="P6">
        <f t="shared" si="4"/>
        <v>82.902671027329774</v>
      </c>
      <c r="Q6">
        <f>SUM('social care receipt'!BH6:BL6)</f>
        <v>31.560142730813837</v>
      </c>
      <c r="R6">
        <f t="shared" si="5"/>
        <v>0.38068909408732671</v>
      </c>
      <c r="T6">
        <v>2022</v>
      </c>
      <c r="U6">
        <f t="shared" si="6"/>
        <v>9208.4393600718977</v>
      </c>
      <c r="V6">
        <f>SUM('social care receipt'!AI6:AJ6)/1000</f>
        <v>3183.6617481211374</v>
      </c>
      <c r="W6">
        <f t="shared" si="7"/>
        <v>0.34573304157549234</v>
      </c>
      <c r="Y6">
        <f t="shared" si="8"/>
        <v>7522.9284053838273</v>
      </c>
      <c r="Z6">
        <f>SUM('social care receipt'!AT6:AX6)/10^6</f>
        <v>2863.8967995293856</v>
      </c>
      <c r="AA6">
        <f t="shared" si="9"/>
        <v>0.3806890940873266</v>
      </c>
    </row>
    <row r="7" spans="1:27" x14ac:dyDescent="0.25">
      <c r="A7">
        <v>2023</v>
      </c>
      <c r="B7" s="1">
        <v>16616</v>
      </c>
      <c r="C7" s="1">
        <v>4435</v>
      </c>
      <c r="D7">
        <v>896</v>
      </c>
      <c r="H7">
        <v>2023</v>
      </c>
      <c r="I7">
        <f t="shared" si="1"/>
        <v>6696.1675451621295</v>
      </c>
      <c r="J7">
        <f t="shared" si="0"/>
        <v>1787.2835256857272</v>
      </c>
      <c r="K7">
        <f t="shared" si="0"/>
        <v>361.08366155905554</v>
      </c>
      <c r="L7">
        <f t="shared" si="2"/>
        <v>8844.5347324069135</v>
      </c>
      <c r="M7">
        <v>16.126169999999998</v>
      </c>
      <c r="N7">
        <f t="shared" si="3"/>
        <v>7421.7743485686624</v>
      </c>
      <c r="O7">
        <f>'social care receipt'!BD7</f>
        <v>10.584747071947707</v>
      </c>
      <c r="P7">
        <f t="shared" si="4"/>
        <v>78.557604304668743</v>
      </c>
      <c r="Q7">
        <f>SUM('social care receipt'!BH7:BL7)</f>
        <v>32.261032144158719</v>
      </c>
      <c r="R7">
        <f t="shared" si="5"/>
        <v>0.41066720949179225</v>
      </c>
      <c r="T7">
        <v>2023</v>
      </c>
      <c r="U7">
        <f t="shared" si="6"/>
        <v>8844.5347324069135</v>
      </c>
      <c r="V7">
        <f>SUM('social care receipt'!AI7:AJ7)/1000</f>
        <v>3445.6086008146485</v>
      </c>
      <c r="W7">
        <f t="shared" si="7"/>
        <v>0.389574884950107</v>
      </c>
      <c r="Y7">
        <f t="shared" si="8"/>
        <v>7421.7743485686624</v>
      </c>
      <c r="Z7">
        <f>SUM('social care receipt'!AT7:AX7)/10^6</f>
        <v>3047.879361204456</v>
      </c>
      <c r="AA7">
        <f t="shared" si="9"/>
        <v>0.41066720949179214</v>
      </c>
    </row>
    <row r="8" spans="1:27" x14ac:dyDescent="0.25">
      <c r="A8">
        <v>2024</v>
      </c>
      <c r="B8" s="1">
        <v>16348</v>
      </c>
      <c r="C8" s="1">
        <v>4866</v>
      </c>
      <c r="D8">
        <v>910</v>
      </c>
      <c r="H8">
        <v>2024</v>
      </c>
      <c r="I8">
        <f t="shared" si="1"/>
        <v>6588.1648428208046</v>
      </c>
      <c r="J8">
        <f t="shared" si="0"/>
        <v>1960.9744387794246</v>
      </c>
      <c r="K8">
        <f t="shared" si="0"/>
        <v>366.72559377091579</v>
      </c>
      <c r="L8">
        <f t="shared" si="2"/>
        <v>8915.8648753711459</v>
      </c>
      <c r="M8">
        <v>16.396799999999999</v>
      </c>
      <c r="N8">
        <f t="shared" si="3"/>
        <v>7607.1870962722687</v>
      </c>
      <c r="O8">
        <f>'social care receipt'!BD8</f>
        <v>10.661083331289614</v>
      </c>
      <c r="P8">
        <f t="shared" si="4"/>
        <v>81.100855550069724</v>
      </c>
      <c r="Q8">
        <f>SUM('social care receipt'!BH8:BL8)</f>
        <v>34.495827826623085</v>
      </c>
      <c r="R8">
        <f t="shared" si="5"/>
        <v>0.42534480792654755</v>
      </c>
      <c r="T8">
        <v>2024</v>
      </c>
      <c r="U8">
        <f t="shared" si="6"/>
        <v>8915.8648753711459</v>
      </c>
      <c r="V8">
        <f>SUM('social care receipt'!AI8:AJ8)/1000</f>
        <v>3651.5391265475478</v>
      </c>
      <c r="W8">
        <f t="shared" si="7"/>
        <v>0.4095552341348761</v>
      </c>
      <c r="Y8">
        <f t="shared" si="8"/>
        <v>7607.1870962722687</v>
      </c>
      <c r="Z8">
        <f>SUM('social care receipt'!AT8:AX8)/10^6</f>
        <v>3235.6775343252393</v>
      </c>
      <c r="AA8">
        <f t="shared" si="9"/>
        <v>0.42534480792654755</v>
      </c>
    </row>
    <row r="9" spans="1:27" x14ac:dyDescent="0.25">
      <c r="A9">
        <v>2025</v>
      </c>
      <c r="B9" s="1">
        <v>16151</v>
      </c>
      <c r="C9" s="1">
        <v>5075</v>
      </c>
      <c r="D9">
        <v>961</v>
      </c>
      <c r="H9">
        <v>2025</v>
      </c>
      <c r="I9">
        <f t="shared" si="1"/>
        <v>6508.7747966967709</v>
      </c>
      <c r="J9">
        <f t="shared" si="0"/>
        <v>2045.2004267993384</v>
      </c>
      <c r="K9">
        <f t="shared" si="0"/>
        <v>387.27834682840671</v>
      </c>
      <c r="L9">
        <f t="shared" si="2"/>
        <v>8941.2535703245157</v>
      </c>
      <c r="M9">
        <v>16.26493</v>
      </c>
      <c r="N9">
        <f t="shared" si="3"/>
        <v>7567.4947865258437</v>
      </c>
      <c r="O9">
        <f>'social care receipt'!BD9</f>
        <v>10.819912389035107</v>
      </c>
      <c r="P9">
        <f t="shared" si="4"/>
        <v>81.879630594689559</v>
      </c>
      <c r="Q9">
        <f>SUM('social care receipt'!BH9:BL9)</f>
        <v>35.462374979460144</v>
      </c>
      <c r="R9">
        <f t="shared" si="5"/>
        <v>0.43310374902644122</v>
      </c>
      <c r="T9">
        <v>2025</v>
      </c>
      <c r="U9">
        <f t="shared" si="6"/>
        <v>8941.2535703245157</v>
      </c>
      <c r="V9">
        <f>SUM('social care receipt'!AI9:AJ9)/1000</f>
        <v>3819.9911025873748</v>
      </c>
      <c r="W9">
        <f t="shared" si="7"/>
        <v>0.42723216297832062</v>
      </c>
      <c r="Y9">
        <f t="shared" si="8"/>
        <v>7567.4947865258437</v>
      </c>
      <c r="Z9">
        <f>SUM('social care receipt'!AT9:AX9)/10^6</f>
        <v>3277.510362782391</v>
      </c>
      <c r="AA9">
        <f t="shared" si="9"/>
        <v>0.43310374902644116</v>
      </c>
    </row>
    <row r="10" spans="1:27" x14ac:dyDescent="0.25">
      <c r="A10">
        <v>2026</v>
      </c>
      <c r="B10" s="1">
        <v>16225</v>
      </c>
      <c r="C10" s="1">
        <v>5322</v>
      </c>
      <c r="D10">
        <v>961</v>
      </c>
      <c r="H10">
        <v>2026</v>
      </c>
      <c r="I10">
        <f t="shared" si="1"/>
        <v>6538.5964383880319</v>
      </c>
      <c r="J10">
        <f t="shared" si="0"/>
        <v>2144.7402308228725</v>
      </c>
      <c r="K10">
        <f t="shared" si="0"/>
        <v>387.27834682840671</v>
      </c>
      <c r="L10">
        <f t="shared" si="2"/>
        <v>9070.6150160393117</v>
      </c>
      <c r="M10">
        <v>16.28595</v>
      </c>
      <c r="N10">
        <f t="shared" si="3"/>
        <v>7686.9021385006472</v>
      </c>
      <c r="O10">
        <f>'social care receipt'!BD10</f>
        <v>10.851582703389093</v>
      </c>
      <c r="P10">
        <f t="shared" si="4"/>
        <v>83.41505428879826</v>
      </c>
      <c r="Q10">
        <f>SUM('social care receipt'!BH10:BL10)</f>
        <v>37.491758416677868</v>
      </c>
      <c r="R10">
        <f t="shared" si="5"/>
        <v>0.44946033706187499</v>
      </c>
      <c r="T10">
        <v>2026</v>
      </c>
      <c r="U10">
        <f t="shared" si="6"/>
        <v>9070.6150160393117</v>
      </c>
      <c r="V10">
        <f>SUM('social care receipt'!AI10:AJ10)/1000</f>
        <v>3994.4880059970524</v>
      </c>
      <c r="W10">
        <f t="shared" si="7"/>
        <v>0.44037675493157985</v>
      </c>
      <c r="Y10">
        <f t="shared" si="8"/>
        <v>7686.9021385006472</v>
      </c>
      <c r="Z10">
        <f>SUM('social care receipt'!AT10:AX10)/10^6</f>
        <v>3454.9576261321495</v>
      </c>
      <c r="AA10">
        <f t="shared" si="9"/>
        <v>0.4494603370618751</v>
      </c>
    </row>
    <row r="11" spans="1:27" x14ac:dyDescent="0.25">
      <c r="A11">
        <v>2027</v>
      </c>
      <c r="B11" s="1">
        <v>16298</v>
      </c>
      <c r="C11" s="1">
        <v>5442</v>
      </c>
      <c r="D11">
        <v>964</v>
      </c>
      <c r="H11">
        <v>2027</v>
      </c>
      <c r="I11">
        <f t="shared" si="1"/>
        <v>6568.0150849213032</v>
      </c>
      <c r="J11">
        <f t="shared" si="0"/>
        <v>2193.0996497816745</v>
      </c>
      <c r="K11">
        <f t="shared" si="0"/>
        <v>388.48733230237673</v>
      </c>
      <c r="L11">
        <f t="shared" si="2"/>
        <v>9149.6020670053549</v>
      </c>
      <c r="M11">
        <v>16.10417</v>
      </c>
      <c r="N11">
        <f t="shared" si="3"/>
        <v>7667.2932340347852</v>
      </c>
      <c r="O11">
        <f>'social care receipt'!BD11</f>
        <v>10.898204812052882</v>
      </c>
      <c r="P11">
        <f t="shared" si="4"/>
        <v>83.559732018578387</v>
      </c>
      <c r="Q11">
        <f>SUM('social care receipt'!BH11:BL11)</f>
        <v>38.764351909522979</v>
      </c>
      <c r="R11">
        <f t="shared" si="5"/>
        <v>0.4639118744529272</v>
      </c>
      <c r="T11">
        <v>2027</v>
      </c>
      <c r="U11">
        <f t="shared" si="6"/>
        <v>9149.6020670053549</v>
      </c>
      <c r="V11">
        <f>SUM('social care receipt'!AI11:AJ11)/1000</f>
        <v>4091.6098390726465</v>
      </c>
      <c r="W11">
        <f t="shared" si="7"/>
        <v>0.44718992248062017</v>
      </c>
      <c r="Y11">
        <f t="shared" si="8"/>
        <v>7667.2932340347852</v>
      </c>
      <c r="Z11">
        <f>SUM('social care receipt'!AT11:AX11)/10^6</f>
        <v>3556.9483761813235</v>
      </c>
      <c r="AA11">
        <f t="shared" si="9"/>
        <v>0.4639118744529272</v>
      </c>
    </row>
    <row r="12" spans="1:27" x14ac:dyDescent="0.25">
      <c r="A12">
        <v>2028</v>
      </c>
      <c r="B12" s="1">
        <v>16340</v>
      </c>
      <c r="C12" s="1">
        <v>5547</v>
      </c>
      <c r="D12" s="1">
        <v>1083</v>
      </c>
      <c r="H12">
        <v>2028</v>
      </c>
      <c r="I12">
        <f t="shared" si="1"/>
        <v>6584.9408815568841</v>
      </c>
      <c r="J12">
        <f t="shared" si="0"/>
        <v>2235.4141413706266</v>
      </c>
      <c r="K12">
        <f t="shared" si="0"/>
        <v>436.44375610318883</v>
      </c>
      <c r="L12">
        <f t="shared" si="2"/>
        <v>9256.7987790306979</v>
      </c>
      <c r="M12">
        <v>16.384429999999998</v>
      </c>
      <c r="N12">
        <f t="shared" si="3"/>
        <v>7892.1200160374638</v>
      </c>
      <c r="O12">
        <f>'social care receipt'!BD12</f>
        <v>10.936062092622119</v>
      </c>
      <c r="P12">
        <f t="shared" si="4"/>
        <v>86.308714537811582</v>
      </c>
      <c r="Q12">
        <f>SUM('social care receipt'!BH12:BL12)</f>
        <v>41.091974091202822</v>
      </c>
      <c r="R12">
        <f t="shared" si="5"/>
        <v>0.47610457775037945</v>
      </c>
      <c r="T12">
        <v>2028</v>
      </c>
      <c r="U12">
        <f t="shared" si="6"/>
        <v>9256.7987790306979</v>
      </c>
      <c r="V12">
        <f>SUM('social care receipt'!AI12:AJ12)/1000</f>
        <v>4210.4934106797018</v>
      </c>
      <c r="W12">
        <f t="shared" si="7"/>
        <v>0.45485415759686554</v>
      </c>
      <c r="Y12">
        <f t="shared" si="8"/>
        <v>7892.1200160374638</v>
      </c>
      <c r="Z12">
        <f>SUM('social care receipt'!AT12:AX12)/10^6</f>
        <v>3757.4744677908348</v>
      </c>
      <c r="AA12">
        <f t="shared" si="9"/>
        <v>0.47610457775037945</v>
      </c>
    </row>
    <row r="13" spans="1:27" x14ac:dyDescent="0.25">
      <c r="A13">
        <v>2029</v>
      </c>
      <c r="B13" s="1">
        <v>16435</v>
      </c>
      <c r="C13" s="1">
        <v>5742</v>
      </c>
      <c r="D13" s="1">
        <v>1036</v>
      </c>
      <c r="H13">
        <v>2029</v>
      </c>
      <c r="I13">
        <f t="shared" si="1"/>
        <v>6623.2254215659359</v>
      </c>
      <c r="J13">
        <f t="shared" si="0"/>
        <v>2313.9981971786801</v>
      </c>
      <c r="K13">
        <f t="shared" si="0"/>
        <v>417.50298367765799</v>
      </c>
      <c r="L13">
        <f t="shared" si="2"/>
        <v>9354.7266024222736</v>
      </c>
      <c r="M13">
        <v>16.70722</v>
      </c>
      <c r="N13">
        <f t="shared" si="3"/>
        <v>8132.7385585057782</v>
      </c>
      <c r="O13">
        <f>'social care receipt'!BD13</f>
        <v>10.999239518323817</v>
      </c>
      <c r="P13">
        <f t="shared" si="4"/>
        <v>89.453939344912641</v>
      </c>
      <c r="Q13">
        <f>SUM('social care receipt'!BH13:BL13)</f>
        <v>41.006660173308418</v>
      </c>
      <c r="R13">
        <f t="shared" si="5"/>
        <v>0.45841089250632894</v>
      </c>
      <c r="T13">
        <v>2029</v>
      </c>
      <c r="U13">
        <f t="shared" si="6"/>
        <v>9354.7266024222736</v>
      </c>
      <c r="V13">
        <f>SUM('social care receipt'!AI13:AJ13)/1000</f>
        <v>4333.0039387086663</v>
      </c>
      <c r="W13">
        <f t="shared" si="7"/>
        <v>0.46318873045276349</v>
      </c>
      <c r="Y13">
        <f t="shared" si="8"/>
        <v>8132.7385585057782</v>
      </c>
      <c r="Z13">
        <f>SUM('social care receipt'!AT13:AX13)/10^6</f>
        <v>3728.1359411252688</v>
      </c>
      <c r="AA13">
        <f t="shared" si="9"/>
        <v>0.45841089250632894</v>
      </c>
    </row>
    <row r="14" spans="1:27" x14ac:dyDescent="0.25">
      <c r="A14">
        <v>2030</v>
      </c>
      <c r="B14" s="1">
        <v>16492</v>
      </c>
      <c r="C14" s="1">
        <v>5831</v>
      </c>
      <c r="D14" s="1">
        <v>1082</v>
      </c>
      <c r="H14">
        <v>2030</v>
      </c>
      <c r="I14">
        <f t="shared" si="1"/>
        <v>6646.1961455713672</v>
      </c>
      <c r="J14">
        <f t="shared" si="0"/>
        <v>2349.8647662397912</v>
      </c>
      <c r="K14">
        <f t="shared" si="0"/>
        <v>436.04076094519883</v>
      </c>
      <c r="L14">
        <f t="shared" si="2"/>
        <v>9432.1016727563583</v>
      </c>
      <c r="M14">
        <v>16.535699999999999</v>
      </c>
      <c r="N14">
        <f t="shared" si="3"/>
        <v>8115.8232174713385</v>
      </c>
      <c r="O14">
        <f>'social care receipt'!BD14</f>
        <v>11.164280979309057</v>
      </c>
      <c r="P14">
        <f t="shared" si="4"/>
        <v>90.607330778250088</v>
      </c>
      <c r="Q14">
        <f>SUM('social care receipt'!BH14:BL14)</f>
        <v>42.360519653524378</v>
      </c>
      <c r="R14">
        <f t="shared" si="5"/>
        <v>0.46751757600272276</v>
      </c>
      <c r="T14">
        <v>2030</v>
      </c>
      <c r="U14">
        <f t="shared" si="6"/>
        <v>9432.1016727563583</v>
      </c>
      <c r="V14">
        <f>SUM('social care receipt'!AI14:AJ14)/1000</f>
        <v>4468.4103117933128</v>
      </c>
      <c r="W14">
        <f t="shared" si="7"/>
        <v>0.47374492629779952</v>
      </c>
      <c r="Y14">
        <f t="shared" si="8"/>
        <v>8115.8232174713385</v>
      </c>
      <c r="Z14">
        <f>SUM('social care receipt'!AT14:AX14)/10^6</f>
        <v>3794.289997898818</v>
      </c>
      <c r="AA14">
        <f t="shared" si="9"/>
        <v>0.4675175760027227</v>
      </c>
    </row>
    <row r="15" spans="1:27" x14ac:dyDescent="0.25">
      <c r="A15">
        <v>2031</v>
      </c>
      <c r="B15" s="1">
        <v>16706</v>
      </c>
      <c r="C15" s="1">
        <v>5867</v>
      </c>
      <c r="D15" s="1">
        <v>1121</v>
      </c>
      <c r="H15">
        <v>2031</v>
      </c>
      <c r="I15">
        <f t="shared" si="1"/>
        <v>6732.4371093812306</v>
      </c>
      <c r="J15">
        <f t="shared" si="0"/>
        <v>2364.372591927432</v>
      </c>
      <c r="K15">
        <f t="shared" si="0"/>
        <v>451.75757210680945</v>
      </c>
      <c r="L15">
        <f t="shared" si="2"/>
        <v>9548.5672734154723</v>
      </c>
      <c r="M15">
        <v>16.309229999999999</v>
      </c>
      <c r="N15">
        <f t="shared" si="3"/>
        <v>8103.5103291466676</v>
      </c>
      <c r="O15">
        <f>'social care receipt'!BD15</f>
        <v>11.337397414036261</v>
      </c>
      <c r="P15">
        <f t="shared" si="4"/>
        <v>91.872717050283555</v>
      </c>
      <c r="Q15">
        <f>SUM('social care receipt'!BH15:BL15)</f>
        <v>43.443136745007493</v>
      </c>
      <c r="R15">
        <f t="shared" si="5"/>
        <v>0.47286221785767257</v>
      </c>
      <c r="T15">
        <v>2031</v>
      </c>
      <c r="U15">
        <f t="shared" si="6"/>
        <v>9548.5672734154723</v>
      </c>
      <c r="V15">
        <f>SUM('social care receipt'!AI15:AJ15)/1000</f>
        <v>4515.1577501201546</v>
      </c>
      <c r="W15">
        <f t="shared" si="7"/>
        <v>0.4728623280155313</v>
      </c>
      <c r="Y15">
        <f t="shared" si="8"/>
        <v>8103.5103291466676</v>
      </c>
      <c r="Z15">
        <f>SUM('social care receipt'!AT15:AX15)/10^6</f>
        <v>3831.8438666728521</v>
      </c>
      <c r="AA15">
        <f t="shared" si="9"/>
        <v>0.47286221785767263</v>
      </c>
    </row>
    <row r="16" spans="1:27" x14ac:dyDescent="0.25">
      <c r="A16">
        <v>2032</v>
      </c>
      <c r="B16" s="1">
        <v>16965</v>
      </c>
      <c r="C16" s="1">
        <v>5961</v>
      </c>
      <c r="D16" s="1">
        <v>1124</v>
      </c>
      <c r="H16">
        <v>2032</v>
      </c>
      <c r="I16">
        <f t="shared" si="1"/>
        <v>6836.8128553006454</v>
      </c>
      <c r="J16">
        <f t="shared" si="0"/>
        <v>2402.2541367784938</v>
      </c>
      <c r="K16">
        <f t="shared" si="0"/>
        <v>452.96655758077952</v>
      </c>
      <c r="L16">
        <f t="shared" si="2"/>
        <v>9692.0335496599182</v>
      </c>
      <c r="M16">
        <v>16.2544</v>
      </c>
      <c r="N16">
        <f t="shared" si="3"/>
        <v>8197.6122506719912</v>
      </c>
      <c r="O16">
        <f>'social care receipt'!BD16</f>
        <v>11.518883611524902</v>
      </c>
      <c r="P16">
        <f t="shared" si="4"/>
        <v>94.42734140790138</v>
      </c>
      <c r="Q16">
        <f>SUM('social care receipt'!BH16:BL16)</f>
        <v>43.715409131661175</v>
      </c>
      <c r="R16">
        <f t="shared" si="5"/>
        <v>0.46295287445213629</v>
      </c>
      <c r="T16">
        <v>2032</v>
      </c>
      <c r="U16">
        <f t="shared" si="6"/>
        <v>9692.0335496599182</v>
      </c>
      <c r="V16">
        <f>SUM('social care receipt'!AI16:AJ16)/1000</f>
        <v>4555.4572659191563</v>
      </c>
      <c r="W16">
        <f t="shared" si="7"/>
        <v>0.47002079002079</v>
      </c>
      <c r="Y16">
        <f t="shared" si="8"/>
        <v>8197.6122506719912</v>
      </c>
      <c r="Z16">
        <f>SUM('social care receipt'!AT16:AX16)/10^6</f>
        <v>3795.1081550926456</v>
      </c>
      <c r="AA16">
        <f t="shared" si="9"/>
        <v>0.4629528744521364</v>
      </c>
    </row>
    <row r="17" spans="1:27" x14ac:dyDescent="0.25">
      <c r="A17">
        <v>2033</v>
      </c>
      <c r="B17" s="1">
        <v>17036</v>
      </c>
      <c r="C17" s="1">
        <v>6012</v>
      </c>
      <c r="D17" s="1">
        <v>1105</v>
      </c>
      <c r="H17">
        <v>2033</v>
      </c>
      <c r="I17">
        <f t="shared" si="1"/>
        <v>6865.4255115179367</v>
      </c>
      <c r="J17">
        <f t="shared" si="0"/>
        <v>2422.8068898359843</v>
      </c>
      <c r="K17">
        <f t="shared" si="0"/>
        <v>445.30964957896924</v>
      </c>
      <c r="L17">
        <f t="shared" si="2"/>
        <v>9733.5420509328906</v>
      </c>
      <c r="M17">
        <v>16.153469999999999</v>
      </c>
      <c r="N17">
        <f t="shared" si="3"/>
        <v>8181.6003089694514</v>
      </c>
      <c r="O17">
        <f>'social care receipt'!BD17</f>
        <v>11.709051375616223</v>
      </c>
      <c r="P17">
        <f t="shared" si="4"/>
        <v>95.79877835248088</v>
      </c>
      <c r="Q17">
        <f>SUM('social care receipt'!BH17:BL17)</f>
        <v>46.58175514096019</v>
      </c>
      <c r="R17">
        <f t="shared" si="5"/>
        <v>0.48624581588679383</v>
      </c>
      <c r="T17">
        <v>2033</v>
      </c>
      <c r="U17">
        <f t="shared" si="6"/>
        <v>9733.5420509328906</v>
      </c>
      <c r="V17">
        <f>SUM('social care receipt'!AI17:AJ17)/1000</f>
        <v>4685.2217067919419</v>
      </c>
      <c r="W17">
        <f t="shared" si="7"/>
        <v>0.4813480727031838</v>
      </c>
      <c r="Y17">
        <f t="shared" si="8"/>
        <v>8181.6003089694514</v>
      </c>
      <c r="Z17">
        <f>SUM('social care receipt'!AT17:AX17)/10^6</f>
        <v>3978.2689174944958</v>
      </c>
      <c r="AA17">
        <f t="shared" si="9"/>
        <v>0.48624581588679389</v>
      </c>
    </row>
    <row r="18" spans="1:27" x14ac:dyDescent="0.25">
      <c r="A18">
        <v>2034</v>
      </c>
      <c r="B18" s="1">
        <v>16940</v>
      </c>
      <c r="C18" s="1">
        <v>6130</v>
      </c>
      <c r="D18" s="1">
        <v>1128</v>
      </c>
      <c r="H18">
        <v>2034</v>
      </c>
      <c r="I18">
        <f t="shared" si="1"/>
        <v>6826.7379763508943</v>
      </c>
      <c r="J18">
        <f t="shared" si="0"/>
        <v>2470.3603184788062</v>
      </c>
      <c r="K18">
        <f t="shared" si="0"/>
        <v>454.5785382127396</v>
      </c>
      <c r="L18">
        <f t="shared" si="2"/>
        <v>9751.6768330424402</v>
      </c>
      <c r="M18">
        <v>16.269210000000001</v>
      </c>
      <c r="N18">
        <f t="shared" si="3"/>
        <v>8255.5742145946715</v>
      </c>
      <c r="O18">
        <f>'social care receipt'!BD18</f>
        <v>11.905310693113902</v>
      </c>
      <c r="P18">
        <f t="shared" si="4"/>
        <v>98.285175974809349</v>
      </c>
      <c r="Q18">
        <f>SUM('social care receipt'!BH18:BL18)</f>
        <v>47.054890526681525</v>
      </c>
      <c r="R18">
        <f t="shared" si="5"/>
        <v>0.47875877577654002</v>
      </c>
      <c r="T18">
        <v>2034</v>
      </c>
      <c r="U18">
        <f t="shared" si="6"/>
        <v>9751.6768330424402</v>
      </c>
      <c r="V18">
        <f>SUM('social care receipt'!AI18:AJ18)/1000</f>
        <v>4760.9847964940645</v>
      </c>
      <c r="W18">
        <f t="shared" si="7"/>
        <v>0.48822216712124961</v>
      </c>
      <c r="Y18">
        <f t="shared" si="8"/>
        <v>8255.5742145946715</v>
      </c>
      <c r="Z18">
        <f>SUM('social care receipt'!AT18:AX18)/10^6</f>
        <v>3952.4286043117163</v>
      </c>
      <c r="AA18">
        <f t="shared" si="9"/>
        <v>0.47875877577654008</v>
      </c>
    </row>
    <row r="19" spans="1:27" x14ac:dyDescent="0.25">
      <c r="A19">
        <v>2035</v>
      </c>
      <c r="B19" s="1">
        <v>16928</v>
      </c>
      <c r="C19" s="1">
        <v>6200</v>
      </c>
      <c r="D19" s="1">
        <v>1165</v>
      </c>
      <c r="H19">
        <v>2035</v>
      </c>
      <c r="I19">
        <f t="shared" si="1"/>
        <v>6821.9020344550145</v>
      </c>
      <c r="J19">
        <f t="shared" ref="J19:J53" si="10">C19*$F$3/1000</f>
        <v>2498.5699795381079</v>
      </c>
      <c r="K19">
        <f t="shared" ref="K19:K53" si="11">D19*$F$3/1000</f>
        <v>469.48935905837021</v>
      </c>
      <c r="L19">
        <f t="shared" si="2"/>
        <v>9789.9613730514939</v>
      </c>
      <c r="M19">
        <v>16.169049999999999</v>
      </c>
      <c r="N19">
        <f t="shared" si="3"/>
        <v>8236.9608673583225</v>
      </c>
      <c r="O19">
        <f>'social care receipt'!BD19</f>
        <v>12.104859578525243</v>
      </c>
      <c r="P19">
        <f t="shared" si="4"/>
        <v>99.707254653179987</v>
      </c>
      <c r="Q19">
        <f>SUM('social care receipt'!BH19:BL19)</f>
        <v>49.557723794091515</v>
      </c>
      <c r="R19">
        <f t="shared" si="5"/>
        <v>0.4970322768034508</v>
      </c>
      <c r="T19">
        <v>2035</v>
      </c>
      <c r="U19">
        <f t="shared" si="6"/>
        <v>9789.9613730514939</v>
      </c>
      <c r="V19">
        <f>SUM('social care receipt'!AI19:AJ19)/1000</f>
        <v>4877.8533923111709</v>
      </c>
      <c r="W19">
        <f t="shared" si="7"/>
        <v>0.49825052484254723</v>
      </c>
      <c r="Y19">
        <f t="shared" si="8"/>
        <v>8236.9608673583225</v>
      </c>
      <c r="Z19">
        <f>SUM('social care receipt'!AT19:AX19)/10^6</f>
        <v>4094.0354138440339</v>
      </c>
      <c r="AA19">
        <f t="shared" si="9"/>
        <v>0.4970322768034508</v>
      </c>
    </row>
    <row r="20" spans="1:27" x14ac:dyDescent="0.25">
      <c r="A20">
        <v>2036</v>
      </c>
      <c r="B20" s="1">
        <v>17269</v>
      </c>
      <c r="C20" s="1">
        <v>6165</v>
      </c>
      <c r="D20" s="1">
        <v>1216</v>
      </c>
      <c r="H20">
        <v>2036</v>
      </c>
      <c r="I20">
        <f t="shared" si="1"/>
        <v>6959.3233833296099</v>
      </c>
      <c r="J20">
        <f t="shared" si="10"/>
        <v>2484.465149008457</v>
      </c>
      <c r="K20">
        <f t="shared" si="11"/>
        <v>490.04211211586113</v>
      </c>
      <c r="L20">
        <f t="shared" si="2"/>
        <v>9933.8306444539285</v>
      </c>
      <c r="M20">
        <v>16.360520000000001</v>
      </c>
      <c r="N20">
        <f t="shared" si="3"/>
        <v>8456.9813964495861</v>
      </c>
      <c r="O20">
        <f>'social care receipt'!BD20</f>
        <v>12.307753169395797</v>
      </c>
      <c r="P20">
        <f t="shared" si="4"/>
        <v>104.08643958567369</v>
      </c>
      <c r="Q20">
        <f>SUM('social care receipt'!BH20:BL20)</f>
        <v>49.788520880823171</v>
      </c>
      <c r="R20">
        <f t="shared" si="5"/>
        <v>0.47833820696539603</v>
      </c>
      <c r="T20">
        <v>2036</v>
      </c>
      <c r="U20">
        <f t="shared" si="6"/>
        <v>9933.8306444539285</v>
      </c>
      <c r="V20">
        <f>SUM('social care receipt'!AI20:AJ20)/1000</f>
        <v>4912.5109758983117</v>
      </c>
      <c r="W20">
        <f t="shared" si="7"/>
        <v>0.49452332657200809</v>
      </c>
      <c r="Y20">
        <f t="shared" si="8"/>
        <v>8456.9813964495861</v>
      </c>
      <c r="Z20">
        <f>SUM('social care receipt'!AT20:AX20)/10^6</f>
        <v>4045.2973175174066</v>
      </c>
      <c r="AA20">
        <f t="shared" si="9"/>
        <v>0.47833820696539608</v>
      </c>
    </row>
    <row r="21" spans="1:27" x14ac:dyDescent="0.25">
      <c r="A21">
        <v>2037</v>
      </c>
      <c r="B21" s="1">
        <v>17342</v>
      </c>
      <c r="C21" s="1">
        <v>6223</v>
      </c>
      <c r="D21" s="1">
        <v>1159</v>
      </c>
      <c r="H21">
        <v>2037</v>
      </c>
      <c r="I21">
        <f t="shared" si="1"/>
        <v>6988.7420298628813</v>
      </c>
      <c r="J21">
        <f t="shared" si="10"/>
        <v>2507.8388681718779</v>
      </c>
      <c r="K21">
        <f t="shared" si="11"/>
        <v>467.07138811043018</v>
      </c>
      <c r="L21">
        <f t="shared" si="2"/>
        <v>9963.6522861451886</v>
      </c>
      <c r="M21">
        <v>16.071169999999999</v>
      </c>
      <c r="N21">
        <f t="shared" si="3"/>
        <v>8332.3514260605789</v>
      </c>
      <c r="O21">
        <f>'social care receipt'!BD21</f>
        <v>12.529111730074781</v>
      </c>
      <c r="P21">
        <f t="shared" si="4"/>
        <v>104.39696199136094</v>
      </c>
      <c r="Q21">
        <f>SUM('social care receipt'!BH21:BL21)</f>
        <v>50.479049216435293</v>
      </c>
      <c r="R21">
        <f t="shared" si="5"/>
        <v>0.4835298676661926</v>
      </c>
      <c r="T21">
        <v>2037</v>
      </c>
      <c r="U21">
        <f t="shared" si="6"/>
        <v>9963.6522861451886</v>
      </c>
      <c r="V21">
        <f>SUM('social care receipt'!AI21:AJ21)/1000</f>
        <v>4948.3775449594241</v>
      </c>
      <c r="W21">
        <f t="shared" si="7"/>
        <v>0.49664293803591664</v>
      </c>
      <c r="Y21">
        <f t="shared" si="8"/>
        <v>8332.3514260605789</v>
      </c>
      <c r="Z21">
        <f>SUM('social care receipt'!AT21:AX21)/10^6</f>
        <v>4028.9407823912838</v>
      </c>
      <c r="AA21">
        <f t="shared" si="9"/>
        <v>0.48352986766619271</v>
      </c>
    </row>
    <row r="22" spans="1:27" x14ac:dyDescent="0.25">
      <c r="A22">
        <v>2038</v>
      </c>
      <c r="B22" s="1">
        <v>17358</v>
      </c>
      <c r="C22" s="1">
        <v>6364</v>
      </c>
      <c r="D22" s="1">
        <v>1141</v>
      </c>
      <c r="H22">
        <v>2038</v>
      </c>
      <c r="I22">
        <f t="shared" si="1"/>
        <v>6995.1899523907223</v>
      </c>
      <c r="J22">
        <f t="shared" si="10"/>
        <v>2564.6611854484704</v>
      </c>
      <c r="K22">
        <f t="shared" si="11"/>
        <v>459.81747526660985</v>
      </c>
      <c r="L22">
        <f t="shared" si="2"/>
        <v>10019.668613105801</v>
      </c>
      <c r="M22">
        <v>16.140429999999999</v>
      </c>
      <c r="N22">
        <f t="shared" si="3"/>
        <v>8415.3072905359477</v>
      </c>
      <c r="O22">
        <f>'social care receipt'!BD22</f>
        <v>12.754451489573036</v>
      </c>
      <c r="P22">
        <f t="shared" si="4"/>
        <v>107.33262860699104</v>
      </c>
      <c r="Q22">
        <f>SUM('social care receipt'!BH22:BL22)</f>
        <v>52.935212073790886</v>
      </c>
      <c r="R22">
        <f t="shared" si="5"/>
        <v>0.49318844381999033</v>
      </c>
      <c r="T22">
        <v>2038</v>
      </c>
      <c r="U22">
        <f t="shared" si="6"/>
        <v>10019.668613105801</v>
      </c>
      <c r="V22">
        <f>SUM('social care receipt'!AI22:AJ22)/1000</f>
        <v>5074.5150294102987</v>
      </c>
      <c r="W22">
        <f t="shared" si="7"/>
        <v>0.50645537545750718</v>
      </c>
      <c r="Y22">
        <f t="shared" si="8"/>
        <v>8415.3072905359477</v>
      </c>
      <c r="Z22">
        <f>SUM('social care receipt'!AT22:AX22)/10^6</f>
        <v>4150.3323068864438</v>
      </c>
      <c r="AA22">
        <f t="shared" si="9"/>
        <v>0.49318844381999039</v>
      </c>
    </row>
    <row r="23" spans="1:27" x14ac:dyDescent="0.25">
      <c r="A23">
        <v>2039</v>
      </c>
      <c r="B23" s="1">
        <v>17508</v>
      </c>
      <c r="C23" s="1">
        <v>6442</v>
      </c>
      <c r="D23" s="1">
        <v>1189</v>
      </c>
      <c r="H23">
        <v>2039</v>
      </c>
      <c r="I23">
        <f t="shared" si="1"/>
        <v>7055.6392260892244</v>
      </c>
      <c r="J23">
        <f t="shared" si="10"/>
        <v>2596.0948077716921</v>
      </c>
      <c r="K23">
        <f t="shared" si="11"/>
        <v>479.16124285013063</v>
      </c>
      <c r="L23">
        <f t="shared" si="2"/>
        <v>10130.895276711048</v>
      </c>
      <c r="M23">
        <v>16.01219</v>
      </c>
      <c r="N23">
        <f t="shared" si="3"/>
        <v>8441.1201356944803</v>
      </c>
      <c r="O23">
        <f>'social care receipt'!BD23</f>
        <v>12.983844050922265</v>
      </c>
      <c r="P23">
        <f t="shared" si="4"/>
        <v>109.59818745695692</v>
      </c>
      <c r="Q23">
        <f>SUM('social care receipt'!BH23:BL23)</f>
        <v>54.80935800193776</v>
      </c>
      <c r="R23">
        <f t="shared" si="5"/>
        <v>0.500093653678929</v>
      </c>
      <c r="T23">
        <v>2039</v>
      </c>
      <c r="U23">
        <f t="shared" si="6"/>
        <v>10130.895276711048</v>
      </c>
      <c r="V23">
        <f>SUM('social care receipt'!AI23:AJ23)/1000</f>
        <v>5153.0990852183522</v>
      </c>
      <c r="W23">
        <f t="shared" si="7"/>
        <v>0.50865189546123546</v>
      </c>
      <c r="Y23">
        <f t="shared" si="8"/>
        <v>8441.1201356944803</v>
      </c>
      <c r="Z23">
        <f>SUM('social care receipt'!AT23:AX23)/10^6</f>
        <v>4221.3506098022299</v>
      </c>
      <c r="AA23">
        <f t="shared" si="9"/>
        <v>0.500093653678929</v>
      </c>
    </row>
    <row r="24" spans="1:27" x14ac:dyDescent="0.25">
      <c r="A24">
        <v>2040</v>
      </c>
      <c r="B24" s="1">
        <v>17582</v>
      </c>
      <c r="C24" s="1">
        <v>6554</v>
      </c>
      <c r="D24" s="1">
        <v>1164</v>
      </c>
      <c r="H24">
        <v>2040</v>
      </c>
      <c r="I24">
        <f t="shared" si="1"/>
        <v>7085.4608677804863</v>
      </c>
      <c r="J24">
        <f t="shared" si="10"/>
        <v>2641.2302654665741</v>
      </c>
      <c r="K24">
        <f t="shared" si="11"/>
        <v>469.08636390038026</v>
      </c>
      <c r="L24">
        <f t="shared" si="2"/>
        <v>10195.777497147441</v>
      </c>
      <c r="M24">
        <v>15.93736</v>
      </c>
      <c r="N24">
        <f t="shared" si="3"/>
        <v>8455.4797246597591</v>
      </c>
      <c r="O24">
        <f>'social care receipt'!BD24</f>
        <v>13.217362304955762</v>
      </c>
      <c r="P24">
        <f t="shared" si="4"/>
        <v>111.75913898303563</v>
      </c>
      <c r="Q24">
        <f>SUM('social care receipt'!BH24:BL24)</f>
        <v>55.947249396175927</v>
      </c>
      <c r="R24">
        <f t="shared" si="5"/>
        <v>0.50060558720543102</v>
      </c>
      <c r="T24">
        <v>2040</v>
      </c>
      <c r="U24">
        <f t="shared" si="6"/>
        <v>10195.777497147441</v>
      </c>
      <c r="V24">
        <f>SUM('social care receipt'!AI24:AJ24)/1000</f>
        <v>5243.3700006081162</v>
      </c>
      <c r="W24">
        <f t="shared" si="7"/>
        <v>0.51426877470355725</v>
      </c>
      <c r="Y24">
        <f t="shared" si="8"/>
        <v>8455.4797246597591</v>
      </c>
      <c r="Z24">
        <f>SUM('social care receipt'!AT24:AX24)/10^6</f>
        <v>4232.8603926669148</v>
      </c>
      <c r="AA24">
        <f t="shared" si="9"/>
        <v>0.50060558720543102</v>
      </c>
    </row>
    <row r="25" spans="1:27" x14ac:dyDescent="0.25">
      <c r="A25">
        <v>2041</v>
      </c>
      <c r="B25" s="1">
        <v>17860</v>
      </c>
      <c r="C25" s="1">
        <v>6526</v>
      </c>
      <c r="D25" s="1">
        <v>1141</v>
      </c>
      <c r="H25">
        <v>2041</v>
      </c>
      <c r="I25">
        <f t="shared" si="1"/>
        <v>7197.4935217017101</v>
      </c>
      <c r="J25">
        <f t="shared" si="10"/>
        <v>2629.9464010428533</v>
      </c>
      <c r="K25">
        <f t="shared" si="11"/>
        <v>459.81747526660985</v>
      </c>
      <c r="L25">
        <f t="shared" si="2"/>
        <v>10287.257398011172</v>
      </c>
      <c r="M25">
        <v>15.77797</v>
      </c>
      <c r="N25">
        <f t="shared" si="3"/>
        <v>8446.02286614283</v>
      </c>
      <c r="O25">
        <f>'social care receipt'!BD25</f>
        <v>13.45508045346989</v>
      </c>
      <c r="P25">
        <f t="shared" si="4"/>
        <v>113.64191717579813</v>
      </c>
      <c r="Q25">
        <f>SUM('social care receipt'!BH25:BL25)</f>
        <v>56.978199505329243</v>
      </c>
      <c r="R25">
        <f t="shared" si="5"/>
        <v>0.50138365245270311</v>
      </c>
      <c r="T25">
        <v>2041</v>
      </c>
      <c r="U25">
        <f t="shared" si="6"/>
        <v>10287.257398011172</v>
      </c>
      <c r="V25">
        <f>SUM('social care receipt'!AI25:AJ25)/1000</f>
        <v>5294.9533808308388</v>
      </c>
      <c r="W25">
        <f t="shared" si="7"/>
        <v>0.51470991499196939</v>
      </c>
      <c r="Y25">
        <f t="shared" si="8"/>
        <v>8446.02286614283</v>
      </c>
      <c r="Z25">
        <f>SUM('social care receipt'!AT25:AX25)/10^6</f>
        <v>4234.6977933257413</v>
      </c>
      <c r="AA25">
        <f t="shared" si="9"/>
        <v>0.50138365245270322</v>
      </c>
    </row>
    <row r="26" spans="1:27" x14ac:dyDescent="0.25">
      <c r="A26">
        <v>2042</v>
      </c>
      <c r="B26" s="1">
        <v>17923</v>
      </c>
      <c r="C26" s="1">
        <v>6532</v>
      </c>
      <c r="D26" s="1">
        <v>1159</v>
      </c>
      <c r="H26">
        <v>2042</v>
      </c>
      <c r="I26">
        <f t="shared" si="1"/>
        <v>7222.8822166550817</v>
      </c>
      <c r="J26">
        <f t="shared" si="10"/>
        <v>2632.3643719907932</v>
      </c>
      <c r="K26">
        <f t="shared" si="11"/>
        <v>467.07138811043018</v>
      </c>
      <c r="L26">
        <f t="shared" si="2"/>
        <v>10322.317976756303</v>
      </c>
      <c r="M26">
        <v>15.85985</v>
      </c>
      <c r="N26">
        <f t="shared" si="3"/>
        <v>8518.7883682375141</v>
      </c>
      <c r="O26">
        <f>'social care receipt'!BD26</f>
        <v>13.697074032802147</v>
      </c>
      <c r="P26">
        <f t="shared" si="4"/>
        <v>116.68247494952304</v>
      </c>
      <c r="Q26">
        <f>SUM('social care receipt'!BH26:BL26)</f>
        <v>60.216583413314233</v>
      </c>
      <c r="R26">
        <f t="shared" si="5"/>
        <v>0.51607221598071162</v>
      </c>
      <c r="T26">
        <v>2042</v>
      </c>
      <c r="U26">
        <f t="shared" si="6"/>
        <v>10322.317976756303</v>
      </c>
      <c r="V26">
        <f>SUM('social care receipt'!AI26:AJ26)/1000</f>
        <v>5327.5959886280298</v>
      </c>
      <c r="W26">
        <f t="shared" si="7"/>
        <v>0.51612399469040382</v>
      </c>
      <c r="Y26">
        <f t="shared" si="8"/>
        <v>8518.7883682375141</v>
      </c>
      <c r="Z26">
        <f>SUM('social care receipt'!AT26:AX26)/10^6</f>
        <v>4396.3099906670459</v>
      </c>
      <c r="AA26">
        <f t="shared" si="9"/>
        <v>0.51607221598071185</v>
      </c>
    </row>
    <row r="27" spans="1:27" x14ac:dyDescent="0.25">
      <c r="A27">
        <v>2043</v>
      </c>
      <c r="B27" s="1">
        <v>17979</v>
      </c>
      <c r="C27" s="1">
        <v>6513</v>
      </c>
      <c r="D27" s="1">
        <v>1124</v>
      </c>
      <c r="H27">
        <v>2043</v>
      </c>
      <c r="I27">
        <f t="shared" si="1"/>
        <v>7245.4499455025225</v>
      </c>
      <c r="J27">
        <f t="shared" si="10"/>
        <v>2624.7074639889829</v>
      </c>
      <c r="K27">
        <f t="shared" si="11"/>
        <v>452.96655758077952</v>
      </c>
      <c r="L27">
        <f t="shared" si="2"/>
        <v>10323.123967072284</v>
      </c>
      <c r="M27">
        <v>16.003679999999999</v>
      </c>
      <c r="N27">
        <f t="shared" si="3"/>
        <v>8596.7148583410999</v>
      </c>
      <c r="O27">
        <f>'social care receipt'!BD27</f>
        <v>13.943419937833278</v>
      </c>
      <c r="P27">
        <f t="shared" si="4"/>
        <v>119.86760535566088</v>
      </c>
      <c r="Q27">
        <f>SUM('social care receipt'!BH27:BL27)</f>
        <v>61.174375349064618</v>
      </c>
      <c r="R27">
        <f t="shared" si="5"/>
        <v>0.51034952410664458</v>
      </c>
      <c r="T27">
        <v>2043</v>
      </c>
      <c r="U27">
        <f t="shared" si="6"/>
        <v>10323.123967072284</v>
      </c>
      <c r="V27">
        <f>SUM('social care receipt'!AI27:AJ27)/1000</f>
        <v>5404.568063804124</v>
      </c>
      <c r="W27">
        <f t="shared" si="7"/>
        <v>0.52353997501561533</v>
      </c>
      <c r="Y27">
        <f t="shared" si="8"/>
        <v>8596.7148583410999</v>
      </c>
      <c r="Z27">
        <f>SUM('social care receipt'!AT27:AX27)/10^6</f>
        <v>4387.3293368349005</v>
      </c>
      <c r="AA27">
        <f t="shared" si="9"/>
        <v>0.51034952410664458</v>
      </c>
    </row>
    <row r="28" spans="1:27" x14ac:dyDescent="0.25">
      <c r="A28">
        <v>2044</v>
      </c>
      <c r="B28" s="1">
        <v>18043</v>
      </c>
      <c r="C28" s="1">
        <v>6550</v>
      </c>
      <c r="D28" s="1">
        <v>1132</v>
      </c>
      <c r="H28">
        <v>2044</v>
      </c>
      <c r="I28">
        <f t="shared" si="1"/>
        <v>7271.2416356138838</v>
      </c>
      <c r="J28">
        <f t="shared" si="10"/>
        <v>2639.6182848346139</v>
      </c>
      <c r="K28">
        <f t="shared" si="11"/>
        <v>456.19051884469968</v>
      </c>
      <c r="L28">
        <f t="shared" si="2"/>
        <v>10367.050439293198</v>
      </c>
      <c r="M28">
        <v>15.792680000000001</v>
      </c>
      <c r="N28">
        <f t="shared" si="3"/>
        <v>8519.4697950630652</v>
      </c>
      <c r="O28">
        <f>'social care receipt'!BD28</f>
        <v>14.194196446421072</v>
      </c>
      <c r="P28">
        <f t="shared" si="4"/>
        <v>120.92702789047581</v>
      </c>
      <c r="Q28">
        <f>SUM('social care receipt'!BH28:BL28)</f>
        <v>62.373250646725012</v>
      </c>
      <c r="R28">
        <f t="shared" si="5"/>
        <v>0.5157924719957292</v>
      </c>
      <c r="T28">
        <v>2044</v>
      </c>
      <c r="U28">
        <f t="shared" si="6"/>
        <v>10367.050439293198</v>
      </c>
      <c r="V28">
        <f>SUM('social care receipt'!AI28:AJ28)/1000</f>
        <v>5398.9261315922622</v>
      </c>
      <c r="W28">
        <f t="shared" si="7"/>
        <v>0.52077745383867824</v>
      </c>
      <c r="Y28">
        <f t="shared" si="8"/>
        <v>8519.4697950630652</v>
      </c>
      <c r="Z28">
        <f>SUM('social care receipt'!AT28:AX28)/10^6</f>
        <v>4394.2783856885271</v>
      </c>
      <c r="AA28">
        <f t="shared" si="9"/>
        <v>0.5157924719957292</v>
      </c>
    </row>
    <row r="29" spans="1:27" x14ac:dyDescent="0.25">
      <c r="A29">
        <v>2045</v>
      </c>
      <c r="B29" s="1">
        <v>17967</v>
      </c>
      <c r="C29" s="1">
        <v>6598</v>
      </c>
      <c r="D29" s="1">
        <v>1159</v>
      </c>
      <c r="H29">
        <v>2045</v>
      </c>
      <c r="I29">
        <f t="shared" si="1"/>
        <v>7240.6140036066427</v>
      </c>
      <c r="J29">
        <f t="shared" si="10"/>
        <v>2658.9620524181346</v>
      </c>
      <c r="K29">
        <f t="shared" si="11"/>
        <v>467.07138811043018</v>
      </c>
      <c r="L29">
        <f t="shared" si="2"/>
        <v>10366.647444135206</v>
      </c>
      <c r="M29">
        <v>16.04166</v>
      </c>
      <c r="N29">
        <f t="shared" si="3"/>
        <v>8653.447371841623</v>
      </c>
      <c r="O29">
        <f>'social care receipt'!BD29</f>
        <v>14.449483244273614</v>
      </c>
      <c r="P29">
        <f t="shared" si="4"/>
        <v>125.03784280462907</v>
      </c>
      <c r="Q29">
        <f>SUM('social care receipt'!BH29:BL29)</f>
        <v>65.096781565154785</v>
      </c>
      <c r="R29">
        <f t="shared" si="5"/>
        <v>0.52061663977095429</v>
      </c>
      <c r="T29">
        <v>2045</v>
      </c>
      <c r="U29">
        <f t="shared" si="6"/>
        <v>10366.647444135206</v>
      </c>
      <c r="V29">
        <f>SUM('social care receipt'!AI29:AJ29)/1000</f>
        <v>5505.3168533016278</v>
      </c>
      <c r="W29">
        <f t="shared" si="7"/>
        <v>0.53106048825999075</v>
      </c>
      <c r="Y29">
        <f t="shared" si="8"/>
        <v>8653.447371841623</v>
      </c>
      <c r="Z29">
        <f>SUM('social care receipt'!AT29:AX29)/10^6</f>
        <v>4505.128693162982</v>
      </c>
      <c r="AA29">
        <f t="shared" si="9"/>
        <v>0.5206166397709544</v>
      </c>
    </row>
    <row r="30" spans="1:27" x14ac:dyDescent="0.25">
      <c r="A30">
        <v>2046</v>
      </c>
      <c r="B30" s="1">
        <v>18254</v>
      </c>
      <c r="C30" s="1">
        <v>6617</v>
      </c>
      <c r="D30" s="1">
        <v>1125</v>
      </c>
      <c r="H30">
        <v>2046</v>
      </c>
      <c r="I30">
        <f t="shared" si="1"/>
        <v>7356.2736139497774</v>
      </c>
      <c r="J30">
        <f t="shared" si="10"/>
        <v>2666.6189604199449</v>
      </c>
      <c r="K30">
        <f t="shared" si="11"/>
        <v>453.36955273876958</v>
      </c>
      <c r="L30">
        <f t="shared" si="2"/>
        <v>10476.262127108492</v>
      </c>
      <c r="M30">
        <v>15.72908</v>
      </c>
      <c r="N30">
        <f t="shared" si="3"/>
        <v>8574.5472552915817</v>
      </c>
      <c r="O30">
        <f>'social care receipt'!BD30</f>
        <v>14.709361450269885</v>
      </c>
      <c r="P30">
        <f t="shared" si="4"/>
        <v>126.12611485050344</v>
      </c>
      <c r="Q30">
        <f>SUM('social care receipt'!BH30:BL30)</f>
        <v>66.543936735018207</v>
      </c>
      <c r="R30">
        <f t="shared" si="5"/>
        <v>0.5275984027090056</v>
      </c>
      <c r="T30">
        <v>2046</v>
      </c>
      <c r="U30">
        <f t="shared" si="6"/>
        <v>10476.262127108492</v>
      </c>
      <c r="V30">
        <f>SUM('social care receipt'!AI30:AJ30)/1000</f>
        <v>5552.8702819444488</v>
      </c>
      <c r="W30">
        <f t="shared" si="7"/>
        <v>0.53004308355131557</v>
      </c>
      <c r="Y30">
        <f t="shared" si="8"/>
        <v>8574.5472552915817</v>
      </c>
      <c r="Z30">
        <f>SUM('social care receipt'!AT30:AX30)/10^6</f>
        <v>4523.9174358447262</v>
      </c>
      <c r="AA30">
        <f t="shared" si="9"/>
        <v>0.5275984027090056</v>
      </c>
    </row>
    <row r="31" spans="1:27" x14ac:dyDescent="0.25">
      <c r="A31">
        <v>2047</v>
      </c>
      <c r="B31" s="1">
        <v>18322</v>
      </c>
      <c r="C31" s="1">
        <v>6486</v>
      </c>
      <c r="D31" s="1">
        <v>1133</v>
      </c>
      <c r="H31">
        <v>2047</v>
      </c>
      <c r="I31">
        <f t="shared" si="1"/>
        <v>7383.677284693099</v>
      </c>
      <c r="J31">
        <f t="shared" si="10"/>
        <v>2613.8265947232526</v>
      </c>
      <c r="K31">
        <f t="shared" si="11"/>
        <v>456.59351400268969</v>
      </c>
      <c r="L31">
        <f t="shared" si="2"/>
        <v>10454.097393419042</v>
      </c>
      <c r="M31">
        <v>15.61529</v>
      </c>
      <c r="N31">
        <f t="shared" si="3"/>
        <v>8494.5057836716041</v>
      </c>
      <c r="O31">
        <f>'social care receipt'!BD31</f>
        <v>14.973913642235765</v>
      </c>
      <c r="P31">
        <f t="shared" si="4"/>
        <v>127.19599603817083</v>
      </c>
      <c r="Q31">
        <f>SUM('social care receipt'!BH31:BL31)</f>
        <v>66.273370466937109</v>
      </c>
      <c r="R31">
        <f t="shared" si="5"/>
        <v>0.52103346434779929</v>
      </c>
      <c r="T31">
        <v>2047</v>
      </c>
      <c r="U31">
        <f t="shared" si="6"/>
        <v>10454.097393419042</v>
      </c>
      <c r="V31">
        <f>SUM('social care receipt'!AI31:AJ31)/1000</f>
        <v>5514.9887370933884</v>
      </c>
      <c r="W31">
        <f t="shared" si="7"/>
        <v>0.52754327126941902</v>
      </c>
      <c r="Y31">
        <f t="shared" si="8"/>
        <v>8494.5057836716041</v>
      </c>
      <c r="Z31">
        <f>SUM('social care receipt'!AT31:AX31)/10^6</f>
        <v>4425.9217763888328</v>
      </c>
      <c r="AA31">
        <f t="shared" si="9"/>
        <v>0.52103346434779918</v>
      </c>
    </row>
    <row r="32" spans="1:27" x14ac:dyDescent="0.25">
      <c r="A32">
        <v>2048</v>
      </c>
      <c r="B32" s="1">
        <v>18347</v>
      </c>
      <c r="C32" s="1">
        <v>6556</v>
      </c>
      <c r="D32" s="1">
        <v>1088</v>
      </c>
      <c r="H32">
        <v>2048</v>
      </c>
      <c r="I32">
        <f t="shared" si="1"/>
        <v>7393.7521636428492</v>
      </c>
      <c r="J32">
        <f t="shared" si="10"/>
        <v>2642.0362557825538</v>
      </c>
      <c r="K32">
        <f t="shared" si="11"/>
        <v>438.45873189313892</v>
      </c>
      <c r="L32">
        <f t="shared" si="2"/>
        <v>10474.247151318543</v>
      </c>
      <c r="M32">
        <v>15.794040000000001</v>
      </c>
      <c r="N32">
        <f t="shared" si="3"/>
        <v>8608.3035193632422</v>
      </c>
      <c r="O32">
        <f>'social care receipt'!BD32</f>
        <v>15.243223883183621</v>
      </c>
      <c r="P32">
        <f t="shared" si="4"/>
        <v>131.2182978000514</v>
      </c>
      <c r="Q32">
        <f>SUM('social care receipt'!BH32:BL32)</f>
        <v>69.008715370915567</v>
      </c>
      <c r="R32">
        <f t="shared" si="5"/>
        <v>0.52590771659048707</v>
      </c>
      <c r="T32">
        <v>2048</v>
      </c>
      <c r="U32">
        <f t="shared" si="6"/>
        <v>10474.247151318543</v>
      </c>
      <c r="V32">
        <f>SUM('social care receipt'!AI32:AJ32)/1000</f>
        <v>5612.1105701689812</v>
      </c>
      <c r="W32">
        <f t="shared" si="7"/>
        <v>0.53580085414181822</v>
      </c>
      <c r="Y32">
        <f t="shared" si="8"/>
        <v>8608.3035193632422</v>
      </c>
      <c r="Z32">
        <f>SUM('social care receipt'!AT32:AX32)/10^6</f>
        <v>4527.1732475861763</v>
      </c>
      <c r="AA32">
        <f t="shared" si="9"/>
        <v>0.52590771659048707</v>
      </c>
    </row>
    <row r="33" spans="1:27" x14ac:dyDescent="0.25">
      <c r="A33">
        <v>2049</v>
      </c>
      <c r="B33" s="1">
        <v>18384</v>
      </c>
      <c r="C33" s="1">
        <v>6547</v>
      </c>
      <c r="D33" s="1">
        <v>1086</v>
      </c>
      <c r="H33">
        <v>2049</v>
      </c>
      <c r="I33">
        <f t="shared" si="1"/>
        <v>7408.6629844884801</v>
      </c>
      <c r="J33">
        <f t="shared" si="10"/>
        <v>2638.4092993606441</v>
      </c>
      <c r="K33">
        <f t="shared" si="11"/>
        <v>437.65274157715885</v>
      </c>
      <c r="L33">
        <f t="shared" si="2"/>
        <v>10484.725025426284</v>
      </c>
      <c r="M33">
        <v>15.752319999999999</v>
      </c>
      <c r="N33">
        <f t="shared" si="3"/>
        <v>8594.153199612354</v>
      </c>
      <c r="O33">
        <f>'social care receipt'!BD33</f>
        <v>15.517377748023819</v>
      </c>
      <c r="P33">
        <f t="shared" si="4"/>
        <v>133.35872162277246</v>
      </c>
      <c r="Q33">
        <f>SUM('social care receipt'!BH33:BL33)</f>
        <v>70.861136142878181</v>
      </c>
      <c r="R33">
        <f t="shared" si="5"/>
        <v>0.53135734416621661</v>
      </c>
      <c r="T33">
        <v>2049</v>
      </c>
      <c r="U33">
        <f t="shared" si="6"/>
        <v>10484.725025426284</v>
      </c>
      <c r="V33">
        <f>SUM('social care receipt'!AI33:AJ33)/1000</f>
        <v>5680.6197470272855</v>
      </c>
      <c r="W33">
        <f t="shared" si="7"/>
        <v>0.54179959257408616</v>
      </c>
      <c r="Y33">
        <f t="shared" si="8"/>
        <v>8594.153199612354</v>
      </c>
      <c r="Z33">
        <f>SUM('social care receipt'!AT33:AX33)/10^6</f>
        <v>4566.5664195036143</v>
      </c>
      <c r="AA33">
        <f t="shared" si="9"/>
        <v>0.53135734416621672</v>
      </c>
    </row>
    <row r="34" spans="1:27" x14ac:dyDescent="0.25">
      <c r="A34">
        <v>2050</v>
      </c>
      <c r="B34" s="1">
        <v>18436</v>
      </c>
      <c r="C34" s="1">
        <v>6505</v>
      </c>
      <c r="D34" s="1">
        <v>1110</v>
      </c>
      <c r="H34">
        <v>2050</v>
      </c>
      <c r="I34">
        <f t="shared" si="1"/>
        <v>7429.6187327039606</v>
      </c>
      <c r="J34">
        <f t="shared" si="10"/>
        <v>2621.4835027250629</v>
      </c>
      <c r="K34">
        <f t="shared" si="11"/>
        <v>447.32462536891927</v>
      </c>
      <c r="L34">
        <f t="shared" si="2"/>
        <v>10498.426860797943</v>
      </c>
      <c r="M34">
        <v>15.85557</v>
      </c>
      <c r="N34">
        <f t="shared" si="3"/>
        <v>8661.789130953528</v>
      </c>
      <c r="O34">
        <f>'social care receipt'!BD34</f>
        <v>15.796462350756656</v>
      </c>
      <c r="P34">
        <f t="shared" si="4"/>
        <v>136.8256258973006</v>
      </c>
      <c r="Q34">
        <f>SUM('social care receipt'!BH34:BL34)</f>
        <v>72.242312223595746</v>
      </c>
      <c r="R34">
        <f t="shared" si="5"/>
        <v>0.52798817290132349</v>
      </c>
      <c r="T34">
        <v>2050</v>
      </c>
      <c r="U34">
        <f t="shared" si="6"/>
        <v>10498.426860797943</v>
      </c>
      <c r="V34">
        <f>SUM('social care receipt'!AI34:AJ34)/1000</f>
        <v>5748.3229335696078</v>
      </c>
      <c r="W34">
        <f t="shared" si="7"/>
        <v>0.54754136117615448</v>
      </c>
      <c r="Y34">
        <f t="shared" si="8"/>
        <v>8661.789130953528</v>
      </c>
      <c r="Z34">
        <f>SUM('social care receipt'!AT34:AX34)/10^6</f>
        <v>4573.3222173086951</v>
      </c>
      <c r="AA34">
        <f t="shared" si="9"/>
        <v>0.52798817290132338</v>
      </c>
    </row>
    <row r="35" spans="1:27" x14ac:dyDescent="0.25">
      <c r="A35">
        <v>2051</v>
      </c>
      <c r="B35" s="1">
        <v>18488</v>
      </c>
      <c r="C35" s="1">
        <v>6476</v>
      </c>
      <c r="D35" s="1">
        <v>1182</v>
      </c>
      <c r="H35">
        <v>2051</v>
      </c>
      <c r="I35">
        <f t="shared" si="1"/>
        <v>7450.5744809194412</v>
      </c>
      <c r="J35">
        <f t="shared" si="10"/>
        <v>2609.7966431433524</v>
      </c>
      <c r="K35">
        <f t="shared" si="11"/>
        <v>476.34027674420054</v>
      </c>
      <c r="L35">
        <f t="shared" si="2"/>
        <v>10536.711400806993</v>
      </c>
      <c r="M35">
        <v>15.650130000000001</v>
      </c>
      <c r="N35">
        <f t="shared" si="3"/>
        <v>8580.7362841170543</v>
      </c>
      <c r="O35">
        <f>'social care receipt'!BD35</f>
        <v>16.080566372153349</v>
      </c>
      <c r="P35">
        <f t="shared" si="4"/>
        <v>137.98309933868879</v>
      </c>
      <c r="Q35">
        <f>SUM('social care receipt'!BH35:BL35)</f>
        <v>73.748334031992115</v>
      </c>
      <c r="R35">
        <f t="shared" si="5"/>
        <v>0.53447367384444577</v>
      </c>
      <c r="T35">
        <v>2051</v>
      </c>
      <c r="U35">
        <f t="shared" si="6"/>
        <v>10536.711400806993</v>
      </c>
      <c r="V35">
        <f>SUM('social care receipt'!AI35:AJ35)/1000</f>
        <v>5770.0846721010694</v>
      </c>
      <c r="W35">
        <f t="shared" si="7"/>
        <v>0.54761722634437404</v>
      </c>
      <c r="Y35">
        <f t="shared" si="8"/>
        <v>8580.7362841170543</v>
      </c>
      <c r="Z35">
        <f>SUM('social care receipt'!AT35:AX35)/10^6</f>
        <v>4586.1776460623796</v>
      </c>
      <c r="AA35">
        <f t="shared" si="9"/>
        <v>0.53447367384444577</v>
      </c>
    </row>
    <row r="36" spans="1:27" x14ac:dyDescent="0.25">
      <c r="A36">
        <v>2052</v>
      </c>
      <c r="B36" s="1">
        <v>18342</v>
      </c>
      <c r="C36" s="1">
        <v>6481</v>
      </c>
      <c r="D36" s="1">
        <v>1132</v>
      </c>
      <c r="H36">
        <v>2052</v>
      </c>
      <c r="I36">
        <f t="shared" si="1"/>
        <v>7391.7371878528984</v>
      </c>
      <c r="J36">
        <f t="shared" si="10"/>
        <v>2611.8116189333027</v>
      </c>
      <c r="K36">
        <f t="shared" si="11"/>
        <v>456.19051884469968</v>
      </c>
      <c r="L36">
        <f t="shared" si="2"/>
        <v>10459.739325630901</v>
      </c>
      <c r="M36">
        <v>15.918889999999999</v>
      </c>
      <c r="N36">
        <f t="shared" si="3"/>
        <v>8664.3335614533171</v>
      </c>
      <c r="O36">
        <f>'social care receipt'!BD36</f>
        <v>16.369780087934867</v>
      </c>
      <c r="P36">
        <f t="shared" si="4"/>
        <v>141.83323500950431</v>
      </c>
      <c r="Q36">
        <f>SUM('social care receipt'!BH36:BL36)</f>
        <v>75.524410000454282</v>
      </c>
      <c r="R36">
        <f t="shared" si="5"/>
        <v>0.53248739616912322</v>
      </c>
      <c r="T36">
        <v>2052</v>
      </c>
      <c r="U36">
        <f t="shared" si="6"/>
        <v>10459.739325630901</v>
      </c>
      <c r="V36">
        <f>SUM('social care receipt'!AI36:AJ36)/1000</f>
        <v>5824.489018429721</v>
      </c>
      <c r="W36">
        <f t="shared" si="7"/>
        <v>0.5568483914467347</v>
      </c>
      <c r="Y36">
        <f t="shared" si="8"/>
        <v>8664.3335614533171</v>
      </c>
      <c r="Z36">
        <f>SUM('social care receipt'!AT36:AX36)/10^6</f>
        <v>4613.6484176790236</v>
      </c>
      <c r="AA36">
        <f t="shared" si="9"/>
        <v>0.53248739616912333</v>
      </c>
    </row>
    <row r="37" spans="1:27" x14ac:dyDescent="0.25">
      <c r="A37">
        <v>2053</v>
      </c>
      <c r="B37" s="1">
        <v>18536</v>
      </c>
      <c r="C37" s="1">
        <v>6412</v>
      </c>
      <c r="D37" s="1">
        <v>1155</v>
      </c>
      <c r="H37">
        <v>2053</v>
      </c>
      <c r="I37">
        <f t="shared" si="1"/>
        <v>7469.9182485029623</v>
      </c>
      <c r="J37">
        <f t="shared" si="10"/>
        <v>2584.0049530319916</v>
      </c>
      <c r="K37">
        <f t="shared" si="11"/>
        <v>465.45940747847004</v>
      </c>
      <c r="L37">
        <f t="shared" si="2"/>
        <v>10519.382609013424</v>
      </c>
      <c r="M37">
        <v>15.62763</v>
      </c>
      <c r="N37">
        <f t="shared" si="3"/>
        <v>8554.3081798476614</v>
      </c>
      <c r="O37">
        <f>'social care receipt'!BD37</f>
        <v>16.664195397457576</v>
      </c>
      <c r="P37">
        <f t="shared" si="4"/>
        <v>142.5506629990511</v>
      </c>
      <c r="Q37">
        <f>SUM('social care receipt'!BH37:BL37)</f>
        <v>76.670107057811393</v>
      </c>
      <c r="R37">
        <f t="shared" si="5"/>
        <v>0.53784461920266025</v>
      </c>
      <c r="T37">
        <v>2053</v>
      </c>
      <c r="U37">
        <f t="shared" si="6"/>
        <v>10519.382609013424</v>
      </c>
      <c r="V37">
        <f>SUM('social care receipt'!AI37:AJ37)/1000</f>
        <v>5890.9832194980736</v>
      </c>
      <c r="W37">
        <f t="shared" si="7"/>
        <v>0.56001225912730335</v>
      </c>
      <c r="Y37">
        <f t="shared" si="8"/>
        <v>8554.3081798476614</v>
      </c>
      <c r="Z37">
        <f>SUM('social care receipt'!AT37:AX37)/10^6</f>
        <v>4600.8886255323669</v>
      </c>
      <c r="AA37">
        <f t="shared" si="9"/>
        <v>0.53784461920266025</v>
      </c>
    </row>
    <row r="38" spans="1:27" x14ac:dyDescent="0.25">
      <c r="A38">
        <v>2054</v>
      </c>
      <c r="B38" s="1">
        <v>18485</v>
      </c>
      <c r="C38" s="1">
        <v>6419</v>
      </c>
      <c r="D38" s="1">
        <v>1193</v>
      </c>
      <c r="H38">
        <v>2054</v>
      </c>
      <c r="I38">
        <f t="shared" si="1"/>
        <v>7449.3654954454714</v>
      </c>
      <c r="J38">
        <f t="shared" si="10"/>
        <v>2586.8259191379216</v>
      </c>
      <c r="K38">
        <f t="shared" si="11"/>
        <v>480.77322348209077</v>
      </c>
      <c r="L38">
        <f t="shared" si="2"/>
        <v>10516.964638065483</v>
      </c>
      <c r="M38">
        <v>15.70632</v>
      </c>
      <c r="N38">
        <f t="shared" si="3"/>
        <v>8595.4056119193901</v>
      </c>
      <c r="O38">
        <f>'social care receipt'!BD38</f>
        <v>16.963905852914788</v>
      </c>
      <c r="P38">
        <f t="shared" si="4"/>
        <v>145.81165156821595</v>
      </c>
      <c r="Q38">
        <f>SUM('social care receipt'!BH38:BL38)</f>
        <v>80.160821095194407</v>
      </c>
      <c r="R38">
        <f t="shared" si="5"/>
        <v>0.54975593673796563</v>
      </c>
      <c r="T38">
        <v>2054</v>
      </c>
      <c r="U38">
        <f t="shared" si="6"/>
        <v>10516.964638065483</v>
      </c>
      <c r="V38">
        <f>SUM('social care receipt'!AI38:AJ38)/1000</f>
        <v>5952.2384835125558</v>
      </c>
      <c r="W38">
        <f t="shared" si="7"/>
        <v>0.5659654366402268</v>
      </c>
      <c r="Y38">
        <f t="shared" si="8"/>
        <v>8595.4056119193901</v>
      </c>
      <c r="Z38">
        <f>SUM('social care receipt'!AT38:AX38)/10^6</f>
        <v>4725.3752638235101</v>
      </c>
      <c r="AA38">
        <f t="shared" si="9"/>
        <v>0.54975593673796552</v>
      </c>
    </row>
    <row r="39" spans="1:27" x14ac:dyDescent="0.25">
      <c r="A39">
        <v>2055</v>
      </c>
      <c r="B39" s="1">
        <v>18659</v>
      </c>
      <c r="C39" s="1">
        <v>6582</v>
      </c>
      <c r="D39" s="1">
        <v>1177</v>
      </c>
      <c r="H39">
        <v>2055</v>
      </c>
      <c r="I39">
        <f t="shared" si="1"/>
        <v>7519.4866529357341</v>
      </c>
      <c r="J39">
        <f t="shared" si="10"/>
        <v>2652.5141298902945</v>
      </c>
      <c r="K39">
        <f t="shared" si="11"/>
        <v>474.32530095425045</v>
      </c>
      <c r="L39">
        <f t="shared" si="2"/>
        <v>10646.326083780277</v>
      </c>
      <c r="M39">
        <v>15.64143</v>
      </c>
      <c r="N39">
        <f t="shared" si="3"/>
        <v>8665.1830155171501</v>
      </c>
      <c r="O39">
        <f>'social care receipt'!BD39</f>
        <v>17.269006689063534</v>
      </c>
      <c r="P39">
        <f t="shared" si="4"/>
        <v>149.6391034569254</v>
      </c>
      <c r="Q39">
        <f>SUM('social care receipt'!BH39:BL39)</f>
        <v>82.646638349231068</v>
      </c>
      <c r="R39">
        <f t="shared" si="5"/>
        <v>0.55230642552614229</v>
      </c>
      <c r="T39">
        <v>2055</v>
      </c>
      <c r="U39">
        <f t="shared" si="6"/>
        <v>10646.326083780277</v>
      </c>
      <c r="V39">
        <f>SUM('social care receipt'!AI39:AJ39)/1000</f>
        <v>6039.6884327963908</v>
      </c>
      <c r="W39">
        <f t="shared" si="7"/>
        <v>0.56730259671436156</v>
      </c>
      <c r="Y39">
        <f t="shared" si="8"/>
        <v>8665.1830155171501</v>
      </c>
      <c r="Z39">
        <f>SUM('social care receipt'!AT39:AX39)/10^6</f>
        <v>4785.8362578301167</v>
      </c>
      <c r="AA39">
        <f t="shared" si="9"/>
        <v>0.5523064255261424</v>
      </c>
    </row>
    <row r="40" spans="1:27" x14ac:dyDescent="0.25">
      <c r="A40">
        <v>2056</v>
      </c>
      <c r="B40" s="1">
        <v>18604</v>
      </c>
      <c r="C40" s="1">
        <v>6591</v>
      </c>
      <c r="D40" s="1">
        <v>1117</v>
      </c>
      <c r="H40">
        <v>2056</v>
      </c>
      <c r="I40">
        <f t="shared" si="1"/>
        <v>7497.321919246283</v>
      </c>
      <c r="J40">
        <f t="shared" si="10"/>
        <v>2656.1410863122046</v>
      </c>
      <c r="K40">
        <f t="shared" si="11"/>
        <v>450.14559147484943</v>
      </c>
      <c r="L40">
        <f t="shared" si="2"/>
        <v>10603.608597033337</v>
      </c>
      <c r="M40">
        <v>15.44176</v>
      </c>
      <c r="N40">
        <f t="shared" si="3"/>
        <v>8520.2435118981157</v>
      </c>
      <c r="O40">
        <f>'social care receipt'!BD40</f>
        <v>17.579594853485951</v>
      </c>
      <c r="P40">
        <f t="shared" si="4"/>
        <v>149.78242899221118</v>
      </c>
      <c r="Q40">
        <f>SUM('social care receipt'!BH40:BL40)</f>
        <v>81.834760993853962</v>
      </c>
      <c r="R40">
        <f t="shared" si="5"/>
        <v>0.54635755037801825</v>
      </c>
      <c r="T40">
        <v>2056</v>
      </c>
      <c r="U40">
        <f t="shared" si="6"/>
        <v>10603.608597033337</v>
      </c>
      <c r="V40">
        <f>SUM('social care receipt'!AI40:AJ40)/1000</f>
        <v>5986.8960670996976</v>
      </c>
      <c r="W40">
        <f t="shared" si="7"/>
        <v>0.5646093037397385</v>
      </c>
      <c r="Y40">
        <f t="shared" si="8"/>
        <v>8520.2435118981157</v>
      </c>
      <c r="Z40">
        <f>SUM('social care receipt'!AT40:AX40)/10^6</f>
        <v>4655.0993737848576</v>
      </c>
      <c r="AA40">
        <f t="shared" si="9"/>
        <v>0.54635755037801825</v>
      </c>
    </row>
    <row r="41" spans="1:27" x14ac:dyDescent="0.25">
      <c r="A41">
        <v>2057</v>
      </c>
      <c r="B41" s="1">
        <v>18647</v>
      </c>
      <c r="C41" s="1">
        <v>6502</v>
      </c>
      <c r="D41" s="1">
        <v>1133</v>
      </c>
      <c r="H41">
        <v>2057</v>
      </c>
      <c r="I41">
        <f t="shared" si="1"/>
        <v>7514.6507110398543</v>
      </c>
      <c r="J41">
        <f t="shared" si="10"/>
        <v>2620.2745172510931</v>
      </c>
      <c r="K41">
        <f t="shared" si="11"/>
        <v>456.59351400268969</v>
      </c>
      <c r="L41">
        <f t="shared" si="2"/>
        <v>10591.518742293638</v>
      </c>
      <c r="M41">
        <v>15.66784</v>
      </c>
      <c r="N41">
        <f t="shared" si="3"/>
        <v>8635.1301433358149</v>
      </c>
      <c r="O41">
        <f>'social care receipt'!BD41</f>
        <v>17.895769037394967</v>
      </c>
      <c r="P41">
        <f t="shared" si="4"/>
        <v>154.53229465298503</v>
      </c>
      <c r="Q41">
        <f>SUM('social care receipt'!BH41:BL41)</f>
        <v>84.21738016946577</v>
      </c>
      <c r="R41">
        <f t="shared" si="5"/>
        <v>0.54498239580653884</v>
      </c>
      <c r="T41">
        <v>2057</v>
      </c>
      <c r="U41">
        <f t="shared" si="6"/>
        <v>10591.518742293638</v>
      </c>
      <c r="V41">
        <f>SUM('social care receipt'!AI41:AJ41)/1000</f>
        <v>6019.1356797388999</v>
      </c>
      <c r="W41">
        <f t="shared" si="7"/>
        <v>0.56829769423940335</v>
      </c>
      <c r="Y41">
        <f t="shared" si="8"/>
        <v>8635.1301433358149</v>
      </c>
      <c r="Z41">
        <f>SUM('social care receipt'!AT41:AX41)/10^6</f>
        <v>4705.9939136164139</v>
      </c>
      <c r="AA41">
        <f t="shared" si="9"/>
        <v>0.54498239580653884</v>
      </c>
    </row>
    <row r="42" spans="1:27" x14ac:dyDescent="0.25">
      <c r="A42">
        <v>2058</v>
      </c>
      <c r="B42" s="1">
        <v>18728</v>
      </c>
      <c r="C42" s="1">
        <v>6533</v>
      </c>
      <c r="D42" s="1">
        <v>1119</v>
      </c>
      <c r="H42">
        <v>2058</v>
      </c>
      <c r="I42">
        <f t="shared" si="1"/>
        <v>7547.2933188370453</v>
      </c>
      <c r="J42">
        <f t="shared" si="10"/>
        <v>2632.7673671487837</v>
      </c>
      <c r="K42">
        <f t="shared" si="11"/>
        <v>450.95158179082949</v>
      </c>
      <c r="L42">
        <f t="shared" si="2"/>
        <v>10631.012267776658</v>
      </c>
      <c r="M42">
        <v>15.63509</v>
      </c>
      <c r="N42">
        <f t="shared" si="3"/>
        <v>8649.2116625708259</v>
      </c>
      <c r="O42">
        <f>'social care receipt'!BD42</f>
        <v>18.217629706993993</v>
      </c>
      <c r="P42">
        <f t="shared" si="4"/>
        <v>157.56813532612918</v>
      </c>
      <c r="Q42">
        <f>SUM('social care receipt'!BH42:BL42)</f>
        <v>85.147547621672175</v>
      </c>
      <c r="R42">
        <f t="shared" si="5"/>
        <v>0.54038557634407913</v>
      </c>
      <c r="T42">
        <v>2058</v>
      </c>
      <c r="U42">
        <f t="shared" si="6"/>
        <v>10631.012267776658</v>
      </c>
      <c r="V42">
        <f>SUM('social care receipt'!AI42:AJ42)/1000</f>
        <v>6071.9280454355912</v>
      </c>
      <c r="W42">
        <f t="shared" si="7"/>
        <v>0.57115238817285818</v>
      </c>
      <c r="Y42">
        <f t="shared" si="8"/>
        <v>8649.2116625708259</v>
      </c>
      <c r="Z42">
        <f>SUM('social care receipt'!AT42:AX42)/10^6</f>
        <v>4673.909229200267</v>
      </c>
      <c r="AA42">
        <f t="shared" si="9"/>
        <v>0.54038557634407913</v>
      </c>
    </row>
    <row r="43" spans="1:27" x14ac:dyDescent="0.25">
      <c r="A43">
        <v>2059</v>
      </c>
      <c r="B43" s="1">
        <v>18660</v>
      </c>
      <c r="C43" s="1">
        <v>6671</v>
      </c>
      <c r="D43" s="1">
        <v>1111</v>
      </c>
      <c r="H43">
        <v>2059</v>
      </c>
      <c r="I43">
        <f t="shared" si="1"/>
        <v>7519.8896480937246</v>
      </c>
      <c r="J43">
        <f t="shared" si="10"/>
        <v>2688.380698951406</v>
      </c>
      <c r="K43">
        <f t="shared" si="11"/>
        <v>447.72762052690928</v>
      </c>
      <c r="L43">
        <f t="shared" si="2"/>
        <v>10655.997967572041</v>
      </c>
      <c r="M43">
        <v>15.625959999999999</v>
      </c>
      <c r="N43">
        <f t="shared" si="3"/>
        <v>8664.4770888565872</v>
      </c>
      <c r="O43">
        <f>'social care receipt'!BD43</f>
        <v>18.545279135400662</v>
      </c>
      <c r="P43">
        <f t="shared" si="4"/>
        <v>160.68514617512915</v>
      </c>
      <c r="Q43">
        <f>SUM('social care receipt'!BH43:BL43)</f>
        <v>88.587865613484851</v>
      </c>
      <c r="R43">
        <f t="shared" si="5"/>
        <v>0.551313346144228</v>
      </c>
      <c r="T43">
        <v>2059</v>
      </c>
      <c r="U43">
        <f t="shared" si="6"/>
        <v>10655.997967572041</v>
      </c>
      <c r="V43">
        <f>SUM('social care receipt'!AI43:AJ43)/1000</f>
        <v>6154.1390576655549</v>
      </c>
      <c r="W43">
        <f t="shared" si="7"/>
        <v>0.57752817487330754</v>
      </c>
      <c r="Y43">
        <f t="shared" si="8"/>
        <v>8664.4770888565872</v>
      </c>
      <c r="Z43">
        <f>SUM('social care receipt'!AT43:AX43)/10^6</f>
        <v>4776.8418564475251</v>
      </c>
      <c r="AA43">
        <f t="shared" si="9"/>
        <v>0.551313346144228</v>
      </c>
    </row>
    <row r="44" spans="1:27" x14ac:dyDescent="0.25">
      <c r="A44">
        <v>2060</v>
      </c>
      <c r="B44" s="1">
        <v>18666</v>
      </c>
      <c r="C44" s="1">
        <v>6562</v>
      </c>
      <c r="D44" s="1">
        <v>1138</v>
      </c>
      <c r="H44">
        <v>2060</v>
      </c>
      <c r="I44">
        <f t="shared" si="1"/>
        <v>7522.3076190416641</v>
      </c>
      <c r="J44">
        <f t="shared" si="10"/>
        <v>2644.4542267304942</v>
      </c>
      <c r="K44">
        <f t="shared" si="11"/>
        <v>458.60848979263977</v>
      </c>
      <c r="L44">
        <f t="shared" si="2"/>
        <v>10625.370335564798</v>
      </c>
      <c r="M44">
        <v>15.541919999999999</v>
      </c>
      <c r="N44">
        <f t="shared" si="3"/>
        <v>8593.1079068705658</v>
      </c>
      <c r="O44">
        <f>'social care receipt'!BD44</f>
        <v>18.878821435144705</v>
      </c>
      <c r="P44">
        <f t="shared" si="4"/>
        <v>162.22774974673948</v>
      </c>
      <c r="Q44">
        <f>SUM('social care receipt'!BH44:BL44)</f>
        <v>91.192230996827433</v>
      </c>
      <c r="R44">
        <f t="shared" si="5"/>
        <v>0.56212473599116941</v>
      </c>
      <c r="T44">
        <v>2060</v>
      </c>
      <c r="U44">
        <f t="shared" si="6"/>
        <v>10625.370335564798</v>
      </c>
      <c r="V44">
        <f>SUM('social care receipt'!AI44:AJ44)/1000</f>
        <v>6179.9307477769162</v>
      </c>
      <c r="W44">
        <f t="shared" si="7"/>
        <v>0.58162026852764925</v>
      </c>
      <c r="Y44">
        <f t="shared" si="8"/>
        <v>8593.1079068705658</v>
      </c>
      <c r="Z44">
        <f>SUM('social care receipt'!AT44:AX44)/10^6</f>
        <v>4830.3985134932473</v>
      </c>
      <c r="AA44">
        <f t="shared" si="9"/>
        <v>0.56212473599116941</v>
      </c>
    </row>
    <row r="45" spans="1:27" x14ac:dyDescent="0.25">
      <c r="A45">
        <v>2061</v>
      </c>
      <c r="B45" s="1">
        <v>18790</v>
      </c>
      <c r="C45" s="1">
        <v>6528</v>
      </c>
      <c r="D45" s="1">
        <v>1102</v>
      </c>
      <c r="H45">
        <v>2061</v>
      </c>
      <c r="I45">
        <f t="shared" si="1"/>
        <v>7572.2790186324264</v>
      </c>
      <c r="J45">
        <f t="shared" si="10"/>
        <v>2630.7523913588334</v>
      </c>
      <c r="K45">
        <f t="shared" si="11"/>
        <v>444.10066410499917</v>
      </c>
      <c r="L45">
        <f t="shared" si="2"/>
        <v>10647.132074096258</v>
      </c>
      <c r="M45">
        <v>15.52055</v>
      </c>
      <c r="N45">
        <f t="shared" si="3"/>
        <v>8598.8677394028418</v>
      </c>
      <c r="O45">
        <f>'social care receipt'!BD45</f>
        <v>19.218362591250319</v>
      </c>
      <c r="P45">
        <f t="shared" si="4"/>
        <v>165.25615809004876</v>
      </c>
      <c r="Q45">
        <f>SUM('social care receipt'!BH45:BL45)</f>
        <v>93.07163966260363</v>
      </c>
      <c r="R45">
        <f t="shared" si="5"/>
        <v>0.56319619636739049</v>
      </c>
      <c r="T45">
        <v>2061</v>
      </c>
      <c r="U45">
        <f t="shared" si="6"/>
        <v>10647.132074096258</v>
      </c>
      <c r="V45">
        <f>SUM('social care receipt'!AI45:AJ45)/1000</f>
        <v>6219.8272684179283</v>
      </c>
      <c r="W45">
        <f t="shared" si="7"/>
        <v>0.58417865253595769</v>
      </c>
      <c r="Y45">
        <f t="shared" si="8"/>
        <v>8598.8677394028418</v>
      </c>
      <c r="Z45">
        <f>SUM('social care receipt'!AT45:AX45)/10^6</f>
        <v>4842.849603897942</v>
      </c>
      <c r="AA45">
        <f t="shared" si="9"/>
        <v>0.56319619636739049</v>
      </c>
    </row>
    <row r="46" spans="1:27" x14ac:dyDescent="0.25">
      <c r="A46">
        <v>2062</v>
      </c>
      <c r="B46" s="1">
        <v>18870</v>
      </c>
      <c r="C46" s="1">
        <v>6542</v>
      </c>
      <c r="D46" s="1">
        <v>1133</v>
      </c>
      <c r="H46">
        <v>2062</v>
      </c>
      <c r="I46">
        <f t="shared" si="1"/>
        <v>7604.5186312716278</v>
      </c>
      <c r="J46">
        <f t="shared" si="10"/>
        <v>2636.3943235706938</v>
      </c>
      <c r="K46">
        <f t="shared" si="11"/>
        <v>456.59351400268969</v>
      </c>
      <c r="L46">
        <f t="shared" si="2"/>
        <v>10697.506468845013</v>
      </c>
      <c r="M46">
        <v>15.42984</v>
      </c>
      <c r="N46">
        <f t="shared" si="3"/>
        <v>8589.0573161319917</v>
      </c>
      <c r="O46">
        <f>'social care receipt'!BD46</f>
        <v>19.564010494913539</v>
      </c>
      <c r="P46">
        <f t="shared" si="4"/>
        <v>168.0364074742202</v>
      </c>
      <c r="Q46">
        <f>SUM('social care receipt'!BH46:BL46)</f>
        <v>96.015824391264033</v>
      </c>
      <c r="R46">
        <f t="shared" si="5"/>
        <v>0.57139893570977818</v>
      </c>
      <c r="T46">
        <v>2062</v>
      </c>
      <c r="U46">
        <f t="shared" si="6"/>
        <v>10697.506468845013</v>
      </c>
      <c r="V46">
        <f>SUM('social care receipt'!AI46:AJ46)/1000</f>
        <v>6220.2302635759179</v>
      </c>
      <c r="W46">
        <f t="shared" si="7"/>
        <v>0.58146543605198708</v>
      </c>
      <c r="Y46">
        <f t="shared" si="8"/>
        <v>8589.0573161319917</v>
      </c>
      <c r="Z46">
        <f>SUM('social care receipt'!AT46:AX46)/10^6</f>
        <v>4907.7782091881027</v>
      </c>
      <c r="AA46">
        <f t="shared" si="9"/>
        <v>0.57139893570977807</v>
      </c>
    </row>
    <row r="47" spans="1:27" x14ac:dyDescent="0.25">
      <c r="A47">
        <v>2063</v>
      </c>
      <c r="B47" s="1">
        <v>18722</v>
      </c>
      <c r="C47" s="1">
        <v>6539</v>
      </c>
      <c r="D47" s="1">
        <v>1205</v>
      </c>
      <c r="H47">
        <v>2063</v>
      </c>
      <c r="I47">
        <f t="shared" si="1"/>
        <v>7544.8753478891058</v>
      </c>
      <c r="J47">
        <f t="shared" si="10"/>
        <v>2635.1853380967241</v>
      </c>
      <c r="K47">
        <f t="shared" si="11"/>
        <v>485.60916537797095</v>
      </c>
      <c r="L47">
        <f t="shared" si="2"/>
        <v>10665.669851363802</v>
      </c>
      <c r="M47">
        <v>15.688829999999999</v>
      </c>
      <c r="N47">
        <f t="shared" si="3"/>
        <v>8707.2339575888764</v>
      </c>
      <c r="O47">
        <f>'social care receipt'!BD47</f>
        <v>19.91587497778529</v>
      </c>
      <c r="P47">
        <f t="shared" si="4"/>
        <v>173.41218290166668</v>
      </c>
      <c r="Q47">
        <f>SUM('social care receipt'!BH47:BL47)</f>
        <v>96.839833981675127</v>
      </c>
      <c r="R47">
        <f t="shared" si="5"/>
        <v>0.55843731600211799</v>
      </c>
      <c r="T47">
        <v>2063</v>
      </c>
      <c r="U47">
        <f t="shared" si="6"/>
        <v>10665.669851363802</v>
      </c>
      <c r="V47">
        <f>SUM('social care receipt'!AI47:AJ47)/1000</f>
        <v>6312.5161547556327</v>
      </c>
      <c r="W47">
        <f t="shared" si="7"/>
        <v>0.59185369908561924</v>
      </c>
      <c r="Y47">
        <f t="shared" si="8"/>
        <v>8707.2339575888764</v>
      </c>
      <c r="Z47">
        <f>SUM('social care receipt'!AT47:AX47)/10^6</f>
        <v>4862.4443610784328</v>
      </c>
      <c r="AA47">
        <f t="shared" si="9"/>
        <v>0.5584373160021181</v>
      </c>
    </row>
    <row r="48" spans="1:27" x14ac:dyDescent="0.25">
      <c r="A48">
        <v>2064</v>
      </c>
      <c r="B48" s="1">
        <v>18666</v>
      </c>
      <c r="C48" s="1">
        <v>6506</v>
      </c>
      <c r="D48" s="1">
        <v>1172</v>
      </c>
      <c r="H48">
        <v>2064</v>
      </c>
      <c r="I48">
        <f t="shared" si="1"/>
        <v>7522.3076190416641</v>
      </c>
      <c r="J48">
        <f t="shared" si="10"/>
        <v>2621.8864978830529</v>
      </c>
      <c r="K48">
        <f t="shared" si="11"/>
        <v>472.31032516430037</v>
      </c>
      <c r="L48">
        <f t="shared" si="2"/>
        <v>10616.504442089017</v>
      </c>
      <c r="M48">
        <v>15.36463</v>
      </c>
      <c r="N48">
        <f t="shared" si="3"/>
        <v>8487.9961241178898</v>
      </c>
      <c r="O48">
        <f>'social care receipt'!BD48</f>
        <v>20.274067846871041</v>
      </c>
      <c r="P48">
        <f t="shared" si="4"/>
        <v>172.08620930434452</v>
      </c>
      <c r="Q48">
        <f>SUM('social care receipt'!BH48:BL48)</f>
        <v>99.73999161440662</v>
      </c>
      <c r="R48">
        <f t="shared" si="5"/>
        <v>0.57959317029298152</v>
      </c>
      <c r="T48">
        <v>2064</v>
      </c>
      <c r="U48">
        <f t="shared" si="6"/>
        <v>10616.504442089017</v>
      </c>
      <c r="V48">
        <f>SUM('social care receipt'!AI48:AJ48)/1000</f>
        <v>6353.218665712624</v>
      </c>
      <c r="W48">
        <f t="shared" si="7"/>
        <v>0.59842848466443976</v>
      </c>
      <c r="Y48">
        <f t="shared" si="8"/>
        <v>8487.9961241178898</v>
      </c>
      <c r="Z48">
        <f>SUM('social care receipt'!AT48:AX48)/10^6</f>
        <v>4919.5845830120279</v>
      </c>
      <c r="AA48">
        <f t="shared" si="9"/>
        <v>0.57959317029298163</v>
      </c>
    </row>
    <row r="49" spans="1:27" x14ac:dyDescent="0.25">
      <c r="A49">
        <v>2065</v>
      </c>
      <c r="B49" s="1">
        <v>18608</v>
      </c>
      <c r="C49" s="1">
        <v>6576</v>
      </c>
      <c r="D49" s="1">
        <v>1152</v>
      </c>
      <c r="H49">
        <v>2065</v>
      </c>
      <c r="I49">
        <f t="shared" si="1"/>
        <v>7498.9338998782441</v>
      </c>
      <c r="J49">
        <f t="shared" si="10"/>
        <v>2650.0961589423546</v>
      </c>
      <c r="K49">
        <f t="shared" si="11"/>
        <v>464.25042200450008</v>
      </c>
      <c r="L49">
        <f t="shared" si="2"/>
        <v>10613.280480825098</v>
      </c>
      <c r="M49">
        <v>15.498430000000001</v>
      </c>
      <c r="N49">
        <f t="shared" si="3"/>
        <v>8559.312213062376</v>
      </c>
      <c r="O49">
        <f>'social care receipt'!BD49</f>
        <v>20.638702920058147</v>
      </c>
      <c r="P49">
        <f t="shared" si="4"/>
        <v>176.65310196541984</v>
      </c>
      <c r="Q49">
        <f>SUM('social care receipt'!BH49:BL49)</f>
        <v>98.626567797612566</v>
      </c>
      <c r="R49">
        <f t="shared" si="5"/>
        <v>0.55830645881847518</v>
      </c>
      <c r="T49">
        <v>2065</v>
      </c>
      <c r="U49">
        <f t="shared" si="6"/>
        <v>10613.280480825098</v>
      </c>
      <c r="V49">
        <f>SUM('social care receipt'!AI49:AJ49)/1000</f>
        <v>6333.4719029711132</v>
      </c>
      <c r="W49">
        <f t="shared" si="7"/>
        <v>0.59674969623329277</v>
      </c>
      <c r="Y49">
        <f t="shared" si="8"/>
        <v>8559.312213062376</v>
      </c>
      <c r="Z49">
        <f>SUM('social care receipt'!AT49:AX49)/10^6</f>
        <v>4778.7192915965816</v>
      </c>
      <c r="AA49">
        <f t="shared" si="9"/>
        <v>0.55830645881847518</v>
      </c>
    </row>
    <row r="50" spans="1:27" x14ac:dyDescent="0.25">
      <c r="A50">
        <v>2066</v>
      </c>
      <c r="B50" s="1">
        <v>18547</v>
      </c>
      <c r="C50" s="1">
        <v>6590</v>
      </c>
      <c r="D50" s="1">
        <v>1157</v>
      </c>
      <c r="H50">
        <v>2066</v>
      </c>
      <c r="I50">
        <f t="shared" si="1"/>
        <v>7474.3511952408526</v>
      </c>
      <c r="J50">
        <f t="shared" si="10"/>
        <v>2655.7380911542145</v>
      </c>
      <c r="K50">
        <f t="shared" si="11"/>
        <v>466.26539779445011</v>
      </c>
      <c r="L50">
        <f t="shared" si="2"/>
        <v>10596.354684189517</v>
      </c>
      <c r="M50">
        <v>15.705310000000001</v>
      </c>
      <c r="N50">
        <f t="shared" si="3"/>
        <v>8659.7333665986189</v>
      </c>
      <c r="O50">
        <f>'social care receipt'!BD50</f>
        <v>21.009896062282131</v>
      </c>
      <c r="P50">
        <f t="shared" si="4"/>
        <v>181.9400979593135</v>
      </c>
      <c r="Q50">
        <f>SUM('social care receipt'!BH50:BL50)</f>
        <v>104.8951788340495</v>
      </c>
      <c r="R50">
        <f t="shared" si="5"/>
        <v>0.57653689324442803</v>
      </c>
      <c r="T50">
        <v>2066</v>
      </c>
      <c r="U50">
        <f t="shared" si="6"/>
        <v>10596.354684189517</v>
      </c>
      <c r="V50">
        <f>SUM('social care receipt'!AI50:AJ50)/1000</f>
        <v>6356.039631818554</v>
      </c>
      <c r="W50">
        <f t="shared" si="7"/>
        <v>0.59983266144367531</v>
      </c>
      <c r="Y50">
        <f t="shared" si="8"/>
        <v>8659.7333665986189</v>
      </c>
      <c r="Z50">
        <f>SUM('social care receipt'!AT50:AX50)/10^6</f>
        <v>4992.6557715038789</v>
      </c>
      <c r="AA50">
        <f t="shared" si="9"/>
        <v>0.57653689324442803</v>
      </c>
    </row>
    <row r="51" spans="1:27" x14ac:dyDescent="0.25">
      <c r="A51">
        <v>2067</v>
      </c>
      <c r="B51" s="1">
        <v>18701</v>
      </c>
      <c r="C51" s="1">
        <v>6534</v>
      </c>
      <c r="D51" s="1">
        <v>1121</v>
      </c>
      <c r="H51">
        <v>2067</v>
      </c>
      <c r="I51">
        <f t="shared" si="1"/>
        <v>7536.4124495713149</v>
      </c>
      <c r="J51">
        <f t="shared" si="10"/>
        <v>2633.1703623067738</v>
      </c>
      <c r="K51">
        <f t="shared" si="11"/>
        <v>451.75757210680945</v>
      </c>
      <c r="L51">
        <f t="shared" si="2"/>
        <v>10621.340383984898</v>
      </c>
      <c r="M51">
        <v>15.55345</v>
      </c>
      <c r="N51">
        <f t="shared" si="3"/>
        <v>8596.221248904907</v>
      </c>
      <c r="O51">
        <f>'social care receipt'!BD51</f>
        <v>21.387765222343468</v>
      </c>
      <c r="P51">
        <f t="shared" si="4"/>
        <v>183.8539618708983</v>
      </c>
      <c r="Q51">
        <f>SUM('social care receipt'!BH51:BL51)</f>
        <v>103.60787887292017</v>
      </c>
      <c r="R51">
        <f t="shared" si="5"/>
        <v>0.56353356663411647</v>
      </c>
      <c r="T51">
        <v>2067</v>
      </c>
      <c r="U51">
        <f t="shared" si="6"/>
        <v>10621.340383984898</v>
      </c>
      <c r="V51">
        <f>SUM('social care receipt'!AI51:AJ51)/1000</f>
        <v>6366.1145107683042</v>
      </c>
      <c r="W51">
        <f t="shared" si="7"/>
        <v>0.59937016239186525</v>
      </c>
      <c r="Y51">
        <f t="shared" si="8"/>
        <v>8596.221248904907</v>
      </c>
      <c r="Z51">
        <f>SUM('social care receipt'!AT51:AX51)/10^6</f>
        <v>4844.2592199713608</v>
      </c>
      <c r="AA51">
        <f t="shared" si="9"/>
        <v>0.56353356663411647</v>
      </c>
    </row>
    <row r="52" spans="1:27" x14ac:dyDescent="0.25">
      <c r="A52">
        <v>2068</v>
      </c>
      <c r="B52" s="1">
        <v>18816</v>
      </c>
      <c r="C52" s="1">
        <v>6559</v>
      </c>
      <c r="D52" s="1">
        <v>1179</v>
      </c>
      <c r="H52">
        <v>2068</v>
      </c>
      <c r="I52">
        <f t="shared" si="1"/>
        <v>7582.7568927401671</v>
      </c>
      <c r="J52">
        <f t="shared" si="10"/>
        <v>2643.245241256524</v>
      </c>
      <c r="K52">
        <f t="shared" si="11"/>
        <v>475.13129127023046</v>
      </c>
      <c r="L52">
        <f t="shared" si="2"/>
        <v>10701.133425266922</v>
      </c>
      <c r="M52">
        <v>15.572380000000001</v>
      </c>
      <c r="N52">
        <f t="shared" si="3"/>
        <v>8671.3415428532844</v>
      </c>
      <c r="O52">
        <f>'social care receipt'!BD52</f>
        <v>21.772430470386496</v>
      </c>
      <c r="P52">
        <f t="shared" si="4"/>
        <v>188.7961808267471</v>
      </c>
      <c r="Q52">
        <f>SUM('social care receipt'!BH52:BL52)</f>
        <v>104.94565431610002</v>
      </c>
      <c r="R52">
        <f t="shared" si="5"/>
        <v>0.55586746435514856</v>
      </c>
      <c r="T52">
        <v>2068</v>
      </c>
      <c r="U52">
        <f t="shared" si="6"/>
        <v>10701.133425266922</v>
      </c>
      <c r="V52">
        <f>SUM('social care receipt'!AI52:AJ52)/1000</f>
        <v>6406.8170217252964</v>
      </c>
      <c r="W52">
        <f t="shared" si="7"/>
        <v>0.59870452662499052</v>
      </c>
      <c r="Y52">
        <f t="shared" si="8"/>
        <v>8671.3415428532844</v>
      </c>
      <c r="Z52">
        <f>SUM('social care receipt'!AT52:AX52)/10^6</f>
        <v>4820.1166359833178</v>
      </c>
      <c r="AA52">
        <f t="shared" si="9"/>
        <v>0.55586746435514867</v>
      </c>
    </row>
    <row r="53" spans="1:27" x14ac:dyDescent="0.25">
      <c r="A53">
        <v>2069</v>
      </c>
      <c r="B53" s="1">
        <v>18964</v>
      </c>
      <c r="C53" s="1">
        <v>6544</v>
      </c>
      <c r="D53" s="1">
        <v>1163</v>
      </c>
      <c r="H53">
        <v>2069</v>
      </c>
      <c r="I53">
        <f t="shared" si="1"/>
        <v>7642.40017612269</v>
      </c>
      <c r="J53">
        <f t="shared" si="10"/>
        <v>2637.2003138866735</v>
      </c>
      <c r="K53">
        <f t="shared" si="11"/>
        <v>468.68336874239026</v>
      </c>
      <c r="L53">
        <f t="shared" si="2"/>
        <v>10748.283858751753</v>
      </c>
      <c r="M53">
        <v>15.59788</v>
      </c>
      <c r="N53">
        <f t="shared" si="3"/>
        <v>8723.8104911866449</v>
      </c>
      <c r="O53">
        <f>'social care receipt'!BD53</f>
        <v>22.164014036052414</v>
      </c>
      <c r="P53">
        <f t="shared" si="4"/>
        <v>193.35465817452211</v>
      </c>
      <c r="Q53">
        <f>SUM('social care receipt'!BH53:BL53)</f>
        <v>106.70564156826411</v>
      </c>
      <c r="R53">
        <f t="shared" si="5"/>
        <v>0.55186486105729859</v>
      </c>
      <c r="T53">
        <v>2069</v>
      </c>
      <c r="U53">
        <f t="shared" si="6"/>
        <v>10748.283858751753</v>
      </c>
      <c r="V53">
        <f>SUM('social care receipt'!AI53:AJ53)/1000</f>
        <v>6488.6250387972705</v>
      </c>
      <c r="W53">
        <f t="shared" si="7"/>
        <v>0.60368940047242337</v>
      </c>
      <c r="Y53">
        <f t="shared" si="8"/>
        <v>8723.8104911866449</v>
      </c>
      <c r="Z53">
        <f>SUM('social care receipt'!AT53:AX53)/10^6</f>
        <v>4814.3644646089215</v>
      </c>
      <c r="AA53">
        <f t="shared" si="9"/>
        <v>0.55186486105729859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childcare</vt:lpstr>
      <vt:lpstr>social care need</vt:lpstr>
      <vt:lpstr>social care receipt</vt:lpstr>
      <vt:lpstr>social 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2024-06-19T15:35:04Z</dcterms:created>
  <dcterms:modified xsi:type="dcterms:W3CDTF">2024-06-25T15:44:27Z</dcterms:modified>
</cp:coreProperties>
</file>