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99 DEV ENV\JAS-MINE\SimPaths\analysis\"/>
    </mc:Choice>
  </mc:AlternateContent>
  <xr:revisionPtr revIDLastSave="0" documentId="13_ncr:1_{5562BA11-8034-4F83-9900-F69B8C0568DB}" xr6:coauthVersionLast="47" xr6:coauthVersionMax="47" xr10:uidLastSave="{00000000-0000-0000-0000-000000000000}"/>
  <bookViews>
    <workbookView xWindow="28680" yWindow="-120" windowWidth="29040" windowHeight="15720" activeTab="3" xr2:uid="{AB24B4CF-B644-41FD-9CBA-E2F8290D40AE}"/>
  </bookViews>
  <sheets>
    <sheet name="childcare" sheetId="1" r:id="rId1"/>
    <sheet name="social care need" sheetId="2" r:id="rId2"/>
    <sheet name="social care receipt" sheetId="3" r:id="rId3"/>
    <sheet name="social care provis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AY3" i="3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N3" i="3"/>
  <c r="M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K3" i="3"/>
  <c r="J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3" i="3"/>
  <c r="M3" i="2"/>
  <c r="K3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Q2" i="1"/>
  <c r="AA2" i="1" s="1"/>
  <c r="AB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G54" i="3"/>
  <c r="I54" i="3"/>
  <c r="L54" i="3"/>
  <c r="P54" i="3"/>
  <c r="X54" i="3"/>
  <c r="AB54" i="3" s="1"/>
  <c r="Y54" i="3"/>
  <c r="Z54" i="3"/>
  <c r="AC54" i="3"/>
  <c r="AD54" i="3"/>
  <c r="P54" i="2"/>
  <c r="Q54" i="2"/>
  <c r="R54" i="2"/>
  <c r="O54" i="3" l="1"/>
  <c r="R4" i="2"/>
  <c r="Q4" i="2"/>
  <c r="P4" i="2"/>
  <c r="O53" i="1"/>
  <c r="P53" i="1"/>
  <c r="Q53" i="1"/>
  <c r="X53" i="1" l="1"/>
  <c r="AA53" i="1"/>
  <c r="AB53" i="1" s="1"/>
  <c r="O6" i="4"/>
  <c r="BI7" i="3"/>
  <c r="O7" i="4" s="1"/>
  <c r="BJ7" i="3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J29" i="3" s="1"/>
  <c r="BJ30" i="3" s="1"/>
  <c r="BJ31" i="3" s="1"/>
  <c r="BJ32" i="3" s="1"/>
  <c r="BJ33" i="3" s="1"/>
  <c r="BJ34" i="3" s="1"/>
  <c r="BJ35" i="3" s="1"/>
  <c r="BJ36" i="3" s="1"/>
  <c r="BJ37" i="3" s="1"/>
  <c r="BJ38" i="3" s="1"/>
  <c r="BJ39" i="3" s="1"/>
  <c r="BJ40" i="3" s="1"/>
  <c r="BJ41" i="3" s="1"/>
  <c r="BJ42" i="3" s="1"/>
  <c r="BJ43" i="3" s="1"/>
  <c r="BJ44" i="3" s="1"/>
  <c r="BJ45" i="3" s="1"/>
  <c r="BJ46" i="3" s="1"/>
  <c r="BJ47" i="3" s="1"/>
  <c r="BJ48" i="3" s="1"/>
  <c r="BJ49" i="3" s="1"/>
  <c r="BJ50" i="3" s="1"/>
  <c r="BJ51" i="3" s="1"/>
  <c r="BJ52" i="3" s="1"/>
  <c r="BJ53" i="3" s="1"/>
  <c r="BJ54" i="3" s="1"/>
  <c r="BJ5" i="3"/>
  <c r="BJ4" i="3"/>
  <c r="BJ3" i="3"/>
  <c r="BI3" i="3"/>
  <c r="O3" i="4" s="1"/>
  <c r="BI4" i="3"/>
  <c r="O4" i="4" s="1"/>
  <c r="BI5" i="3"/>
  <c r="O5" i="4" s="1"/>
  <c r="BI8" i="3" l="1"/>
  <c r="BI9" i="3" l="1"/>
  <c r="O8" i="4"/>
  <c r="BI10" i="3" l="1"/>
  <c r="O9" i="4"/>
  <c r="BI11" i="3" l="1"/>
  <c r="O10" i="4"/>
  <c r="BI12" i="3" l="1"/>
  <c r="O11" i="4"/>
  <c r="BI13" i="3" l="1"/>
  <c r="O12" i="4"/>
  <c r="BI14" i="3" l="1"/>
  <c r="O13" i="4"/>
  <c r="BI15" i="3" l="1"/>
  <c r="O14" i="4"/>
  <c r="BI16" i="3" l="1"/>
  <c r="O15" i="4"/>
  <c r="BI17" i="3" l="1"/>
  <c r="O16" i="4"/>
  <c r="BI18" i="3" l="1"/>
  <c r="O17" i="4"/>
  <c r="BI19" i="3" l="1"/>
  <c r="O18" i="4"/>
  <c r="BI20" i="3" l="1"/>
  <c r="O19" i="4"/>
  <c r="BI21" i="3" l="1"/>
  <c r="O20" i="4"/>
  <c r="BI22" i="3" l="1"/>
  <c r="O21" i="4"/>
  <c r="BI23" i="3" l="1"/>
  <c r="O22" i="4"/>
  <c r="BI24" i="3" l="1"/>
  <c r="O23" i="4"/>
  <c r="BI25" i="3" l="1"/>
  <c r="O24" i="4"/>
  <c r="BI26" i="3" l="1"/>
  <c r="O25" i="4"/>
  <c r="BI27" i="3" l="1"/>
  <c r="O26" i="4"/>
  <c r="BI28" i="3" l="1"/>
  <c r="O27" i="4"/>
  <c r="BI29" i="3" l="1"/>
  <c r="O28" i="4"/>
  <c r="BI30" i="3" l="1"/>
  <c r="O29" i="4"/>
  <c r="BI31" i="3" l="1"/>
  <c r="O30" i="4"/>
  <c r="BI32" i="3" l="1"/>
  <c r="O31" i="4"/>
  <c r="BI33" i="3" l="1"/>
  <c r="O32" i="4"/>
  <c r="BI34" i="3" l="1"/>
  <c r="O33" i="4"/>
  <c r="BI35" i="3" l="1"/>
  <c r="O34" i="4"/>
  <c r="BI36" i="3" l="1"/>
  <c r="O35" i="4"/>
  <c r="BI37" i="3" l="1"/>
  <c r="O36" i="4"/>
  <c r="BI38" i="3" l="1"/>
  <c r="O37" i="4"/>
  <c r="BI39" i="3" l="1"/>
  <c r="O38" i="4"/>
  <c r="BI40" i="3" l="1"/>
  <c r="O39" i="4"/>
  <c r="BI41" i="3" l="1"/>
  <c r="O40" i="4"/>
  <c r="BI42" i="3" l="1"/>
  <c r="O41" i="4"/>
  <c r="BI43" i="3" l="1"/>
  <c r="O42" i="4"/>
  <c r="BI44" i="3" l="1"/>
  <c r="O43" i="4"/>
  <c r="BI45" i="3" l="1"/>
  <c r="O44" i="4"/>
  <c r="BI46" i="3" l="1"/>
  <c r="O45" i="4"/>
  <c r="BI47" i="3" l="1"/>
  <c r="O46" i="4"/>
  <c r="BI48" i="3" l="1"/>
  <c r="O47" i="4"/>
  <c r="BI49" i="3" l="1"/>
  <c r="O48" i="4"/>
  <c r="BI50" i="3" l="1"/>
  <c r="O49" i="4"/>
  <c r="BI51" i="3" l="1"/>
  <c r="O50" i="4"/>
  <c r="BI52" i="3" l="1"/>
  <c r="O51" i="4"/>
  <c r="BI53" i="3" l="1"/>
  <c r="O52" i="4"/>
  <c r="O53" i="4" l="1"/>
  <c r="BI54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AG56" i="3" l="1"/>
  <c r="AH56" i="3"/>
  <c r="AG57" i="3"/>
  <c r="AH57" i="3"/>
  <c r="AF57" i="3"/>
  <c r="AF56" i="3"/>
  <c r="AC4" i="3"/>
  <c r="AD4" i="3"/>
  <c r="AC5" i="3"/>
  <c r="AD5" i="3"/>
  <c r="AC6" i="3"/>
  <c r="AD6" i="3"/>
  <c r="AC7" i="3"/>
  <c r="AD7" i="3"/>
  <c r="AC8" i="3"/>
  <c r="AD8" i="3"/>
  <c r="AC9" i="3"/>
  <c r="AD9" i="3"/>
  <c r="AC10" i="3"/>
  <c r="AD10" i="3"/>
  <c r="AC11" i="3"/>
  <c r="AD11" i="3"/>
  <c r="AC12" i="3"/>
  <c r="AD12" i="3"/>
  <c r="AC13" i="3"/>
  <c r="AD13" i="3"/>
  <c r="AC14" i="3"/>
  <c r="AD14" i="3"/>
  <c r="AC15" i="3"/>
  <c r="AD15" i="3"/>
  <c r="AC16" i="3"/>
  <c r="AD16" i="3"/>
  <c r="AC17" i="3"/>
  <c r="AD17" i="3"/>
  <c r="AC18" i="3"/>
  <c r="AD18" i="3"/>
  <c r="AC19" i="3"/>
  <c r="AD19" i="3"/>
  <c r="AC20" i="3"/>
  <c r="AD20" i="3"/>
  <c r="AC21" i="3"/>
  <c r="AD21" i="3"/>
  <c r="AC22" i="3"/>
  <c r="AD22" i="3"/>
  <c r="AC23" i="3"/>
  <c r="AD23" i="3"/>
  <c r="AC24" i="3"/>
  <c r="AD24" i="3"/>
  <c r="AC25" i="3"/>
  <c r="AD25" i="3"/>
  <c r="AC26" i="3"/>
  <c r="AD26" i="3"/>
  <c r="AC27" i="3"/>
  <c r="AD27" i="3"/>
  <c r="AC28" i="3"/>
  <c r="AD28" i="3"/>
  <c r="AC29" i="3"/>
  <c r="AD29" i="3"/>
  <c r="AC30" i="3"/>
  <c r="AD30" i="3"/>
  <c r="AC31" i="3"/>
  <c r="AD31" i="3"/>
  <c r="AC32" i="3"/>
  <c r="AD32" i="3"/>
  <c r="AC33" i="3"/>
  <c r="AD33" i="3"/>
  <c r="AC34" i="3"/>
  <c r="AD34" i="3"/>
  <c r="AC35" i="3"/>
  <c r="AD35" i="3"/>
  <c r="AC36" i="3"/>
  <c r="AD36" i="3"/>
  <c r="AC37" i="3"/>
  <c r="AD37" i="3"/>
  <c r="AC38" i="3"/>
  <c r="AD38" i="3"/>
  <c r="AC39" i="3"/>
  <c r="AD39" i="3"/>
  <c r="AC40" i="3"/>
  <c r="AD40" i="3"/>
  <c r="AC41" i="3"/>
  <c r="AD41" i="3"/>
  <c r="AC42" i="3"/>
  <c r="AD42" i="3"/>
  <c r="AC43" i="3"/>
  <c r="AD43" i="3"/>
  <c r="AC44" i="3"/>
  <c r="AD44" i="3"/>
  <c r="AC45" i="3"/>
  <c r="AD45" i="3"/>
  <c r="AC46" i="3"/>
  <c r="AD46" i="3"/>
  <c r="AC47" i="3"/>
  <c r="AD47" i="3"/>
  <c r="AC48" i="3"/>
  <c r="AD48" i="3"/>
  <c r="AC49" i="3"/>
  <c r="AD49" i="3"/>
  <c r="AC50" i="3"/>
  <c r="AD50" i="3"/>
  <c r="AC51" i="3"/>
  <c r="AD51" i="3"/>
  <c r="AC52" i="3"/>
  <c r="AD52" i="3"/>
  <c r="AC53" i="3"/>
  <c r="AD53" i="3"/>
  <c r="AD3" i="3"/>
  <c r="AC3" i="3"/>
  <c r="Z3" i="3"/>
  <c r="Y3" i="3"/>
  <c r="X4" i="3"/>
  <c r="AB4" i="3" s="1"/>
  <c r="Y4" i="3"/>
  <c r="Z4" i="3"/>
  <c r="X5" i="3"/>
  <c r="AB5" i="3" s="1"/>
  <c r="Y5" i="3"/>
  <c r="Z5" i="3"/>
  <c r="X6" i="3"/>
  <c r="AB6" i="3" s="1"/>
  <c r="Y6" i="3"/>
  <c r="Z6" i="3"/>
  <c r="X7" i="3"/>
  <c r="AB7" i="3" s="1"/>
  <c r="Y7" i="3"/>
  <c r="Z7" i="3"/>
  <c r="X8" i="3"/>
  <c r="AB8" i="3" s="1"/>
  <c r="Y8" i="3"/>
  <c r="Z8" i="3"/>
  <c r="X9" i="3"/>
  <c r="AB9" i="3" s="1"/>
  <c r="Y9" i="3"/>
  <c r="Z9" i="3"/>
  <c r="X10" i="3"/>
  <c r="AB10" i="3" s="1"/>
  <c r="Y10" i="3"/>
  <c r="Z10" i="3"/>
  <c r="X11" i="3"/>
  <c r="AB11" i="3" s="1"/>
  <c r="Y11" i="3"/>
  <c r="Z11" i="3"/>
  <c r="X12" i="3"/>
  <c r="AB12" i="3" s="1"/>
  <c r="Y12" i="3"/>
  <c r="Z12" i="3"/>
  <c r="X13" i="3"/>
  <c r="AB13" i="3" s="1"/>
  <c r="Y13" i="3"/>
  <c r="Z13" i="3"/>
  <c r="X14" i="3"/>
  <c r="AB14" i="3" s="1"/>
  <c r="Y14" i="3"/>
  <c r="Z14" i="3"/>
  <c r="X15" i="3"/>
  <c r="AB15" i="3" s="1"/>
  <c r="Y15" i="3"/>
  <c r="Z15" i="3"/>
  <c r="X16" i="3"/>
  <c r="AB16" i="3" s="1"/>
  <c r="Y16" i="3"/>
  <c r="Z16" i="3"/>
  <c r="X17" i="3"/>
  <c r="AB17" i="3" s="1"/>
  <c r="Y17" i="3"/>
  <c r="Z17" i="3"/>
  <c r="X18" i="3"/>
  <c r="AB18" i="3" s="1"/>
  <c r="Y18" i="3"/>
  <c r="Z18" i="3"/>
  <c r="X19" i="3"/>
  <c r="AB19" i="3" s="1"/>
  <c r="Y19" i="3"/>
  <c r="Z19" i="3"/>
  <c r="X20" i="3"/>
  <c r="AB20" i="3" s="1"/>
  <c r="Y20" i="3"/>
  <c r="Z20" i="3"/>
  <c r="X21" i="3"/>
  <c r="AB21" i="3" s="1"/>
  <c r="Y21" i="3"/>
  <c r="Z21" i="3"/>
  <c r="X22" i="3"/>
  <c r="AB22" i="3" s="1"/>
  <c r="Y22" i="3"/>
  <c r="Z22" i="3"/>
  <c r="X23" i="3"/>
  <c r="AB23" i="3" s="1"/>
  <c r="Y23" i="3"/>
  <c r="Z23" i="3"/>
  <c r="X24" i="3"/>
  <c r="AB24" i="3" s="1"/>
  <c r="Y24" i="3"/>
  <c r="Z24" i="3"/>
  <c r="X25" i="3"/>
  <c r="AB25" i="3" s="1"/>
  <c r="Y25" i="3"/>
  <c r="Z25" i="3"/>
  <c r="X26" i="3"/>
  <c r="AB26" i="3" s="1"/>
  <c r="Y26" i="3"/>
  <c r="Z26" i="3"/>
  <c r="X27" i="3"/>
  <c r="AB27" i="3" s="1"/>
  <c r="Y27" i="3"/>
  <c r="Z27" i="3"/>
  <c r="X28" i="3"/>
  <c r="AB28" i="3" s="1"/>
  <c r="Y28" i="3"/>
  <c r="Z28" i="3"/>
  <c r="X29" i="3"/>
  <c r="AB29" i="3" s="1"/>
  <c r="Y29" i="3"/>
  <c r="Z29" i="3"/>
  <c r="X30" i="3"/>
  <c r="AB30" i="3" s="1"/>
  <c r="Y30" i="3"/>
  <c r="Z30" i="3"/>
  <c r="X31" i="3"/>
  <c r="AB31" i="3" s="1"/>
  <c r="Y31" i="3"/>
  <c r="Z31" i="3"/>
  <c r="X32" i="3"/>
  <c r="AB32" i="3" s="1"/>
  <c r="Y32" i="3"/>
  <c r="Z32" i="3"/>
  <c r="X33" i="3"/>
  <c r="AB33" i="3" s="1"/>
  <c r="Y33" i="3"/>
  <c r="Z33" i="3"/>
  <c r="X34" i="3"/>
  <c r="AB34" i="3" s="1"/>
  <c r="Y34" i="3"/>
  <c r="Z34" i="3"/>
  <c r="X35" i="3"/>
  <c r="AB35" i="3" s="1"/>
  <c r="Y35" i="3"/>
  <c r="Z35" i="3"/>
  <c r="X36" i="3"/>
  <c r="AB36" i="3" s="1"/>
  <c r="Y36" i="3"/>
  <c r="Z36" i="3"/>
  <c r="X37" i="3"/>
  <c r="AB37" i="3" s="1"/>
  <c r="Y37" i="3"/>
  <c r="Z37" i="3"/>
  <c r="X38" i="3"/>
  <c r="AB38" i="3" s="1"/>
  <c r="Y38" i="3"/>
  <c r="Z38" i="3"/>
  <c r="X39" i="3"/>
  <c r="AB39" i="3" s="1"/>
  <c r="Y39" i="3"/>
  <c r="Z39" i="3"/>
  <c r="X40" i="3"/>
  <c r="AB40" i="3" s="1"/>
  <c r="Y40" i="3"/>
  <c r="Z40" i="3"/>
  <c r="X41" i="3"/>
  <c r="AB41" i="3" s="1"/>
  <c r="Y41" i="3"/>
  <c r="Z41" i="3"/>
  <c r="X42" i="3"/>
  <c r="AB42" i="3" s="1"/>
  <c r="Y42" i="3"/>
  <c r="Z42" i="3"/>
  <c r="X43" i="3"/>
  <c r="AB43" i="3" s="1"/>
  <c r="Y43" i="3"/>
  <c r="Z43" i="3"/>
  <c r="X44" i="3"/>
  <c r="AB44" i="3" s="1"/>
  <c r="Y44" i="3"/>
  <c r="Z44" i="3"/>
  <c r="X45" i="3"/>
  <c r="AB45" i="3" s="1"/>
  <c r="Y45" i="3"/>
  <c r="Z45" i="3"/>
  <c r="X46" i="3"/>
  <c r="AB46" i="3" s="1"/>
  <c r="Y46" i="3"/>
  <c r="Z46" i="3"/>
  <c r="X47" i="3"/>
  <c r="AB47" i="3" s="1"/>
  <c r="Y47" i="3"/>
  <c r="Z47" i="3"/>
  <c r="X48" i="3"/>
  <c r="AB48" i="3" s="1"/>
  <c r="Y48" i="3"/>
  <c r="Z48" i="3"/>
  <c r="X49" i="3"/>
  <c r="AB49" i="3" s="1"/>
  <c r="Y49" i="3"/>
  <c r="Z49" i="3"/>
  <c r="X50" i="3"/>
  <c r="AB50" i="3" s="1"/>
  <c r="Y50" i="3"/>
  <c r="Z50" i="3"/>
  <c r="X51" i="3"/>
  <c r="AB51" i="3" s="1"/>
  <c r="Y51" i="3"/>
  <c r="Z51" i="3"/>
  <c r="X52" i="3"/>
  <c r="AB52" i="3" s="1"/>
  <c r="Y52" i="3"/>
  <c r="Z52" i="3"/>
  <c r="X53" i="3"/>
  <c r="AB53" i="3" s="1"/>
  <c r="Y53" i="3"/>
  <c r="Z53" i="3"/>
  <c r="X3" i="3"/>
  <c r="AB3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3" i="3"/>
  <c r="I3" i="3"/>
  <c r="G3" i="3"/>
  <c r="O45" i="3" l="1"/>
  <c r="O29" i="3"/>
  <c r="O4" i="3"/>
  <c r="O20" i="3"/>
  <c r="O36" i="3"/>
  <c r="O52" i="3"/>
  <c r="O35" i="3"/>
  <c r="O19" i="3"/>
  <c r="O51" i="3"/>
  <c r="O34" i="3"/>
  <c r="O18" i="3"/>
  <c r="O50" i="3"/>
  <c r="O49" i="3"/>
  <c r="O33" i="3"/>
  <c r="O17" i="3"/>
  <c r="O48" i="3"/>
  <c r="O32" i="3"/>
  <c r="O16" i="3"/>
  <c r="O47" i="3"/>
  <c r="O31" i="3"/>
  <c r="O15" i="3"/>
  <c r="O43" i="3"/>
  <c r="O27" i="3"/>
  <c r="O11" i="3"/>
  <c r="O42" i="3"/>
  <c r="O26" i="3"/>
  <c r="O10" i="3"/>
  <c r="O41" i="3"/>
  <c r="O25" i="3"/>
  <c r="O9" i="3"/>
  <c r="O46" i="3"/>
  <c r="O30" i="3"/>
  <c r="O14" i="3"/>
  <c r="O13" i="3"/>
  <c r="O44" i="3"/>
  <c r="O12" i="3"/>
  <c r="O28" i="3"/>
  <c r="O40" i="3"/>
  <c r="O7" i="3"/>
  <c r="O8" i="3"/>
  <c r="O39" i="3"/>
  <c r="O38" i="3"/>
  <c r="O22" i="3"/>
  <c r="O6" i="3"/>
  <c r="O24" i="3"/>
  <c r="O23" i="3"/>
  <c r="O53" i="3"/>
  <c r="O37" i="3"/>
  <c r="O21" i="3"/>
  <c r="O5" i="3"/>
  <c r="P53" i="2" l="1"/>
  <c r="X2" i="1"/>
  <c r="P4" i="1"/>
  <c r="P11" i="2" l="1"/>
  <c r="P5" i="2"/>
  <c r="P6" i="2"/>
  <c r="P7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3" i="2"/>
  <c r="R3" i="2"/>
  <c r="Q3" i="2"/>
  <c r="Q5" i="1"/>
  <c r="X5" i="1" l="1"/>
  <c r="AA5" i="1"/>
  <c r="AB5" i="1" s="1"/>
  <c r="O2" i="1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P5" i="1"/>
  <c r="Q3" i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P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X44" i="1" l="1"/>
  <c r="AA44" i="1"/>
  <c r="AB44" i="1" s="1"/>
  <c r="X40" i="1"/>
  <c r="AA40" i="1"/>
  <c r="AB40" i="1" s="1"/>
  <c r="X13" i="1"/>
  <c r="AA13" i="1"/>
  <c r="AB13" i="1" s="1"/>
  <c r="X26" i="1"/>
  <c r="AA26" i="1"/>
  <c r="AB26" i="1" s="1"/>
  <c r="X6" i="1"/>
  <c r="AA6" i="1"/>
  <c r="AB6" i="1" s="1"/>
  <c r="X28" i="1"/>
  <c r="AA28" i="1"/>
  <c r="AB28" i="1" s="1"/>
  <c r="X43" i="1"/>
  <c r="AA43" i="1"/>
  <c r="AB43" i="1" s="1"/>
  <c r="X25" i="1"/>
  <c r="AA25" i="1"/>
  <c r="AB25" i="1" s="1"/>
  <c r="X29" i="1"/>
  <c r="AA29" i="1"/>
  <c r="AB29" i="1" s="1"/>
  <c r="X24" i="1"/>
  <c r="AA24" i="1"/>
  <c r="AB24" i="1" s="1"/>
  <c r="X27" i="1"/>
  <c r="AA27" i="1"/>
  <c r="AB27" i="1" s="1"/>
  <c r="X10" i="1"/>
  <c r="AA10" i="1"/>
  <c r="AB10" i="1" s="1"/>
  <c r="X41" i="1"/>
  <c r="AA41" i="1"/>
  <c r="AB41" i="1" s="1"/>
  <c r="X7" i="1"/>
  <c r="AA7" i="1"/>
  <c r="AB7" i="1" s="1"/>
  <c r="X37" i="1"/>
  <c r="AA37" i="1"/>
  <c r="AB37" i="1" s="1"/>
  <c r="X45" i="1"/>
  <c r="AA45" i="1"/>
  <c r="AB45" i="1" s="1"/>
  <c r="X11" i="1"/>
  <c r="AA11" i="1"/>
  <c r="AB11" i="1" s="1"/>
  <c r="X42" i="1"/>
  <c r="AA42" i="1"/>
  <c r="AB42" i="1" s="1"/>
  <c r="X9" i="1"/>
  <c r="AA9" i="1"/>
  <c r="AB9" i="1" s="1"/>
  <c r="X8" i="1"/>
  <c r="AA8" i="1"/>
  <c r="AB8" i="1" s="1"/>
  <c r="X39" i="1"/>
  <c r="AA39" i="1"/>
  <c r="AB39" i="1" s="1"/>
  <c r="X38" i="1"/>
  <c r="AA38" i="1"/>
  <c r="AB38" i="1" s="1"/>
  <c r="X20" i="1"/>
  <c r="AA20" i="1"/>
  <c r="AB20" i="1" s="1"/>
  <c r="X12" i="1"/>
  <c r="AA12" i="1"/>
  <c r="AB12" i="1" s="1"/>
  <c r="X3" i="1"/>
  <c r="AA3" i="1"/>
  <c r="AB3" i="1" s="1"/>
  <c r="X23" i="1"/>
  <c r="AA23" i="1"/>
  <c r="AB23" i="1" s="1"/>
  <c r="X22" i="1"/>
  <c r="AA22" i="1"/>
  <c r="AB22" i="1" s="1"/>
  <c r="X21" i="1"/>
  <c r="AA21" i="1"/>
  <c r="AB21" i="1" s="1"/>
  <c r="X4" i="1"/>
  <c r="AA4" i="1"/>
  <c r="AB4" i="1" s="1"/>
  <c r="X52" i="1"/>
  <c r="AA52" i="1"/>
  <c r="AB52" i="1" s="1"/>
  <c r="X36" i="1"/>
  <c r="AA36" i="1"/>
  <c r="AB36" i="1" s="1"/>
  <c r="X51" i="1"/>
  <c r="AA51" i="1"/>
  <c r="AB51" i="1" s="1"/>
  <c r="X35" i="1"/>
  <c r="AA35" i="1"/>
  <c r="AB35" i="1" s="1"/>
  <c r="X19" i="1"/>
  <c r="AA19" i="1"/>
  <c r="AB19" i="1" s="1"/>
  <c r="X50" i="1"/>
  <c r="AA50" i="1"/>
  <c r="AB50" i="1" s="1"/>
  <c r="X34" i="1"/>
  <c r="AA34" i="1"/>
  <c r="AB34" i="1" s="1"/>
  <c r="X18" i="1"/>
  <c r="AA18" i="1"/>
  <c r="AB18" i="1" s="1"/>
  <c r="X49" i="1"/>
  <c r="AA49" i="1"/>
  <c r="AB49" i="1" s="1"/>
  <c r="X33" i="1"/>
  <c r="AA33" i="1"/>
  <c r="AB33" i="1" s="1"/>
  <c r="X17" i="1"/>
  <c r="AA17" i="1"/>
  <c r="AB17" i="1" s="1"/>
  <c r="X48" i="1"/>
  <c r="AA48" i="1"/>
  <c r="AB48" i="1" s="1"/>
  <c r="X32" i="1"/>
  <c r="AA32" i="1"/>
  <c r="AB32" i="1" s="1"/>
  <c r="X16" i="1"/>
  <c r="AA16" i="1"/>
  <c r="AB16" i="1" s="1"/>
  <c r="X47" i="1"/>
  <c r="AA47" i="1"/>
  <c r="AB47" i="1" s="1"/>
  <c r="X31" i="1"/>
  <c r="AA31" i="1"/>
  <c r="AB31" i="1" s="1"/>
  <c r="X15" i="1"/>
  <c r="AA15" i="1"/>
  <c r="AB15" i="1" s="1"/>
  <c r="X46" i="1"/>
  <c r="AA46" i="1"/>
  <c r="AB46" i="1" s="1"/>
  <c r="X30" i="1"/>
  <c r="AA30" i="1"/>
  <c r="AB30" i="1" s="1"/>
  <c r="X14" i="1"/>
  <c r="AA14" i="1"/>
  <c r="AB14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I5" i="1"/>
  <c r="N2" i="1" l="1"/>
  <c r="Z2" i="1"/>
  <c r="Z53" i="1"/>
  <c r="N53" i="1"/>
  <c r="Q3" i="3"/>
  <c r="AP27" i="3" s="1"/>
  <c r="F3" i="4"/>
  <c r="AP44" i="3"/>
  <c r="AN49" i="3"/>
  <c r="AO5" i="3"/>
  <c r="AP5" i="3"/>
  <c r="AP29" i="3"/>
  <c r="AP45" i="3"/>
  <c r="AP53" i="3"/>
  <c r="AO6" i="3"/>
  <c r="AO30" i="3"/>
  <c r="AO48" i="3"/>
  <c r="AZ28" i="3"/>
  <c r="BN28" i="3" s="1"/>
  <c r="BB5" i="3"/>
  <c r="BP5" i="3" s="1"/>
  <c r="AY16" i="3"/>
  <c r="AY50" i="3"/>
  <c r="BD22" i="3"/>
  <c r="BR22" i="3" s="1"/>
  <c r="AY38" i="3"/>
  <c r="BC5" i="3"/>
  <c r="BQ5" i="3" s="1"/>
  <c r="BC50" i="3"/>
  <c r="BQ50" i="3" s="1"/>
  <c r="BD5" i="3"/>
  <c r="BR5" i="3" s="1"/>
  <c r="BD53" i="3"/>
  <c r="BR53" i="3" s="1"/>
  <c r="AY44" i="3"/>
  <c r="BA46" i="3"/>
  <c r="BO46" i="3" s="1"/>
  <c r="BC32" i="3"/>
  <c r="BQ32" i="3" s="1"/>
  <c r="BA17" i="3"/>
  <c r="BO17" i="3" s="1"/>
  <c r="AZ50" i="3"/>
  <c r="BN50" i="3" s="1"/>
  <c r="BD15" i="3"/>
  <c r="BR15" i="3" s="1"/>
  <c r="AZ38" i="3"/>
  <c r="BN38" i="3" s="1"/>
  <c r="BB3" i="3"/>
  <c r="BP3" i="3" s="1"/>
  <c r="AZ39" i="3"/>
  <c r="BN39" i="3" s="1"/>
  <c r="BA6" i="3"/>
  <c r="BO6" i="3" s="1"/>
  <c r="AY10" i="3"/>
  <c r="BA39" i="3"/>
  <c r="BO39" i="3" s="1"/>
  <c r="BA19" i="3"/>
  <c r="BO19" i="3" s="1"/>
  <c r="BC28" i="3"/>
  <c r="BQ28" i="3" s="1"/>
  <c r="BD28" i="3"/>
  <c r="BR28" i="3" s="1"/>
  <c r="BD16" i="3"/>
  <c r="BR16" i="3" s="1"/>
  <c r="BC35" i="3"/>
  <c r="BQ35" i="3" s="1"/>
  <c r="AZ52" i="3"/>
  <c r="BN52" i="3" s="1"/>
  <c r="BD36" i="3"/>
  <c r="BR36" i="3" s="1"/>
  <c r="BA4" i="3"/>
  <c r="BO4" i="3" s="1"/>
  <c r="BA37" i="3"/>
  <c r="BO37" i="3" s="1"/>
  <c r="AZ53" i="3"/>
  <c r="BN53" i="3" s="1"/>
  <c r="BA47" i="3"/>
  <c r="BO47" i="3" s="1"/>
  <c r="AY46" i="3"/>
  <c r="BD25" i="3"/>
  <c r="BR25" i="3" s="1"/>
  <c r="BB41" i="3"/>
  <c r="BP41" i="3" s="1"/>
  <c r="BB10" i="3"/>
  <c r="BP10" i="3" s="1"/>
  <c r="BB15" i="3"/>
  <c r="BP15" i="3" s="1"/>
  <c r="BB38" i="3"/>
  <c r="BP38" i="3" s="1"/>
  <c r="AY36" i="3"/>
  <c r="BB4" i="3"/>
  <c r="BP4" i="3" s="1"/>
  <c r="BD37" i="3"/>
  <c r="BR37" i="3" s="1"/>
  <c r="BC53" i="3"/>
  <c r="BQ53" i="3" s="1"/>
  <c r="BA24" i="3"/>
  <c r="BO24" i="3" s="1"/>
  <c r="BB43" i="3"/>
  <c r="BP43" i="3" s="1"/>
  <c r="AY12" i="3"/>
  <c r="BB47" i="3"/>
  <c r="BP47" i="3" s="1"/>
  <c r="BA30" i="3"/>
  <c r="BO30" i="3" s="1"/>
  <c r="BC46" i="3"/>
  <c r="BQ46" i="3" s="1"/>
  <c r="AY25" i="3"/>
  <c r="AZ15" i="3"/>
  <c r="BN15" i="3" s="1"/>
  <c r="AZ9" i="3"/>
  <c r="BN9" i="3" s="1"/>
  <c r="BA11" i="3"/>
  <c r="BO11" i="3" s="1"/>
  <c r="AY13" i="3"/>
  <c r="AZ51" i="3"/>
  <c r="BN51" i="3" s="1"/>
  <c r="BA33" i="3"/>
  <c r="BO33" i="3" s="1"/>
  <c r="BB23" i="3"/>
  <c r="BP23" i="3" s="1"/>
  <c r="AZ22" i="3"/>
  <c r="BN22" i="3" s="1"/>
  <c r="AZ4" i="3"/>
  <c r="BN4" i="3" s="1"/>
  <c r="BD8" i="3"/>
  <c r="BR8" i="3" s="1"/>
  <c r="BB24" i="3"/>
  <c r="BP24" i="3" s="1"/>
  <c r="AY43" i="3"/>
  <c r="AZ20" i="3"/>
  <c r="BN20" i="3" s="1"/>
  <c r="BB9" i="3"/>
  <c r="BP9" i="3" s="1"/>
  <c r="BB26" i="3"/>
  <c r="BP26" i="3" s="1"/>
  <c r="BA42" i="3"/>
  <c r="BO42" i="3" s="1"/>
  <c r="BB11" i="3"/>
  <c r="BP11" i="3" s="1"/>
  <c r="BC7" i="3"/>
  <c r="BQ7" i="3" s="1"/>
  <c r="BC42" i="3"/>
  <c r="BQ42" i="3" s="1"/>
  <c r="BC51" i="3"/>
  <c r="BQ51" i="3" s="1"/>
  <c r="BB32" i="3"/>
  <c r="BP32" i="3" s="1"/>
  <c r="BD21" i="3"/>
  <c r="BR21" i="3" s="1"/>
  <c r="BB34" i="3"/>
  <c r="BP34" i="3" s="1"/>
  <c r="AY21" i="3"/>
  <c r="BA34" i="3"/>
  <c r="BO34" i="3" s="1"/>
  <c r="AZ26" i="3"/>
  <c r="BN26" i="3" s="1"/>
  <c r="BC52" i="3"/>
  <c r="BQ52" i="3" s="1"/>
  <c r="BD4" i="3"/>
  <c r="BR4" i="3" s="1"/>
  <c r="BA20" i="3"/>
  <c r="BO20" i="3" s="1"/>
  <c r="BC47" i="3"/>
  <c r="BQ47" i="3" s="1"/>
  <c r="BD26" i="3"/>
  <c r="BR26" i="3" s="1"/>
  <c r="BD7" i="3"/>
  <c r="BR7" i="3" s="1"/>
  <c r="BA9" i="3"/>
  <c r="BO9" i="3" s="1"/>
  <c r="BC13" i="3"/>
  <c r="BQ13" i="3" s="1"/>
  <c r="AZ49" i="3"/>
  <c r="BN49" i="3" s="1"/>
  <c r="AY33" i="3"/>
  <c r="BA5" i="3"/>
  <c r="BO5" i="3" s="1"/>
  <c r="BD52" i="3"/>
  <c r="BR52" i="3" s="1"/>
  <c r="BA31" i="3"/>
  <c r="BO31" i="3" s="1"/>
  <c r="BB37" i="3"/>
  <c r="BP37" i="3" s="1"/>
  <c r="BA48" i="3"/>
  <c r="BO48" i="3" s="1"/>
  <c r="BB33" i="3"/>
  <c r="BP33" i="3" s="1"/>
  <c r="AY30" i="3"/>
  <c r="BD9" i="3"/>
  <c r="BR9" i="3" s="1"/>
  <c r="AY41" i="3"/>
  <c r="BC18" i="3"/>
  <c r="BQ18" i="3" s="1"/>
  <c r="AY34" i="3"/>
  <c r="BD42" i="3"/>
  <c r="BR42" i="3" s="1"/>
  <c r="AY32" i="3"/>
  <c r="BD38" i="3"/>
  <c r="BR38" i="3" s="1"/>
  <c r="BD34" i="3"/>
  <c r="BR34" i="3" s="1"/>
  <c r="AZ40" i="3"/>
  <c r="BN40" i="3" s="1"/>
  <c r="BC38" i="3"/>
  <c r="BQ38" i="3" s="1"/>
  <c r="AY7" i="3"/>
  <c r="BB50" i="3"/>
  <c r="BP50" i="3" s="1"/>
  <c r="BA14" i="3"/>
  <c r="BO14" i="3" s="1"/>
  <c r="BC39" i="3"/>
  <c r="BQ39" i="3" s="1"/>
  <c r="BC33" i="3"/>
  <c r="BQ33" i="3" s="1"/>
  <c r="BC43" i="3"/>
  <c r="BQ43" i="3" s="1"/>
  <c r="BC20" i="3"/>
  <c r="BQ20" i="3" s="1"/>
  <c r="BB21" i="3"/>
  <c r="BP21" i="3" s="1"/>
  <c r="AZ30" i="3"/>
  <c r="BN30" i="3" s="1"/>
  <c r="BA18" i="3"/>
  <c r="BO18" i="3" s="1"/>
  <c r="AY27" i="3"/>
  <c r="BC34" i="3"/>
  <c r="BQ34" i="3" s="1"/>
  <c r="AZ32" i="3"/>
  <c r="BN32" i="3" s="1"/>
  <c r="AZ5" i="3"/>
  <c r="BN5" i="3" s="1"/>
  <c r="BD6" i="3"/>
  <c r="BR6" i="3" s="1"/>
  <c r="BD32" i="3"/>
  <c r="BR32" i="3" s="1"/>
  <c r="BC6" i="3"/>
  <c r="BQ6" i="3" s="1"/>
  <c r="BD51" i="3"/>
  <c r="BR51" i="3" s="1"/>
  <c r="BB53" i="3"/>
  <c r="BP53" i="3" s="1"/>
  <c r="AY40" i="3"/>
  <c r="BC31" i="3"/>
  <c r="BQ31" i="3" s="1"/>
  <c r="BB13" i="3"/>
  <c r="BP13" i="3" s="1"/>
  <c r="BC21" i="3"/>
  <c r="BQ21" i="3" s="1"/>
  <c r="BA38" i="3"/>
  <c r="BO38" i="3" s="1"/>
  <c r="BC27" i="3"/>
  <c r="BQ27" i="3" s="1"/>
  <c r="BB17" i="3"/>
  <c r="BP17" i="3" s="1"/>
  <c r="BA15" i="3"/>
  <c r="BO15" i="3" s="1"/>
  <c r="BA49" i="3"/>
  <c r="BO49" i="3" s="1"/>
  <c r="AY19" i="3"/>
  <c r="BA44" i="3"/>
  <c r="BO44" i="3" s="1"/>
  <c r="BB19" i="3"/>
  <c r="BP19" i="3" s="1"/>
  <c r="BA8" i="3"/>
  <c r="BO8" i="3" s="1"/>
  <c r="AZ24" i="3"/>
  <c r="BN24" i="3" s="1"/>
  <c r="S3" i="3"/>
  <c r="T52" i="3"/>
  <c r="U9" i="3"/>
  <c r="S22" i="3"/>
  <c r="T38" i="3"/>
  <c r="S24" i="3"/>
  <c r="T50" i="3"/>
  <c r="U52" i="3"/>
  <c r="U6" i="3"/>
  <c r="S36" i="3"/>
  <c r="T17" i="3"/>
  <c r="S42" i="3"/>
  <c r="T12" i="3"/>
  <c r="U37" i="3"/>
  <c r="T3" i="3"/>
  <c r="U26" i="3"/>
  <c r="S7" i="3"/>
  <c r="U30" i="3"/>
  <c r="U16" i="3"/>
  <c r="T18" i="3"/>
  <c r="T36" i="3"/>
  <c r="T45" i="3"/>
  <c r="T35" i="3"/>
  <c r="T49" i="3"/>
  <c r="S35" i="3"/>
  <c r="T51" i="3"/>
  <c r="S28" i="3"/>
  <c r="S8" i="3"/>
  <c r="U40" i="3"/>
  <c r="S26" i="3"/>
  <c r="T5" i="3"/>
  <c r="T46" i="3"/>
  <c r="U48" i="3"/>
  <c r="S34" i="3"/>
  <c r="U15" i="3"/>
  <c r="S5" i="3"/>
  <c r="U10" i="3"/>
  <c r="U23" i="3"/>
  <c r="S9" i="3"/>
  <c r="S46" i="3"/>
  <c r="U27" i="3"/>
  <c r="S52" i="3"/>
  <c r="S17" i="3"/>
  <c r="U22" i="3"/>
  <c r="U35" i="3"/>
  <c r="T10" i="3"/>
  <c r="U49" i="3"/>
  <c r="T27" i="3"/>
  <c r="S29" i="3"/>
  <c r="T31" i="3"/>
  <c r="S6" i="3"/>
  <c r="S19" i="3"/>
  <c r="U42" i="3"/>
  <c r="S41" i="3"/>
  <c r="U46" i="3"/>
  <c r="S39" i="3"/>
  <c r="U7" i="3"/>
  <c r="S40" i="3"/>
  <c r="S30" i="3"/>
  <c r="U21" i="3"/>
  <c r="T13" i="3"/>
  <c r="S51" i="3"/>
  <c r="S44" i="3"/>
  <c r="T11" i="3"/>
  <c r="T25" i="3"/>
  <c r="U31" i="3"/>
  <c r="U4" i="3"/>
  <c r="U41" i="3"/>
  <c r="T37" i="3"/>
  <c r="U34" i="3"/>
  <c r="S15" i="3"/>
  <c r="U24" i="3"/>
  <c r="S10" i="3"/>
  <c r="T39" i="3"/>
  <c r="T53" i="3"/>
  <c r="S45" i="3"/>
  <c r="S43" i="3"/>
  <c r="U11" i="3"/>
  <c r="S48" i="3"/>
  <c r="T9" i="3"/>
  <c r="T4" i="3"/>
  <c r="T7" i="3"/>
  <c r="T21" i="3"/>
  <c r="U14" i="3"/>
  <c r="U50" i="3"/>
  <c r="S50" i="3"/>
  <c r="T20" i="3"/>
  <c r="T29" i="3"/>
  <c r="T19" i="3"/>
  <c r="U45" i="3"/>
  <c r="S25" i="3"/>
  <c r="S11" i="3"/>
  <c r="T41" i="3"/>
  <c r="U47" i="3"/>
  <c r="S37" i="3"/>
  <c r="S23" i="3"/>
  <c r="U28" i="3"/>
  <c r="T30" i="3"/>
  <c r="S12" i="3"/>
  <c r="S18" i="3"/>
  <c r="S47" i="3"/>
  <c r="T14" i="3"/>
  <c r="T32" i="3"/>
  <c r="U20" i="3"/>
  <c r="T22" i="3"/>
  <c r="T26" i="3"/>
  <c r="T44" i="3"/>
  <c r="I3" i="2"/>
  <c r="Z3" i="1"/>
  <c r="Z19" i="1"/>
  <c r="Z35" i="1"/>
  <c r="Z51" i="1"/>
  <c r="Z24" i="1"/>
  <c r="Z40" i="1"/>
  <c r="Z25" i="1"/>
  <c r="Z41" i="1"/>
  <c r="Z26" i="1"/>
  <c r="Z11" i="1"/>
  <c r="Z28" i="1"/>
  <c r="Z4" i="1"/>
  <c r="Z20" i="1"/>
  <c r="Z36" i="1"/>
  <c r="Z52" i="1"/>
  <c r="Z5" i="1"/>
  <c r="Z21" i="1"/>
  <c r="Z37" i="1"/>
  <c r="Z6" i="1"/>
  <c r="Z22" i="1"/>
  <c r="Z38" i="1"/>
  <c r="Z7" i="1"/>
  <c r="Z23" i="1"/>
  <c r="Z39" i="1"/>
  <c r="Z8" i="1"/>
  <c r="Z9" i="1"/>
  <c r="Z10" i="1"/>
  <c r="Z43" i="1"/>
  <c r="Z45" i="1"/>
  <c r="Z12" i="1"/>
  <c r="Z13" i="1"/>
  <c r="Z14" i="1"/>
  <c r="Z30" i="1"/>
  <c r="Z46" i="1"/>
  <c r="Z31" i="1"/>
  <c r="Z47" i="1"/>
  <c r="Z16" i="1"/>
  <c r="Z32" i="1"/>
  <c r="Z48" i="1"/>
  <c r="Z17" i="1"/>
  <c r="Z33" i="1"/>
  <c r="Z49" i="1"/>
  <c r="Z34" i="1"/>
  <c r="Z50" i="1"/>
  <c r="Z42" i="1"/>
  <c r="Z27" i="1"/>
  <c r="Z29" i="1"/>
  <c r="Z15" i="1"/>
  <c r="Z18" i="1"/>
  <c r="Z44" i="1"/>
  <c r="N3" i="1"/>
  <c r="N19" i="1"/>
  <c r="N35" i="1"/>
  <c r="N51" i="1"/>
  <c r="N46" i="1"/>
  <c r="N16" i="1"/>
  <c r="N4" i="1"/>
  <c r="N20" i="1"/>
  <c r="N36" i="1"/>
  <c r="N52" i="1"/>
  <c r="N34" i="1"/>
  <c r="N5" i="1"/>
  <c r="N21" i="1"/>
  <c r="N37" i="1"/>
  <c r="N48" i="1"/>
  <c r="N6" i="1"/>
  <c r="N22" i="1"/>
  <c r="N38" i="1"/>
  <c r="N32" i="1"/>
  <c r="N50" i="1"/>
  <c r="N7" i="1"/>
  <c r="N23" i="1"/>
  <c r="N39" i="1"/>
  <c r="N15" i="1"/>
  <c r="N18" i="1"/>
  <c r="N8" i="1"/>
  <c r="N24" i="1"/>
  <c r="N40" i="1"/>
  <c r="N11" i="1"/>
  <c r="N47" i="1"/>
  <c r="N9" i="1"/>
  <c r="N25" i="1"/>
  <c r="N41" i="1"/>
  <c r="N43" i="1"/>
  <c r="N31" i="1"/>
  <c r="N10" i="1"/>
  <c r="N26" i="1"/>
  <c r="N42" i="1"/>
  <c r="N27" i="1"/>
  <c r="N17" i="1"/>
  <c r="N12" i="1"/>
  <c r="N28" i="1"/>
  <c r="N44" i="1"/>
  <c r="N33" i="1"/>
  <c r="N13" i="1"/>
  <c r="N29" i="1"/>
  <c r="N45" i="1"/>
  <c r="N14" i="1"/>
  <c r="N30" i="1"/>
  <c r="N49" i="1"/>
  <c r="AZ16" i="3" l="1"/>
  <c r="BN16" i="3" s="1"/>
  <c r="AY45" i="3"/>
  <c r="BB8" i="3"/>
  <c r="BP8" i="3" s="1"/>
  <c r="BB6" i="3"/>
  <c r="BP6" i="3" s="1"/>
  <c r="BC40" i="3"/>
  <c r="BQ40" i="3" s="1"/>
  <c r="BA45" i="3"/>
  <c r="BO45" i="3" s="1"/>
  <c r="AY18" i="3"/>
  <c r="AY42" i="3"/>
  <c r="AY14" i="3"/>
  <c r="BC22" i="3"/>
  <c r="BQ22" i="3" s="1"/>
  <c r="AN29" i="3"/>
  <c r="BD48" i="3"/>
  <c r="BR48" i="3" s="1"/>
  <c r="AZ43" i="3"/>
  <c r="BN43" i="3" s="1"/>
  <c r="BD11" i="3"/>
  <c r="BR11" i="3" s="1"/>
  <c r="U51" i="3"/>
  <c r="V51" i="3" s="1"/>
  <c r="T23" i="3"/>
  <c r="T48" i="3"/>
  <c r="S32" i="3"/>
  <c r="U8" i="3"/>
  <c r="T42" i="3"/>
  <c r="T6" i="3"/>
  <c r="BC25" i="3"/>
  <c r="BQ25" i="3" s="1"/>
  <c r="AY47" i="3"/>
  <c r="AY52" i="3"/>
  <c r="BA21" i="3"/>
  <c r="BO21" i="3" s="1"/>
  <c r="AZ37" i="3"/>
  <c r="BN37" i="3" s="1"/>
  <c r="BA25" i="3"/>
  <c r="BO25" i="3" s="1"/>
  <c r="AZ42" i="3"/>
  <c r="BN42" i="3" s="1"/>
  <c r="BA26" i="3"/>
  <c r="BO26" i="3" s="1"/>
  <c r="BB16" i="3"/>
  <c r="BP16" i="3" s="1"/>
  <c r="AY22" i="3"/>
  <c r="AO18" i="3"/>
  <c r="V18" i="4" s="1"/>
  <c r="AY8" i="3"/>
  <c r="AP8" i="3"/>
  <c r="BC23" i="3"/>
  <c r="BQ23" i="3" s="1"/>
  <c r="AZ3" i="3"/>
  <c r="BN3" i="3" s="1"/>
  <c r="AN39" i="3"/>
  <c r="U5" i="3"/>
  <c r="T40" i="3"/>
  <c r="U19" i="3"/>
  <c r="V19" i="3" s="1"/>
  <c r="U39" i="3"/>
  <c r="T34" i="3"/>
  <c r="T15" i="3"/>
  <c r="U13" i="3"/>
  <c r="T33" i="3"/>
  <c r="S49" i="3"/>
  <c r="AZ27" i="3"/>
  <c r="BN27" i="3" s="1"/>
  <c r="BC49" i="3"/>
  <c r="BQ49" i="3" s="1"/>
  <c r="AZ23" i="3"/>
  <c r="BN23" i="3" s="1"/>
  <c r="AY26" i="3"/>
  <c r="BC36" i="3"/>
  <c r="BQ36" i="3" s="1"/>
  <c r="BB30" i="3"/>
  <c r="BP30" i="3" s="1"/>
  <c r="BD20" i="3"/>
  <c r="BR20" i="3" s="1"/>
  <c r="BD27" i="3"/>
  <c r="BR27" i="3" s="1"/>
  <c r="AZ14" i="3"/>
  <c r="BN14" i="3" s="1"/>
  <c r="BB14" i="3"/>
  <c r="BP14" i="3" s="1"/>
  <c r="BD46" i="3"/>
  <c r="BR46" i="3" s="1"/>
  <c r="AN7" i="3"/>
  <c r="U32" i="3"/>
  <c r="V32" i="3" s="1"/>
  <c r="S33" i="3"/>
  <c r="U25" i="3"/>
  <c r="S21" i="3"/>
  <c r="V21" i="3" s="1"/>
  <c r="T43" i="3"/>
  <c r="V43" i="3" s="1"/>
  <c r="U18" i="3"/>
  <c r="V18" i="3" s="1"/>
  <c r="S53" i="3"/>
  <c r="T24" i="3"/>
  <c r="U36" i="3"/>
  <c r="AZ21" i="3"/>
  <c r="BN21" i="3" s="1"/>
  <c r="AY9" i="3"/>
  <c r="BC48" i="3"/>
  <c r="BQ48" i="3" s="1"/>
  <c r="BD3" i="3"/>
  <c r="BR3" i="3" s="1"/>
  <c r="BB25" i="3"/>
  <c r="BP25" i="3" s="1"/>
  <c r="BD47" i="3"/>
  <c r="BR47" i="3" s="1"/>
  <c r="AY11" i="3"/>
  <c r="BA7" i="3"/>
  <c r="BO7" i="3" s="1"/>
  <c r="AY24" i="3"/>
  <c r="BM24" i="3" s="1"/>
  <c r="BC44" i="3"/>
  <c r="BQ44" i="3" s="1"/>
  <c r="BD44" i="3"/>
  <c r="BR44" i="3" s="1"/>
  <c r="AP47" i="3"/>
  <c r="AP39" i="3"/>
  <c r="BC14" i="3"/>
  <c r="BQ14" i="3" s="1"/>
  <c r="BD39" i="3"/>
  <c r="BR39" i="3" s="1"/>
  <c r="BD23" i="3"/>
  <c r="BR23" i="3" s="1"/>
  <c r="AP31" i="3"/>
  <c r="S14" i="3"/>
  <c r="U38" i="3"/>
  <c r="U29" i="3"/>
  <c r="U53" i="3"/>
  <c r="U44" i="3"/>
  <c r="U12" i="3"/>
  <c r="T8" i="3"/>
  <c r="S27" i="3"/>
  <c r="V27" i="3" s="1"/>
  <c r="S13" i="3"/>
  <c r="T47" i="3"/>
  <c r="V47" i="3" s="1"/>
  <c r="BB18" i="3"/>
  <c r="BP18" i="3" s="1"/>
  <c r="BB42" i="3"/>
  <c r="BP42" i="3" s="1"/>
  <c r="AY49" i="3"/>
  <c r="BB20" i="3"/>
  <c r="BP20" i="3" s="1"/>
  <c r="AZ25" i="3"/>
  <c r="BN25" i="3" s="1"/>
  <c r="BD18" i="3"/>
  <c r="BR18" i="3" s="1"/>
  <c r="AY48" i="3"/>
  <c r="BC26" i="3"/>
  <c r="BQ26" i="3" s="1"/>
  <c r="BA23" i="3"/>
  <c r="BO23" i="3" s="1"/>
  <c r="BA35" i="3"/>
  <c r="BO35" i="3" s="1"/>
  <c r="AZ12" i="3"/>
  <c r="BN12" i="3" s="1"/>
  <c r="AZ8" i="3"/>
  <c r="BN8" i="3" s="1"/>
  <c r="BB44" i="3"/>
  <c r="BP44" i="3" s="1"/>
  <c r="AP48" i="3"/>
  <c r="U43" i="3"/>
  <c r="S16" i="3"/>
  <c r="V16" i="3" s="1"/>
  <c r="T28" i="3"/>
  <c r="V28" i="3" s="1"/>
  <c r="S38" i="3"/>
  <c r="V38" i="3" s="1"/>
  <c r="S4" i="3"/>
  <c r="U33" i="3"/>
  <c r="S31" i="3"/>
  <c r="AY23" i="3"/>
  <c r="AZ34" i="3"/>
  <c r="BN34" i="3" s="1"/>
  <c r="BA40" i="3"/>
  <c r="BO40" i="3" s="1"/>
  <c r="BA43" i="3"/>
  <c r="BO43" i="3" s="1"/>
  <c r="BC30" i="3"/>
  <c r="BQ30" i="3" s="1"/>
  <c r="BD31" i="3"/>
  <c r="BR31" i="3" s="1"/>
  <c r="BB52" i="3"/>
  <c r="BP52" i="3" s="1"/>
  <c r="BC41" i="3"/>
  <c r="BQ41" i="3" s="1"/>
  <c r="BD40" i="3"/>
  <c r="BR40" i="3" s="1"/>
  <c r="AZ47" i="3"/>
  <c r="BN47" i="3" s="1"/>
  <c r="AY17" i="3"/>
  <c r="BC3" i="3"/>
  <c r="BQ3" i="3" s="1"/>
  <c r="BC15" i="3"/>
  <c r="BQ15" i="3" s="1"/>
  <c r="AP16" i="3"/>
  <c r="BB40" i="3"/>
  <c r="BP40" i="3" s="1"/>
  <c r="AO41" i="3"/>
  <c r="AN17" i="3"/>
  <c r="BC29" i="3"/>
  <c r="BQ29" i="3" s="1"/>
  <c r="AN3" i="3"/>
  <c r="BA16" i="3"/>
  <c r="BO16" i="3" s="1"/>
  <c r="BA50" i="3"/>
  <c r="BO50" i="3" s="1"/>
  <c r="AZ36" i="3"/>
  <c r="BN36" i="3" s="1"/>
  <c r="BA29" i="3"/>
  <c r="BO29" i="3" s="1"/>
  <c r="AN38" i="3"/>
  <c r="BB28" i="3"/>
  <c r="BP28" i="3" s="1"/>
  <c r="AY53" i="3"/>
  <c r="BA51" i="3"/>
  <c r="BO51" i="3" s="1"/>
  <c r="U3" i="3"/>
  <c r="V3" i="3" s="1"/>
  <c r="AO23" i="3"/>
  <c r="V23" i="4" s="1"/>
  <c r="AY4" i="3"/>
  <c r="BA3" i="3"/>
  <c r="BO3" i="3" s="1"/>
  <c r="AN12" i="3"/>
  <c r="AO34" i="3"/>
  <c r="AN10" i="3"/>
  <c r="AP40" i="3"/>
  <c r="AO24" i="3"/>
  <c r="AN23" i="3"/>
  <c r="AN53" i="3"/>
  <c r="AN5" i="3"/>
  <c r="AP23" i="3"/>
  <c r="AP6" i="3"/>
  <c r="AY51" i="3"/>
  <c r="Z51" i="4" s="1"/>
  <c r="BC37" i="3"/>
  <c r="BQ37" i="3" s="1"/>
  <c r="BB27" i="3"/>
  <c r="BP27" i="3" s="1"/>
  <c r="BD10" i="3"/>
  <c r="BR10" i="3" s="1"/>
  <c r="BC24" i="3"/>
  <c r="BQ24" i="3" s="1"/>
  <c r="BD49" i="3"/>
  <c r="BR49" i="3" s="1"/>
  <c r="AY37" i="3"/>
  <c r="AZ18" i="3"/>
  <c r="BN18" i="3" s="1"/>
  <c r="AZ7" i="3"/>
  <c r="BN7" i="3" s="1"/>
  <c r="BD43" i="3"/>
  <c r="BR43" i="3" s="1"/>
  <c r="BA12" i="3"/>
  <c r="BO12" i="3" s="1"/>
  <c r="BA22" i="3"/>
  <c r="BO22" i="3" s="1"/>
  <c r="BB36" i="3"/>
  <c r="BP36" i="3" s="1"/>
  <c r="AY35" i="3"/>
  <c r="AZ45" i="3"/>
  <c r="BN45" i="3" s="1"/>
  <c r="AP7" i="3"/>
  <c r="AO49" i="3"/>
  <c r="V49" i="4" s="1"/>
  <c r="T16" i="3"/>
  <c r="S20" i="3"/>
  <c r="V20" i="3" s="1"/>
  <c r="AZ33" i="3"/>
  <c r="BN33" i="3" s="1"/>
  <c r="AY20" i="3"/>
  <c r="BM20" i="3" s="1"/>
  <c r="BA13" i="3"/>
  <c r="BO13" i="3" s="1"/>
  <c r="BC11" i="3"/>
  <c r="BQ11" i="3" s="1"/>
  <c r="AY28" i="3"/>
  <c r="BM28" i="3" s="1"/>
  <c r="AZ48" i="3"/>
  <c r="BN48" i="3" s="1"/>
  <c r="AY15" i="3"/>
  <c r="BC4" i="3"/>
  <c r="BQ4" i="3" s="1"/>
  <c r="BC8" i="3"/>
  <c r="BQ8" i="3" s="1"/>
  <c r="BC16" i="3"/>
  <c r="BQ16" i="3" s="1"/>
  <c r="BD24" i="3"/>
  <c r="BR24" i="3" s="1"/>
  <c r="AZ17" i="3"/>
  <c r="BN17" i="3" s="1"/>
  <c r="AZ6" i="3"/>
  <c r="BN6" i="3" s="1"/>
  <c r="AZ35" i="3"/>
  <c r="BN35" i="3" s="1"/>
  <c r="BD19" i="3"/>
  <c r="BR19" i="3" s="1"/>
  <c r="BD29" i="3"/>
  <c r="BR29" i="3" s="1"/>
  <c r="AP26" i="3"/>
  <c r="AP32" i="3"/>
  <c r="AN52" i="3"/>
  <c r="AN28" i="3"/>
  <c r="AN24" i="3"/>
  <c r="AN36" i="3"/>
  <c r="AN20" i="3"/>
  <c r="U17" i="3"/>
  <c r="BD13" i="3"/>
  <c r="BR13" i="3" s="1"/>
  <c r="AZ46" i="3"/>
  <c r="BN46" i="3" s="1"/>
  <c r="AZ41" i="3"/>
  <c r="BN41" i="3" s="1"/>
  <c r="BB12" i="3"/>
  <c r="BP12" i="3" s="1"/>
  <c r="BB49" i="3"/>
  <c r="BP49" i="3" s="1"/>
  <c r="AZ44" i="3"/>
  <c r="BN44" i="3" s="1"/>
  <c r="AZ31" i="3"/>
  <c r="BN31" i="3" s="1"/>
  <c r="BA41" i="3"/>
  <c r="BO41" i="3" s="1"/>
  <c r="AY31" i="3"/>
  <c r="BM31" i="3" s="1"/>
  <c r="BB7" i="3"/>
  <c r="BP7" i="3" s="1"/>
  <c r="BA52" i="3"/>
  <c r="BO52" i="3" s="1"/>
  <c r="BD30" i="3"/>
  <c r="BR30" i="3" s="1"/>
  <c r="BC19" i="3"/>
  <c r="BQ19" i="3" s="1"/>
  <c r="BB51" i="3"/>
  <c r="BP51" i="3" s="1"/>
  <c r="BC12" i="3"/>
  <c r="BQ12" i="3" s="1"/>
  <c r="BB22" i="3"/>
  <c r="BP22" i="3" s="1"/>
  <c r="BA32" i="3"/>
  <c r="BO32" i="3" s="1"/>
  <c r="AN25" i="3"/>
  <c r="AO16" i="3"/>
  <c r="AN4" i="3"/>
  <c r="AP12" i="3"/>
  <c r="AP4" i="3"/>
  <c r="AO4" i="3"/>
  <c r="AN47" i="3"/>
  <c r="AN15" i="3"/>
  <c r="AN9" i="3"/>
  <c r="AP24" i="3"/>
  <c r="AN41" i="3"/>
  <c r="V41" i="4" s="1"/>
  <c r="AN51" i="3"/>
  <c r="AP3" i="3"/>
  <c r="AN30" i="3"/>
  <c r="V30" i="4" s="1"/>
  <c r="BB46" i="3"/>
  <c r="BP46" i="3" s="1"/>
  <c r="BD33" i="3"/>
  <c r="BR33" i="3" s="1"/>
  <c r="BB48" i="3"/>
  <c r="BP48" i="3" s="1"/>
  <c r="BB31" i="3"/>
  <c r="BP31" i="3" s="1"/>
  <c r="AZ11" i="3"/>
  <c r="BN11" i="3" s="1"/>
  <c r="AZ13" i="3"/>
  <c r="BN13" i="3" s="1"/>
  <c r="BC9" i="3"/>
  <c r="BQ9" i="3" s="1"/>
  <c r="BC17" i="3"/>
  <c r="BQ17" i="3" s="1"/>
  <c r="BD41" i="3"/>
  <c r="BR41" i="3" s="1"/>
  <c r="BA27" i="3"/>
  <c r="BO27" i="3" s="1"/>
  <c r="BA10" i="3"/>
  <c r="BO10" i="3" s="1"/>
  <c r="BC10" i="3"/>
  <c r="BQ10" i="3" s="1"/>
  <c r="BD12" i="3"/>
  <c r="BR12" i="3" s="1"/>
  <c r="BB39" i="3"/>
  <c r="BP39" i="3" s="1"/>
  <c r="AZ19" i="3"/>
  <c r="BN19" i="3" s="1"/>
  <c r="BA28" i="3"/>
  <c r="BO28" i="3" s="1"/>
  <c r="BD35" i="3"/>
  <c r="BR35" i="3" s="1"/>
  <c r="BD14" i="3"/>
  <c r="BR14" i="3" s="1"/>
  <c r="AO26" i="3"/>
  <c r="V26" i="4" s="1"/>
  <c r="AN26" i="3"/>
  <c r="AN37" i="3"/>
  <c r="AP37" i="3"/>
  <c r="AP36" i="3"/>
  <c r="AN46" i="3"/>
  <c r="AN14" i="3"/>
  <c r="AN21" i="3"/>
  <c r="AO22" i="3"/>
  <c r="AP13" i="3"/>
  <c r="AP52" i="3"/>
  <c r="AO51" i="3"/>
  <c r="AN48" i="3"/>
  <c r="AO43" i="3"/>
  <c r="AP34" i="3"/>
  <c r="AP15" i="3"/>
  <c r="AN22" i="3"/>
  <c r="AP22" i="3"/>
  <c r="AN13" i="3"/>
  <c r="AP50" i="3"/>
  <c r="AO52" i="3"/>
  <c r="AO35" i="3"/>
  <c r="AO47" i="3"/>
  <c r="V47" i="4" s="1"/>
  <c r="AP14" i="3"/>
  <c r="AO50" i="3"/>
  <c r="AN50" i="3"/>
  <c r="AO44" i="3"/>
  <c r="AO27" i="3"/>
  <c r="AN27" i="3"/>
  <c r="AN18" i="3"/>
  <c r="AO36" i="3"/>
  <c r="V36" i="4" s="1"/>
  <c r="AO19" i="3"/>
  <c r="BD45" i="3"/>
  <c r="BR45" i="3" s="1"/>
  <c r="AP9" i="3"/>
  <c r="AN44" i="3"/>
  <c r="AO15" i="3"/>
  <c r="AP42" i="3"/>
  <c r="AP41" i="3"/>
  <c r="AO53" i="3"/>
  <c r="V53" i="4" s="1"/>
  <c r="AO28" i="3"/>
  <c r="AO11" i="3"/>
  <c r="AN42" i="3"/>
  <c r="AO10" i="3"/>
  <c r="V10" i="4" s="1"/>
  <c r="AO7" i="3"/>
  <c r="V7" i="4" s="1"/>
  <c r="AO42" i="3"/>
  <c r="AP25" i="3"/>
  <c r="AO45" i="3"/>
  <c r="AO20" i="3"/>
  <c r="AO3" i="3"/>
  <c r="V3" i="4" s="1"/>
  <c r="BB45" i="3"/>
  <c r="BP45" i="3" s="1"/>
  <c r="AO9" i="3"/>
  <c r="AP17" i="3"/>
  <c r="AP10" i="3"/>
  <c r="AP33" i="3"/>
  <c r="AO17" i="3"/>
  <c r="V17" i="4" s="1"/>
  <c r="AO37" i="3"/>
  <c r="AO12" i="3"/>
  <c r="BA36" i="3"/>
  <c r="BO36" i="3" s="1"/>
  <c r="AY6" i="3"/>
  <c r="BM6" i="3" s="1"/>
  <c r="AZ29" i="3"/>
  <c r="BN29" i="3" s="1"/>
  <c r="AO8" i="3"/>
  <c r="AO25" i="3"/>
  <c r="V25" i="4" s="1"/>
  <c r="AO33" i="3"/>
  <c r="AO40" i="3"/>
  <c r="AO32" i="3"/>
  <c r="AN33" i="3"/>
  <c r="AN31" i="3"/>
  <c r="AP28" i="3"/>
  <c r="AP51" i="3"/>
  <c r="AZ10" i="3"/>
  <c r="BN10" i="3" s="1"/>
  <c r="BB35" i="3"/>
  <c r="BP35" i="3" s="1"/>
  <c r="AY5" i="3"/>
  <c r="Z5" i="4" s="1"/>
  <c r="BD50" i="3"/>
  <c r="BR50" i="3" s="1"/>
  <c r="AY39" i="3"/>
  <c r="BM39" i="3" s="1"/>
  <c r="BC45" i="3"/>
  <c r="BQ45" i="3" s="1"/>
  <c r="AN11" i="3"/>
  <c r="AN45" i="3"/>
  <c r="AN6" i="3"/>
  <c r="V6" i="4" s="1"/>
  <c r="AP30" i="3"/>
  <c r="AO14" i="3"/>
  <c r="AP21" i="3"/>
  <c r="AP20" i="3"/>
  <c r="AP43" i="3"/>
  <c r="AP18" i="3"/>
  <c r="AP35" i="3"/>
  <c r="AN34" i="3"/>
  <c r="V34" i="4" s="1"/>
  <c r="AO13" i="3"/>
  <c r="T54" i="2"/>
  <c r="V54" i="2"/>
  <c r="U54" i="2"/>
  <c r="K54" i="2"/>
  <c r="L54" i="2"/>
  <c r="M54" i="2"/>
  <c r="M4" i="2"/>
  <c r="L4" i="2"/>
  <c r="K4" i="2"/>
  <c r="AP54" i="3"/>
  <c r="S54" i="3"/>
  <c r="U54" i="3"/>
  <c r="T54" i="3"/>
  <c r="AN54" i="3"/>
  <c r="AO54" i="3"/>
  <c r="BD54" i="3"/>
  <c r="BR54" i="3" s="1"/>
  <c r="AZ54" i="3"/>
  <c r="BN54" i="3" s="1"/>
  <c r="BB54" i="3"/>
  <c r="BP54" i="3" s="1"/>
  <c r="BC54" i="3"/>
  <c r="BQ54" i="3" s="1"/>
  <c r="BA54" i="3"/>
  <c r="BO54" i="3" s="1"/>
  <c r="AY54" i="3"/>
  <c r="BM54" i="3" s="1"/>
  <c r="BB29" i="3"/>
  <c r="BP29" i="3" s="1"/>
  <c r="AN40" i="3"/>
  <c r="AN43" i="3"/>
  <c r="AO39" i="3"/>
  <c r="V39" i="4" s="1"/>
  <c r="AP46" i="3"/>
  <c r="AO46" i="3"/>
  <c r="V46" i="4" s="1"/>
  <c r="AN35" i="3"/>
  <c r="V35" i="4" s="1"/>
  <c r="AO29" i="3"/>
  <c r="V29" i="4" s="1"/>
  <c r="AN32" i="3"/>
  <c r="AP19" i="3"/>
  <c r="BA53" i="3"/>
  <c r="BO53" i="3" s="1"/>
  <c r="BD17" i="3"/>
  <c r="BR17" i="3" s="1"/>
  <c r="AY29" i="3"/>
  <c r="BM29" i="3" s="1"/>
  <c r="AN8" i="3"/>
  <c r="AP49" i="3"/>
  <c r="AO31" i="3"/>
  <c r="AP38" i="3"/>
  <c r="AO38" i="3"/>
  <c r="V38" i="4" s="1"/>
  <c r="AN19" i="3"/>
  <c r="AO21" i="3"/>
  <c r="AN16" i="3"/>
  <c r="AP11" i="3"/>
  <c r="V16" i="4"/>
  <c r="BM14" i="3"/>
  <c r="Q14" i="4" s="1"/>
  <c r="Z14" i="4"/>
  <c r="BM50" i="3"/>
  <c r="BM36" i="3"/>
  <c r="BM46" i="3"/>
  <c r="BM23" i="3"/>
  <c r="Q23" i="4" s="1"/>
  <c r="BM17" i="3"/>
  <c r="BM22" i="3"/>
  <c r="BS22" i="3" s="1"/>
  <c r="BT22" i="3" s="1"/>
  <c r="BM16" i="3"/>
  <c r="Q16" i="4" s="1"/>
  <c r="BM32" i="3"/>
  <c r="Q32" i="4" s="1"/>
  <c r="Z32" i="4"/>
  <c r="BM21" i="3"/>
  <c r="BS21" i="3" s="1"/>
  <c r="BT21" i="3" s="1"/>
  <c r="Z21" i="4"/>
  <c r="BM35" i="3"/>
  <c r="BM44" i="3"/>
  <c r="BM25" i="3"/>
  <c r="BM27" i="3"/>
  <c r="BM52" i="3"/>
  <c r="BM38" i="3"/>
  <c r="Q38" i="4" s="1"/>
  <c r="Z38" i="4"/>
  <c r="BM45" i="3"/>
  <c r="BM34" i="3"/>
  <c r="Q34" i="4" s="1"/>
  <c r="Z34" i="4"/>
  <c r="BM13" i="3"/>
  <c r="Q13" i="4" s="1"/>
  <c r="BM7" i="3"/>
  <c r="BM26" i="3"/>
  <c r="Q26" i="4" s="1"/>
  <c r="Z26" i="4"/>
  <c r="BM47" i="3"/>
  <c r="BS47" i="3" s="1"/>
  <c r="BT47" i="3" s="1"/>
  <c r="Z47" i="4"/>
  <c r="BM41" i="3"/>
  <c r="BM43" i="3"/>
  <c r="BM12" i="3"/>
  <c r="Z12" i="4"/>
  <c r="BM8" i="3"/>
  <c r="BS8" i="3" s="1"/>
  <c r="BT8" i="3" s="1"/>
  <c r="BM9" i="3"/>
  <c r="BM49" i="3"/>
  <c r="V20" i="4"/>
  <c r="J4" i="4"/>
  <c r="J12" i="4"/>
  <c r="J20" i="4"/>
  <c r="J28" i="4"/>
  <c r="J36" i="4"/>
  <c r="J44" i="4"/>
  <c r="J52" i="4"/>
  <c r="I16" i="4"/>
  <c r="I32" i="4"/>
  <c r="I48" i="4"/>
  <c r="K4" i="4"/>
  <c r="K12" i="4"/>
  <c r="K20" i="4"/>
  <c r="K28" i="4"/>
  <c r="K36" i="4"/>
  <c r="K44" i="4"/>
  <c r="K52" i="4"/>
  <c r="I17" i="4"/>
  <c r="I33" i="4"/>
  <c r="I49" i="4"/>
  <c r="K5" i="4"/>
  <c r="K13" i="4"/>
  <c r="K21" i="4"/>
  <c r="K29" i="4"/>
  <c r="K37" i="4"/>
  <c r="K45" i="4"/>
  <c r="K53" i="4"/>
  <c r="I19" i="4"/>
  <c r="I35" i="4"/>
  <c r="I51" i="4"/>
  <c r="J6" i="4"/>
  <c r="J14" i="4"/>
  <c r="J22" i="4"/>
  <c r="J30" i="4"/>
  <c r="J38" i="4"/>
  <c r="J46" i="4"/>
  <c r="I4" i="4"/>
  <c r="I20" i="4"/>
  <c r="I36" i="4"/>
  <c r="I52" i="4"/>
  <c r="J7" i="4"/>
  <c r="J15" i="4"/>
  <c r="J23" i="4"/>
  <c r="J39" i="4"/>
  <c r="J47" i="4"/>
  <c r="I6" i="4"/>
  <c r="I22" i="4"/>
  <c r="I38" i="4"/>
  <c r="I3" i="4"/>
  <c r="K9" i="4"/>
  <c r="K41" i="4"/>
  <c r="I27" i="4"/>
  <c r="K6" i="4"/>
  <c r="K14" i="4"/>
  <c r="K22" i="4"/>
  <c r="K30" i="4"/>
  <c r="K38" i="4"/>
  <c r="K46" i="4"/>
  <c r="I5" i="4"/>
  <c r="I21" i="4"/>
  <c r="I37" i="4"/>
  <c r="I53" i="4"/>
  <c r="K25" i="4"/>
  <c r="I11" i="4"/>
  <c r="J31" i="4"/>
  <c r="K33" i="4"/>
  <c r="I43" i="4"/>
  <c r="K7" i="4"/>
  <c r="K15" i="4"/>
  <c r="K23" i="4"/>
  <c r="K31" i="4"/>
  <c r="K39" i="4"/>
  <c r="K47" i="4"/>
  <c r="I7" i="4"/>
  <c r="I23" i="4"/>
  <c r="I39" i="4"/>
  <c r="J8" i="4"/>
  <c r="J16" i="4"/>
  <c r="J24" i="4"/>
  <c r="J32" i="4"/>
  <c r="J40" i="4"/>
  <c r="J48" i="4"/>
  <c r="I8" i="4"/>
  <c r="I24" i="4"/>
  <c r="K17" i="4"/>
  <c r="K49" i="4"/>
  <c r="I40" i="4"/>
  <c r="K8" i="4"/>
  <c r="K16" i="4"/>
  <c r="K24" i="4"/>
  <c r="K32" i="4"/>
  <c r="K40" i="4"/>
  <c r="K48" i="4"/>
  <c r="I9" i="4"/>
  <c r="I25" i="4"/>
  <c r="I41" i="4"/>
  <c r="J9" i="4"/>
  <c r="J17" i="4"/>
  <c r="J25" i="4"/>
  <c r="J33" i="4"/>
  <c r="J41" i="4"/>
  <c r="J49" i="4"/>
  <c r="I10" i="4"/>
  <c r="I26" i="4"/>
  <c r="I42" i="4"/>
  <c r="K10" i="4"/>
  <c r="J35" i="4"/>
  <c r="I15" i="4"/>
  <c r="J11" i="4"/>
  <c r="K35" i="4"/>
  <c r="J13" i="4"/>
  <c r="J42" i="4"/>
  <c r="K42" i="4"/>
  <c r="I30" i="4"/>
  <c r="K18" i="4"/>
  <c r="I31" i="4"/>
  <c r="K43" i="4"/>
  <c r="K19" i="4"/>
  <c r="I44" i="4"/>
  <c r="K50" i="4"/>
  <c r="J51" i="4"/>
  <c r="J3" i="4"/>
  <c r="I12" i="4"/>
  <c r="J5" i="4"/>
  <c r="J34" i="4"/>
  <c r="I18" i="4"/>
  <c r="K3" i="4"/>
  <c r="I13" i="4"/>
  <c r="J10" i="4"/>
  <c r="K11" i="4"/>
  <c r="J37" i="4"/>
  <c r="I28" i="4"/>
  <c r="I29" i="4"/>
  <c r="J18" i="4"/>
  <c r="J43" i="4"/>
  <c r="J26" i="4"/>
  <c r="K26" i="4"/>
  <c r="I47" i="4"/>
  <c r="K51" i="4"/>
  <c r="K27" i="4"/>
  <c r="J29" i="4"/>
  <c r="I14" i="4"/>
  <c r="J19" i="4"/>
  <c r="I34" i="4"/>
  <c r="J45" i="4"/>
  <c r="I46" i="4"/>
  <c r="J27" i="4"/>
  <c r="K34" i="4"/>
  <c r="J21" i="4"/>
  <c r="J50" i="4"/>
  <c r="I45" i="4"/>
  <c r="I50" i="4"/>
  <c r="J53" i="4"/>
  <c r="BM40" i="3"/>
  <c r="Q40" i="4" s="1"/>
  <c r="Z40" i="4"/>
  <c r="BM19" i="3"/>
  <c r="BM15" i="3"/>
  <c r="BM48" i="3"/>
  <c r="Q48" i="4" s="1"/>
  <c r="Z48" i="4"/>
  <c r="BM42" i="3"/>
  <c r="BM53" i="3"/>
  <c r="BM30" i="3"/>
  <c r="Q30" i="4" s="1"/>
  <c r="Z30" i="4"/>
  <c r="BM33" i="3"/>
  <c r="BM4" i="3"/>
  <c r="Q4" i="4" s="1"/>
  <c r="Z4" i="4"/>
  <c r="BM11" i="3"/>
  <c r="BM10" i="3"/>
  <c r="V5" i="4"/>
  <c r="V4" i="4"/>
  <c r="V48" i="4"/>
  <c r="BM18" i="3"/>
  <c r="V5" i="3"/>
  <c r="V49" i="3"/>
  <c r="V4" i="3"/>
  <c r="V30" i="3"/>
  <c r="V40" i="3"/>
  <c r="V11" i="3"/>
  <c r="V34" i="3"/>
  <c r="V45" i="3"/>
  <c r="V7" i="3"/>
  <c r="V50" i="3"/>
  <c r="V24" i="3"/>
  <c r="V10" i="3"/>
  <c r="V35" i="3"/>
  <c r="V25" i="3"/>
  <c r="V48" i="3"/>
  <c r="V39" i="3"/>
  <c r="V42" i="3"/>
  <c r="V31" i="3"/>
  <c r="V41" i="3"/>
  <c r="V52" i="3"/>
  <c r="V46" i="3"/>
  <c r="V14" i="3"/>
  <c r="V26" i="3"/>
  <c r="V44" i="3"/>
  <c r="V53" i="3"/>
  <c r="V6" i="3"/>
  <c r="V17" i="3"/>
  <c r="V36" i="3"/>
  <c r="V4" i="2"/>
  <c r="U4" i="2"/>
  <c r="T4" i="2"/>
  <c r="V23" i="3"/>
  <c r="V9" i="3"/>
  <c r="V8" i="3"/>
  <c r="V37" i="3"/>
  <c r="V15" i="3"/>
  <c r="V29" i="3"/>
  <c r="V22" i="3"/>
  <c r="V12" i="3"/>
  <c r="K9" i="2"/>
  <c r="V16" i="2"/>
  <c r="V27" i="2"/>
  <c r="V6" i="2"/>
  <c r="V38" i="2"/>
  <c r="U28" i="2"/>
  <c r="U44" i="2"/>
  <c r="U23" i="2"/>
  <c r="T50" i="2"/>
  <c r="T13" i="2"/>
  <c r="T5" i="2"/>
  <c r="U10" i="2"/>
  <c r="V15" i="2"/>
  <c r="T21" i="2"/>
  <c r="U26" i="2"/>
  <c r="V31" i="2"/>
  <c r="T37" i="2"/>
  <c r="U42" i="2"/>
  <c r="V47" i="2"/>
  <c r="V53" i="2"/>
  <c r="V10" i="2"/>
  <c r="T16" i="2"/>
  <c r="U21" i="2"/>
  <c r="V26" i="2"/>
  <c r="T32" i="2"/>
  <c r="U37" i="2"/>
  <c r="V42" i="2"/>
  <c r="T48" i="2"/>
  <c r="V3" i="2"/>
  <c r="V5" i="2"/>
  <c r="T11" i="2"/>
  <c r="U16" i="2"/>
  <c r="T27" i="2"/>
  <c r="U3" i="2"/>
  <c r="T22" i="2"/>
  <c r="T38" i="2"/>
  <c r="V48" i="2"/>
  <c r="V11" i="2"/>
  <c r="U38" i="2"/>
  <c r="U49" i="2"/>
  <c r="T39" i="2"/>
  <c r="U7" i="2"/>
  <c r="T34" i="2"/>
  <c r="T29" i="2"/>
  <c r="U50" i="2"/>
  <c r="U5" i="2"/>
  <c r="T7" i="2"/>
  <c r="T53" i="2"/>
  <c r="U53" i="2"/>
  <c r="T8" i="2"/>
  <c r="U13" i="2"/>
  <c r="V18" i="2"/>
  <c r="T24" i="2"/>
  <c r="U29" i="2"/>
  <c r="V34" i="2"/>
  <c r="T40" i="2"/>
  <c r="U45" i="2"/>
  <c r="V50" i="2"/>
  <c r="U8" i="2"/>
  <c r="V13" i="2"/>
  <c r="T19" i="2"/>
  <c r="U24" i="2"/>
  <c r="V29" i="2"/>
  <c r="T35" i="2"/>
  <c r="U40" i="2"/>
  <c r="V45" i="2"/>
  <c r="T51" i="2"/>
  <c r="U9" i="2"/>
  <c r="T20" i="2"/>
  <c r="V30" i="2"/>
  <c r="V46" i="2"/>
  <c r="V9" i="2"/>
  <c r="U20" i="2"/>
  <c r="T31" i="2"/>
  <c r="V41" i="2"/>
  <c r="U52" i="2"/>
  <c r="U15" i="2"/>
  <c r="T26" i="2"/>
  <c r="T42" i="2"/>
  <c r="V52" i="2"/>
  <c r="U32" i="2"/>
  <c r="U48" i="2"/>
  <c r="T6" i="2"/>
  <c r="V32" i="2"/>
  <c r="U43" i="2"/>
  <c r="U6" i="2"/>
  <c r="T33" i="2"/>
  <c r="T12" i="2"/>
  <c r="T28" i="2"/>
  <c r="U12" i="2"/>
  <c r="V33" i="2"/>
  <c r="V28" i="2"/>
  <c r="V7" i="2"/>
  <c r="T36" i="2"/>
  <c r="V25" i="2"/>
  <c r="T10" i="2"/>
  <c r="V36" i="2"/>
  <c r="V21" i="2"/>
  <c r="T43" i="2"/>
  <c r="U11" i="2"/>
  <c r="U27" i="2"/>
  <c r="T3" i="2"/>
  <c r="T17" i="2"/>
  <c r="V43" i="2"/>
  <c r="U17" i="2"/>
  <c r="U33" i="2"/>
  <c r="V17" i="2"/>
  <c r="V12" i="2"/>
  <c r="U39" i="2"/>
  <c r="V23" i="2"/>
  <c r="T45" i="2"/>
  <c r="V8" i="2"/>
  <c r="T14" i="2"/>
  <c r="U19" i="2"/>
  <c r="V24" i="2"/>
  <c r="T30" i="2"/>
  <c r="U35" i="2"/>
  <c r="V40" i="2"/>
  <c r="T46" i="2"/>
  <c r="U51" i="2"/>
  <c r="T9" i="2"/>
  <c r="U14" i="2"/>
  <c r="V19" i="2"/>
  <c r="T25" i="2"/>
  <c r="U30" i="2"/>
  <c r="V35" i="2"/>
  <c r="T41" i="2"/>
  <c r="U46" i="2"/>
  <c r="V51" i="2"/>
  <c r="V14" i="2"/>
  <c r="U25" i="2"/>
  <c r="U41" i="2"/>
  <c r="T52" i="2"/>
  <c r="T15" i="2"/>
  <c r="U36" i="2"/>
  <c r="T47" i="2"/>
  <c r="V20" i="2"/>
  <c r="U31" i="2"/>
  <c r="U47" i="2"/>
  <c r="V37" i="2"/>
  <c r="U22" i="2"/>
  <c r="T49" i="2"/>
  <c r="V22" i="2"/>
  <c r="T44" i="2"/>
  <c r="T23" i="2"/>
  <c r="V49" i="2"/>
  <c r="T18" i="2"/>
  <c r="V44" i="2"/>
  <c r="U18" i="2"/>
  <c r="V39" i="2"/>
  <c r="U34" i="2"/>
  <c r="L7" i="2"/>
  <c r="K45" i="2"/>
  <c r="M14" i="2"/>
  <c r="K16" i="2"/>
  <c r="L24" i="2"/>
  <c r="M46" i="2"/>
  <c r="K52" i="2"/>
  <c r="M29" i="2"/>
  <c r="M45" i="2"/>
  <c r="L20" i="2"/>
  <c r="M13" i="2"/>
  <c r="K12" i="2"/>
  <c r="M33" i="2"/>
  <c r="L37" i="2"/>
  <c r="M12" i="2"/>
  <c r="M16" i="2"/>
  <c r="K17" i="2"/>
  <c r="K35" i="2"/>
  <c r="L36" i="2"/>
  <c r="L47" i="2"/>
  <c r="L13" i="2"/>
  <c r="K19" i="2"/>
  <c r="L30" i="2"/>
  <c r="M30" i="2"/>
  <c r="M27" i="2"/>
  <c r="M7" i="2"/>
  <c r="K32" i="2"/>
  <c r="M11" i="2"/>
  <c r="K31" i="2"/>
  <c r="K34" i="2"/>
  <c r="K50" i="2"/>
  <c r="L44" i="2"/>
  <c r="K40" i="2"/>
  <c r="L11" i="2"/>
  <c r="L10" i="2"/>
  <c r="K25" i="2"/>
  <c r="M44" i="2"/>
  <c r="L40" i="2"/>
  <c r="L21" i="2"/>
  <c r="K24" i="2"/>
  <c r="M48" i="2"/>
  <c r="M53" i="2"/>
  <c r="K29" i="2"/>
  <c r="L53" i="2"/>
  <c r="K8" i="2"/>
  <c r="K48" i="2"/>
  <c r="M52" i="2"/>
  <c r="M35" i="2"/>
  <c r="M34" i="2"/>
  <c r="K11" i="2"/>
  <c r="L32" i="2"/>
  <c r="K27" i="2"/>
  <c r="M15" i="2"/>
  <c r="M36" i="2"/>
  <c r="K33" i="2"/>
  <c r="M18" i="2"/>
  <c r="L9" i="2"/>
  <c r="K20" i="2"/>
  <c r="K49" i="2"/>
  <c r="L39" i="2"/>
  <c r="M31" i="2"/>
  <c r="L23" i="2"/>
  <c r="L41" i="2"/>
  <c r="L31" i="2"/>
  <c r="L16" i="2"/>
  <c r="L6" i="2"/>
  <c r="L15" i="2"/>
  <c r="K22" i="2"/>
  <c r="M24" i="2"/>
  <c r="K13" i="2"/>
  <c r="K26" i="2"/>
  <c r="K37" i="2"/>
  <c r="K30" i="2"/>
  <c r="M19" i="2"/>
  <c r="M21" i="2"/>
  <c r="K14" i="2"/>
  <c r="L3" i="2"/>
  <c r="M42" i="2"/>
  <c r="K18" i="2"/>
  <c r="L51" i="2"/>
  <c r="M22" i="2"/>
  <c r="M38" i="2"/>
  <c r="M39" i="2"/>
  <c r="K38" i="2"/>
  <c r="L14" i="2"/>
  <c r="M26" i="2"/>
  <c r="K10" i="2"/>
  <c r="K47" i="2"/>
  <c r="L48" i="2"/>
  <c r="L22" i="2"/>
  <c r="L49" i="2"/>
  <c r="M28" i="2"/>
  <c r="K28" i="2"/>
  <c r="M51" i="2"/>
  <c r="L52" i="2"/>
  <c r="L29" i="2"/>
  <c r="L46" i="2"/>
  <c r="K5" i="2"/>
  <c r="L50" i="2"/>
  <c r="M50" i="2"/>
  <c r="M8" i="2"/>
  <c r="K36" i="2"/>
  <c r="M49" i="2"/>
  <c r="M41" i="2"/>
  <c r="M43" i="2"/>
  <c r="K44" i="2"/>
  <c r="L33" i="2"/>
  <c r="L19" i="2"/>
  <c r="L38" i="2"/>
  <c r="K15" i="2"/>
  <c r="K39" i="2"/>
  <c r="M37" i="2"/>
  <c r="K23" i="2"/>
  <c r="K41" i="2"/>
  <c r="M20" i="2"/>
  <c r="L45" i="2"/>
  <c r="M40" i="2"/>
  <c r="K46" i="2"/>
  <c r="K51" i="2"/>
  <c r="M6" i="2"/>
  <c r="K43" i="2"/>
  <c r="L8" i="2"/>
  <c r="L17" i="2"/>
  <c r="L26" i="2"/>
  <c r="M10" i="2"/>
  <c r="L35" i="2"/>
  <c r="L18" i="2"/>
  <c r="L25" i="2"/>
  <c r="K21" i="2"/>
  <c r="M47" i="2"/>
  <c r="M23" i="2"/>
  <c r="K42" i="2"/>
  <c r="M9" i="2"/>
  <c r="L43" i="2"/>
  <c r="L34" i="2"/>
  <c r="L28" i="2"/>
  <c r="L12" i="2"/>
  <c r="L27" i="2"/>
  <c r="K53" i="2"/>
  <c r="K6" i="2"/>
  <c r="K7" i="2"/>
  <c r="L42" i="2"/>
  <c r="M17" i="2"/>
  <c r="M25" i="2"/>
  <c r="M32" i="2"/>
  <c r="M5" i="2"/>
  <c r="L5" i="2"/>
  <c r="V13" i="3" l="1"/>
  <c r="V33" i="3"/>
  <c r="BS6" i="3"/>
  <c r="BT6" i="3" s="1"/>
  <c r="Z15" i="4"/>
  <c r="Z9" i="4"/>
  <c r="V12" i="4"/>
  <c r="Z42" i="4"/>
  <c r="Q42" i="4"/>
  <c r="Q15" i="4"/>
  <c r="Z49" i="4"/>
  <c r="Q49" i="4"/>
  <c r="Z33" i="4"/>
  <c r="BM51" i="3"/>
  <c r="Q51" i="4" s="1"/>
  <c r="Q33" i="4"/>
  <c r="Z43" i="4"/>
  <c r="Z25" i="4"/>
  <c r="Z50" i="4"/>
  <c r="BS43" i="3"/>
  <c r="BT43" i="3" s="1"/>
  <c r="BS25" i="3"/>
  <c r="BT25" i="3" s="1"/>
  <c r="Q50" i="4"/>
  <c r="Q9" i="4"/>
  <c r="Z22" i="4"/>
  <c r="Z23" i="4"/>
  <c r="Z41" i="4"/>
  <c r="Q41" i="4"/>
  <c r="Z44" i="4"/>
  <c r="V24" i="4"/>
  <c r="BS44" i="3"/>
  <c r="BT44" i="3" s="1"/>
  <c r="V44" i="4"/>
  <c r="Z3" i="4"/>
  <c r="Z18" i="4"/>
  <c r="V9" i="4"/>
  <c r="BS20" i="3"/>
  <c r="BT20" i="3" s="1"/>
  <c r="V13" i="4"/>
  <c r="V15" i="4"/>
  <c r="V51" i="4"/>
  <c r="BS28" i="3"/>
  <c r="BT28" i="3" s="1"/>
  <c r="Z37" i="4"/>
  <c r="V52" i="4"/>
  <c r="Z6" i="4"/>
  <c r="V28" i="4"/>
  <c r="BS12" i="3"/>
  <c r="BT12" i="3" s="1"/>
  <c r="Z11" i="4"/>
  <c r="Z52" i="4"/>
  <c r="Q11" i="4"/>
  <c r="Z19" i="4"/>
  <c r="BS52" i="3"/>
  <c r="BT52" i="3" s="1"/>
  <c r="Q19" i="4"/>
  <c r="BM37" i="3"/>
  <c r="Q37" i="4" s="1"/>
  <c r="Z39" i="4"/>
  <c r="Z24" i="4"/>
  <c r="V40" i="4"/>
  <c r="Q24" i="4"/>
  <c r="Q7" i="4"/>
  <c r="Z13" i="4"/>
  <c r="Z16" i="4"/>
  <c r="BS53" i="3"/>
  <c r="BT53" i="3" s="1"/>
  <c r="Z46" i="4"/>
  <c r="Z28" i="4"/>
  <c r="Z20" i="4"/>
  <c r="V33" i="4"/>
  <c r="Z8" i="4"/>
  <c r="V19" i="4"/>
  <c r="V43" i="4"/>
  <c r="Z7" i="4"/>
  <c r="V22" i="4"/>
  <c r="V37" i="4"/>
  <c r="V14" i="4"/>
  <c r="BS46" i="3"/>
  <c r="BT46" i="3" s="1"/>
  <c r="V21" i="4"/>
  <c r="BM5" i="3"/>
  <c r="BS5" i="3" s="1"/>
  <c r="BT5" i="3" s="1"/>
  <c r="Z27" i="4"/>
  <c r="V31" i="4"/>
  <c r="BS27" i="3"/>
  <c r="BT27" i="3" s="1"/>
  <c r="Z17" i="4"/>
  <c r="BS39" i="3"/>
  <c r="BT39" i="3" s="1"/>
  <c r="V42" i="4"/>
  <c r="V50" i="4"/>
  <c r="Z10" i="4"/>
  <c r="Q10" i="4"/>
  <c r="BM3" i="3"/>
  <c r="Q3" i="4" s="1"/>
  <c r="Z31" i="4"/>
  <c r="BS31" i="3"/>
  <c r="BT31" i="3" s="1"/>
  <c r="Z35" i="4"/>
  <c r="Q35" i="4"/>
  <c r="Z36" i="4"/>
  <c r="BS36" i="3"/>
  <c r="BT36" i="3" s="1"/>
  <c r="V11" i="4"/>
  <c r="V27" i="4"/>
  <c r="V45" i="4"/>
  <c r="V32" i="4"/>
  <c r="BS54" i="3"/>
  <c r="BT54" i="3" s="1"/>
  <c r="BS14" i="3"/>
  <c r="BT14" i="3" s="1"/>
  <c r="Z45" i="4"/>
  <c r="V8" i="4"/>
  <c r="Z53" i="4"/>
  <c r="BS45" i="3"/>
  <c r="BT45" i="3" s="1"/>
  <c r="BS17" i="3"/>
  <c r="BT17" i="3" s="1"/>
  <c r="N54" i="2"/>
  <c r="Q28" i="4"/>
  <c r="Q29" i="4"/>
  <c r="BS29" i="3"/>
  <c r="BT29" i="3" s="1"/>
  <c r="V54" i="3"/>
  <c r="Z29" i="4"/>
  <c r="Q47" i="4"/>
  <c r="BS23" i="3"/>
  <c r="BT23" i="3" s="1"/>
  <c r="BS11" i="3"/>
  <c r="BT11" i="3" s="1"/>
  <c r="BS9" i="3"/>
  <c r="BT9" i="3" s="1"/>
  <c r="BS38" i="3"/>
  <c r="BT38" i="3" s="1"/>
  <c r="BS15" i="3"/>
  <c r="BT15" i="3" s="1"/>
  <c r="BS49" i="3"/>
  <c r="BT49" i="3" s="1"/>
  <c r="BS26" i="3"/>
  <c r="BT26" i="3" s="1"/>
  <c r="L22" i="4"/>
  <c r="N22" i="4" s="1"/>
  <c r="Q39" i="4"/>
  <c r="L53" i="4"/>
  <c r="U53" i="4" s="1"/>
  <c r="W53" i="4" s="1"/>
  <c r="L51" i="4"/>
  <c r="N51" i="4" s="1"/>
  <c r="BS7" i="3"/>
  <c r="BT7" i="3" s="1"/>
  <c r="BS48" i="3"/>
  <c r="BT48" i="3" s="1"/>
  <c r="L4" i="4"/>
  <c r="U4" i="4" s="1"/>
  <c r="W4" i="4" s="1"/>
  <c r="L20" i="4"/>
  <c r="N20" i="4" s="1"/>
  <c r="L31" i="4"/>
  <c r="N31" i="4" s="1"/>
  <c r="L30" i="4"/>
  <c r="U30" i="4" s="1"/>
  <c r="W30" i="4" s="1"/>
  <c r="L39" i="4"/>
  <c r="U39" i="4" s="1"/>
  <c r="W39" i="4" s="1"/>
  <c r="L29" i="4"/>
  <c r="N29" i="4" s="1"/>
  <c r="L24" i="4"/>
  <c r="N24" i="4" s="1"/>
  <c r="L27" i="4"/>
  <c r="U27" i="4" s="1"/>
  <c r="L8" i="4"/>
  <c r="U8" i="4" s="1"/>
  <c r="Q25" i="4"/>
  <c r="Q17" i="4"/>
  <c r="BS33" i="3"/>
  <c r="BT33" i="3" s="1"/>
  <c r="Q22" i="4"/>
  <c r="BS30" i="3"/>
  <c r="BT30" i="3" s="1"/>
  <c r="Q52" i="4"/>
  <c r="Q36" i="4"/>
  <c r="BS24" i="3"/>
  <c r="BT24" i="3" s="1"/>
  <c r="BS13" i="3"/>
  <c r="BT13" i="3" s="1"/>
  <c r="BS4" i="3"/>
  <c r="BT4" i="3" s="1"/>
  <c r="BS40" i="3"/>
  <c r="BT40" i="3" s="1"/>
  <c r="BS19" i="3"/>
  <c r="BT19" i="3" s="1"/>
  <c r="Q6" i="4"/>
  <c r="Q8" i="4"/>
  <c r="Q27" i="4"/>
  <c r="BS42" i="3"/>
  <c r="BT42" i="3" s="1"/>
  <c r="Q20" i="4"/>
  <c r="BS34" i="3"/>
  <c r="BT34" i="3" s="1"/>
  <c r="Q43" i="4"/>
  <c r="L46" i="4"/>
  <c r="L17" i="4"/>
  <c r="Q44" i="4"/>
  <c r="L3" i="4"/>
  <c r="BS50" i="3"/>
  <c r="BT50" i="3" s="1"/>
  <c r="BS35" i="3"/>
  <c r="BT35" i="3" s="1"/>
  <c r="Q46" i="4"/>
  <c r="L34" i="4"/>
  <c r="L13" i="4"/>
  <c r="L41" i="4"/>
  <c r="L11" i="4"/>
  <c r="L38" i="4"/>
  <c r="L43" i="4"/>
  <c r="Q53" i="4"/>
  <c r="L25" i="4"/>
  <c r="L37" i="4"/>
  <c r="Q31" i="4"/>
  <c r="L12" i="4"/>
  <c r="L23" i="4"/>
  <c r="L5" i="4"/>
  <c r="N5" i="4" s="1"/>
  <c r="L49" i="4"/>
  <c r="BS16" i="3"/>
  <c r="BT16" i="3" s="1"/>
  <c r="L35" i="4"/>
  <c r="L19" i="4"/>
  <c r="BS32" i="3"/>
  <c r="BT32" i="3" s="1"/>
  <c r="BS10" i="3"/>
  <c r="BT10" i="3" s="1"/>
  <c r="Q45" i="4"/>
  <c r="L47" i="4"/>
  <c r="L7" i="4"/>
  <c r="L48" i="4"/>
  <c r="L28" i="4"/>
  <c r="Q12" i="4"/>
  <c r="L9" i="4"/>
  <c r="L6" i="4"/>
  <c r="L15" i="4"/>
  <c r="L21" i="4"/>
  <c r="BS41" i="3"/>
  <c r="BT41" i="3" s="1"/>
  <c r="L42" i="4"/>
  <c r="L32" i="4"/>
  <c r="L18" i="4"/>
  <c r="Q21" i="4"/>
  <c r="L50" i="4"/>
  <c r="L26" i="4"/>
  <c r="L52" i="4"/>
  <c r="L16" i="4"/>
  <c r="L33" i="4"/>
  <c r="L14" i="4"/>
  <c r="L45" i="4"/>
  <c r="L44" i="4"/>
  <c r="L10" i="4"/>
  <c r="L40" i="4"/>
  <c r="L36" i="4"/>
  <c r="BU6" i="3"/>
  <c r="BV22" i="3"/>
  <c r="BU8" i="3"/>
  <c r="BV6" i="3"/>
  <c r="BV21" i="3"/>
  <c r="BV52" i="3"/>
  <c r="BU12" i="3"/>
  <c r="BV8" i="3"/>
  <c r="BU22" i="3"/>
  <c r="BU47" i="3"/>
  <c r="BV47" i="3"/>
  <c r="BS18" i="3"/>
  <c r="Q18" i="4"/>
  <c r="BU21" i="3"/>
  <c r="BV44" i="3"/>
  <c r="BU28" i="3"/>
  <c r="T56" i="2"/>
  <c r="V56" i="2"/>
  <c r="N40" i="2"/>
  <c r="K56" i="2"/>
  <c r="N43" i="2"/>
  <c r="N13" i="2"/>
  <c r="N32" i="2"/>
  <c r="N27" i="2"/>
  <c r="N21" i="2"/>
  <c r="N11" i="2"/>
  <c r="U56" i="2"/>
  <c r="N48" i="2"/>
  <c r="N9" i="2"/>
  <c r="N7" i="2"/>
  <c r="N34" i="2"/>
  <c r="N30" i="2"/>
  <c r="N6" i="2"/>
  <c r="N45" i="2"/>
  <c r="N52" i="2"/>
  <c r="N16" i="2"/>
  <c r="N19" i="2"/>
  <c r="N14" i="2"/>
  <c r="N12" i="2"/>
  <c r="N49" i="2"/>
  <c r="N24" i="2"/>
  <c r="N53" i="2"/>
  <c r="N44" i="2"/>
  <c r="M56" i="2"/>
  <c r="N38" i="2"/>
  <c r="N42" i="2"/>
  <c r="N20" i="2"/>
  <c r="N39" i="2"/>
  <c r="N17" i="2"/>
  <c r="N29" i="2"/>
  <c r="N18" i="2"/>
  <c r="N35" i="2"/>
  <c r="N31" i="2"/>
  <c r="N23" i="2"/>
  <c r="N50" i="2"/>
  <c r="N25" i="2"/>
  <c r="N47" i="2"/>
  <c r="N37" i="2"/>
  <c r="N10" i="2"/>
  <c r="N4" i="2"/>
  <c r="N36" i="2"/>
  <c r="N3" i="2"/>
  <c r="N41" i="2"/>
  <c r="N51" i="2"/>
  <c r="N26" i="2"/>
  <c r="N33" i="2"/>
  <c r="N46" i="2"/>
  <c r="N8" i="2"/>
  <c r="N15" i="2"/>
  <c r="N28" i="2"/>
  <c r="L56" i="2"/>
  <c r="N5" i="2"/>
  <c r="N22" i="2"/>
  <c r="BU43" i="3" l="1"/>
  <c r="BV12" i="3"/>
  <c r="BV27" i="3"/>
  <c r="BS51" i="3"/>
  <c r="BT51" i="3" s="1"/>
  <c r="BV43" i="3"/>
  <c r="BU25" i="3"/>
  <c r="BV28" i="3"/>
  <c r="BV20" i="3"/>
  <c r="BV25" i="3"/>
  <c r="BU20" i="3"/>
  <c r="BS37" i="3"/>
  <c r="BT37" i="3" s="1"/>
  <c r="BU44" i="3"/>
  <c r="BU17" i="3"/>
  <c r="BU53" i="3"/>
  <c r="BU52" i="3"/>
  <c r="BV31" i="3"/>
  <c r="BV53" i="3"/>
  <c r="BV29" i="3"/>
  <c r="BU46" i="3"/>
  <c r="BV46" i="3"/>
  <c r="BU5" i="3"/>
  <c r="BV36" i="3"/>
  <c r="BV5" i="3"/>
  <c r="BU36" i="3"/>
  <c r="BU14" i="3"/>
  <c r="Q5" i="4"/>
  <c r="BU31" i="3"/>
  <c r="BV39" i="3"/>
  <c r="BV17" i="3"/>
  <c r="BS3" i="3"/>
  <c r="BU3" i="3" s="1"/>
  <c r="BU39" i="3"/>
  <c r="BU27" i="3"/>
  <c r="W8" i="4"/>
  <c r="BV14" i="3"/>
  <c r="W27" i="4"/>
  <c r="BV54" i="3"/>
  <c r="U22" i="4"/>
  <c r="W22" i="4" s="1"/>
  <c r="BV45" i="3"/>
  <c r="BU45" i="3"/>
  <c r="BU54" i="3"/>
  <c r="U31" i="4"/>
  <c r="W31" i="4" s="1"/>
  <c r="BU29" i="3"/>
  <c r="BU11" i="3"/>
  <c r="BU9" i="3"/>
  <c r="N39" i="4"/>
  <c r="Y39" i="4" s="1"/>
  <c r="AA39" i="4" s="1"/>
  <c r="U20" i="4"/>
  <c r="W20" i="4" s="1"/>
  <c r="BU23" i="3"/>
  <c r="BV38" i="3"/>
  <c r="BV9" i="3"/>
  <c r="BU38" i="3"/>
  <c r="BV23" i="3"/>
  <c r="BV11" i="3"/>
  <c r="N4" i="4"/>
  <c r="Y4" i="4" s="1"/>
  <c r="AA4" i="4" s="1"/>
  <c r="U51" i="4"/>
  <c r="W51" i="4" s="1"/>
  <c r="N53" i="4"/>
  <c r="P53" i="4" s="1"/>
  <c r="R53" i="4" s="1"/>
  <c r="N27" i="4"/>
  <c r="Y27" i="4" s="1"/>
  <c r="AA27" i="4" s="1"/>
  <c r="BU26" i="3"/>
  <c r="BU15" i="3"/>
  <c r="BU49" i="3"/>
  <c r="BV15" i="3"/>
  <c r="BU48" i="3"/>
  <c r="BV26" i="3"/>
  <c r="BV49" i="3"/>
  <c r="BU33" i="3"/>
  <c r="BV48" i="3"/>
  <c r="BU7" i="3"/>
  <c r="BU10" i="3"/>
  <c r="BV4" i="3"/>
  <c r="BV16" i="3"/>
  <c r="BU30" i="3"/>
  <c r="BU4" i="3"/>
  <c r="BV33" i="3"/>
  <c r="BU16" i="3"/>
  <c r="N30" i="4"/>
  <c r="Y30" i="4" s="1"/>
  <c r="AA30" i="4" s="1"/>
  <c r="U29" i="4"/>
  <c r="W29" i="4" s="1"/>
  <c r="BV13" i="3"/>
  <c r="BU24" i="3"/>
  <c r="BV7" i="3"/>
  <c r="BV40" i="3"/>
  <c r="N8" i="4"/>
  <c r="Y8" i="4" s="1"/>
  <c r="AA8" i="4" s="1"/>
  <c r="U24" i="4"/>
  <c r="W24" i="4" s="1"/>
  <c r="BU40" i="3"/>
  <c r="BV19" i="3"/>
  <c r="BU13" i="3"/>
  <c r="BV24" i="3"/>
  <c r="BU19" i="3"/>
  <c r="BV30" i="3"/>
  <c r="BU42" i="3"/>
  <c r="BU32" i="3"/>
  <c r="BV32" i="3"/>
  <c r="BU37" i="3"/>
  <c r="BU51" i="3"/>
  <c r="BV34" i="3"/>
  <c r="BV42" i="3"/>
  <c r="BU34" i="3"/>
  <c r="N47" i="4"/>
  <c r="U47" i="4"/>
  <c r="W47" i="4" s="1"/>
  <c r="N11" i="4"/>
  <c r="U11" i="4"/>
  <c r="W11" i="4" s="1"/>
  <c r="U41" i="4"/>
  <c r="W41" i="4" s="1"/>
  <c r="N41" i="4"/>
  <c r="BV50" i="3"/>
  <c r="U25" i="4"/>
  <c r="W25" i="4" s="1"/>
  <c r="N25" i="4"/>
  <c r="N13" i="4"/>
  <c r="U13" i="4"/>
  <c r="W13" i="4" s="1"/>
  <c r="BU41" i="3"/>
  <c r="N32" i="4"/>
  <c r="U32" i="4"/>
  <c r="W32" i="4" s="1"/>
  <c r="U42" i="4"/>
  <c r="W42" i="4" s="1"/>
  <c r="N42" i="4"/>
  <c r="Y20" i="4"/>
  <c r="AA20" i="4" s="1"/>
  <c r="P20" i="4"/>
  <c r="R20" i="4" s="1"/>
  <c r="U5" i="4"/>
  <c r="W5" i="4" s="1"/>
  <c r="N43" i="4"/>
  <c r="U43" i="4"/>
  <c r="W43" i="4" s="1"/>
  <c r="N17" i="4"/>
  <c r="U17" i="4"/>
  <c r="W17" i="4" s="1"/>
  <c r="N18" i="4"/>
  <c r="U18" i="4"/>
  <c r="W18" i="4" s="1"/>
  <c r="Y22" i="4"/>
  <c r="AA22" i="4" s="1"/>
  <c r="P22" i="4"/>
  <c r="R22" i="4" s="1"/>
  <c r="N34" i="4"/>
  <c r="U34" i="4"/>
  <c r="W34" i="4" s="1"/>
  <c r="BV41" i="3"/>
  <c r="Y51" i="4"/>
  <c r="AA51" i="4" s="1"/>
  <c r="P51" i="4"/>
  <c r="R51" i="4" s="1"/>
  <c r="N19" i="4"/>
  <c r="U19" i="4"/>
  <c r="W19" i="4" s="1"/>
  <c r="U23" i="4"/>
  <c r="W23" i="4" s="1"/>
  <c r="N23" i="4"/>
  <c r="N40" i="4"/>
  <c r="U40" i="4"/>
  <c r="W40" i="4" s="1"/>
  <c r="N14" i="4"/>
  <c r="U14" i="4"/>
  <c r="W14" i="4" s="1"/>
  <c r="N10" i="4"/>
  <c r="U10" i="4"/>
  <c r="W10" i="4" s="1"/>
  <c r="Y24" i="4"/>
  <c r="AA24" i="4" s="1"/>
  <c r="P24" i="4"/>
  <c r="R24" i="4" s="1"/>
  <c r="N15" i="4"/>
  <c r="U15" i="4"/>
  <c r="W15" i="4" s="1"/>
  <c r="N45" i="4"/>
  <c r="U45" i="4"/>
  <c r="W45" i="4" s="1"/>
  <c r="U26" i="4"/>
  <c r="W26" i="4" s="1"/>
  <c r="N26" i="4"/>
  <c r="U3" i="4"/>
  <c r="W3" i="4" s="1"/>
  <c r="N3" i="4"/>
  <c r="U36" i="4"/>
  <c r="W36" i="4" s="1"/>
  <c r="N36" i="4"/>
  <c r="N35" i="4"/>
  <c r="U35" i="4"/>
  <c r="W35" i="4" s="1"/>
  <c r="Y29" i="4"/>
  <c r="AA29" i="4" s="1"/>
  <c r="P29" i="4"/>
  <c r="R29" i="4" s="1"/>
  <c r="U52" i="4"/>
  <c r="W52" i="4" s="1"/>
  <c r="N52" i="4"/>
  <c r="Y31" i="4"/>
  <c r="AA31" i="4" s="1"/>
  <c r="P31" i="4"/>
  <c r="R31" i="4" s="1"/>
  <c r="N50" i="4"/>
  <c r="U50" i="4"/>
  <c r="W50" i="4" s="1"/>
  <c r="U6" i="4"/>
  <c r="W6" i="4" s="1"/>
  <c r="N6" i="4"/>
  <c r="N49" i="4"/>
  <c r="U49" i="4"/>
  <c r="W49" i="4" s="1"/>
  <c r="BU50" i="3"/>
  <c r="U28" i="4"/>
  <c r="W28" i="4" s="1"/>
  <c r="N28" i="4"/>
  <c r="N46" i="4"/>
  <c r="U46" i="4"/>
  <c r="W46" i="4" s="1"/>
  <c r="U44" i="4"/>
  <c r="W44" i="4" s="1"/>
  <c r="N44" i="4"/>
  <c r="BV51" i="3"/>
  <c r="N33" i="4"/>
  <c r="U33" i="4"/>
  <c r="W33" i="4" s="1"/>
  <c r="U9" i="4"/>
  <c r="W9" i="4" s="1"/>
  <c r="N9" i="4"/>
  <c r="N48" i="4"/>
  <c r="U48" i="4"/>
  <c r="W48" i="4" s="1"/>
  <c r="U12" i="4"/>
  <c r="W12" i="4" s="1"/>
  <c r="N12" i="4"/>
  <c r="U21" i="4"/>
  <c r="W21" i="4" s="1"/>
  <c r="N21" i="4"/>
  <c r="N16" i="4"/>
  <c r="U16" i="4"/>
  <c r="W16" i="4" s="1"/>
  <c r="T58" i="2"/>
  <c r="BU35" i="3"/>
  <c r="BV10" i="3"/>
  <c r="BV35" i="3"/>
  <c r="U7" i="4"/>
  <c r="W7" i="4" s="1"/>
  <c r="N7" i="4"/>
  <c r="U37" i="4"/>
  <c r="W37" i="4" s="1"/>
  <c r="N37" i="4"/>
  <c r="U38" i="4"/>
  <c r="W38" i="4" s="1"/>
  <c r="N38" i="4"/>
  <c r="BT18" i="3"/>
  <c r="BU18" i="3"/>
  <c r="BV18" i="3"/>
  <c r="V58" i="2"/>
  <c r="N56" i="2"/>
  <c r="U58" i="2"/>
  <c r="BV37" i="3" l="1"/>
  <c r="BV3" i="3"/>
  <c r="BT3" i="3"/>
  <c r="P39" i="4"/>
  <c r="R39" i="4" s="1"/>
  <c r="P4" i="4"/>
  <c r="R4" i="4" s="1"/>
  <c r="Y53" i="4"/>
  <c r="AA53" i="4" s="1"/>
  <c r="P27" i="4"/>
  <c r="R27" i="4" s="1"/>
  <c r="P30" i="4"/>
  <c r="R30" i="4" s="1"/>
  <c r="P8" i="4"/>
  <c r="R8" i="4" s="1"/>
  <c r="Y23" i="4"/>
  <c r="AA23" i="4" s="1"/>
  <c r="P23" i="4"/>
  <c r="R23" i="4" s="1"/>
  <c r="Y45" i="4"/>
  <c r="AA45" i="4" s="1"/>
  <c r="P45" i="4"/>
  <c r="R45" i="4" s="1"/>
  <c r="Y16" i="4"/>
  <c r="AA16" i="4" s="1"/>
  <c r="P16" i="4"/>
  <c r="R16" i="4" s="1"/>
  <c r="Y46" i="4"/>
  <c r="AA46" i="4" s="1"/>
  <c r="P46" i="4"/>
  <c r="R46" i="4" s="1"/>
  <c r="Y52" i="4"/>
  <c r="AA52" i="4" s="1"/>
  <c r="P52" i="4"/>
  <c r="R52" i="4" s="1"/>
  <c r="Y33" i="4"/>
  <c r="AA33" i="4" s="1"/>
  <c r="P33" i="4"/>
  <c r="R33" i="4" s="1"/>
  <c r="Y50" i="4"/>
  <c r="AA50" i="4" s="1"/>
  <c r="P50" i="4"/>
  <c r="R50" i="4" s="1"/>
  <c r="Y17" i="4"/>
  <c r="AA17" i="4" s="1"/>
  <c r="P17" i="4"/>
  <c r="R17" i="4" s="1"/>
  <c r="Y25" i="4"/>
  <c r="AA25" i="4" s="1"/>
  <c r="P25" i="4"/>
  <c r="R25" i="4" s="1"/>
  <c r="Y21" i="4"/>
  <c r="AA21" i="4" s="1"/>
  <c r="P21" i="4"/>
  <c r="R21" i="4" s="1"/>
  <c r="Y28" i="4"/>
  <c r="AA28" i="4" s="1"/>
  <c r="P28" i="4"/>
  <c r="R28" i="4" s="1"/>
  <c r="Y19" i="4"/>
  <c r="AA19" i="4" s="1"/>
  <c r="P19" i="4"/>
  <c r="R19" i="4" s="1"/>
  <c r="Y32" i="4"/>
  <c r="AA32" i="4" s="1"/>
  <c r="P32" i="4"/>
  <c r="R32" i="4" s="1"/>
  <c r="Y38" i="4"/>
  <c r="AA38" i="4" s="1"/>
  <c r="P38" i="4"/>
  <c r="R38" i="4" s="1"/>
  <c r="Y18" i="4"/>
  <c r="AA18" i="4" s="1"/>
  <c r="P18" i="4"/>
  <c r="R18" i="4" s="1"/>
  <c r="Y43" i="4"/>
  <c r="AA43" i="4" s="1"/>
  <c r="P43" i="4"/>
  <c r="R43" i="4" s="1"/>
  <c r="Y12" i="4"/>
  <c r="AA12" i="4" s="1"/>
  <c r="P12" i="4"/>
  <c r="R12" i="4" s="1"/>
  <c r="Y48" i="4"/>
  <c r="AA48" i="4" s="1"/>
  <c r="P48" i="4"/>
  <c r="R48" i="4" s="1"/>
  <c r="Y34" i="4"/>
  <c r="AA34" i="4" s="1"/>
  <c r="P34" i="4"/>
  <c r="R34" i="4" s="1"/>
  <c r="Y42" i="4"/>
  <c r="AA42" i="4" s="1"/>
  <c r="P42" i="4"/>
  <c r="R42" i="4" s="1"/>
  <c r="Y11" i="4"/>
  <c r="AA11" i="4" s="1"/>
  <c r="P11" i="4"/>
  <c r="R11" i="4" s="1"/>
  <c r="Y40" i="4"/>
  <c r="AA40" i="4" s="1"/>
  <c r="P40" i="4"/>
  <c r="R40" i="4" s="1"/>
  <c r="Y26" i="4"/>
  <c r="AA26" i="4" s="1"/>
  <c r="P26" i="4"/>
  <c r="R26" i="4" s="1"/>
  <c r="Y37" i="4"/>
  <c r="AA37" i="4" s="1"/>
  <c r="P37" i="4"/>
  <c r="R37" i="4" s="1"/>
  <c r="Y36" i="4"/>
  <c r="AA36" i="4" s="1"/>
  <c r="P36" i="4"/>
  <c r="R36" i="4" s="1"/>
  <c r="Y9" i="4"/>
  <c r="AA9" i="4" s="1"/>
  <c r="P9" i="4"/>
  <c r="R9" i="4" s="1"/>
  <c r="Y10" i="4"/>
  <c r="AA10" i="4" s="1"/>
  <c r="P10" i="4"/>
  <c r="R10" i="4" s="1"/>
  <c r="Y44" i="4"/>
  <c r="AA44" i="4" s="1"/>
  <c r="P44" i="4"/>
  <c r="R44" i="4" s="1"/>
  <c r="Y13" i="4"/>
  <c r="AA13" i="4" s="1"/>
  <c r="P13" i="4"/>
  <c r="R13" i="4" s="1"/>
  <c r="Y15" i="4"/>
  <c r="AA15" i="4" s="1"/>
  <c r="P15" i="4"/>
  <c r="R15" i="4" s="1"/>
  <c r="Y5" i="4"/>
  <c r="AA5" i="4" s="1"/>
  <c r="P5" i="4"/>
  <c r="R5" i="4" s="1"/>
  <c r="Y41" i="4"/>
  <c r="AA41" i="4" s="1"/>
  <c r="P41" i="4"/>
  <c r="R41" i="4" s="1"/>
  <c r="Y35" i="4"/>
  <c r="AA35" i="4" s="1"/>
  <c r="P35" i="4"/>
  <c r="R35" i="4" s="1"/>
  <c r="Y7" i="4"/>
  <c r="AA7" i="4" s="1"/>
  <c r="P7" i="4"/>
  <c r="R7" i="4" s="1"/>
  <c r="Y49" i="4"/>
  <c r="AA49" i="4" s="1"/>
  <c r="P49" i="4"/>
  <c r="R49" i="4" s="1"/>
  <c r="Y14" i="4"/>
  <c r="AA14" i="4" s="1"/>
  <c r="P14" i="4"/>
  <c r="R14" i="4" s="1"/>
  <c r="Y6" i="4"/>
  <c r="AA6" i="4" s="1"/>
  <c r="P6" i="4"/>
  <c r="R6" i="4" s="1"/>
  <c r="Y3" i="4"/>
  <c r="AA3" i="4" s="1"/>
  <c r="P3" i="4"/>
  <c r="R3" i="4" s="1"/>
  <c r="Y47" i="4"/>
  <c r="AA47" i="4" s="1"/>
  <c r="P47" i="4"/>
  <c r="R4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C2" authorId="0" shapeId="0" xr:uid="{A733D02F-8405-489E-A210-EBD113B1F5A7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See: "block 1 statistics"</t>
        </r>
      </text>
    </comment>
    <comment ref="K2" authorId="0" shapeId="0" xr:uid="{0D262008-F7E1-4867-B3CD-A3442A69C72F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See: "block 2 statistics"</t>
        </r>
      </text>
    </comment>
    <comment ref="R2" authorId="0" shapeId="0" xr:uid="{9071B931-F63C-45E5-AE56-7AC1C7C86D2A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See: "block 3 statistics"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B3" authorId="0" shapeId="0" xr:uid="{E8C0457B-F214-499C-AD66-E22CE66CD239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See: "block 4 statistics"</t>
        </r>
      </text>
    </comment>
    <comment ref="X3" authorId="0" shapeId="0" xr:uid="{761B69FB-F0CB-4FE4-A947-0BB2A6601B7F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See: "block 5 statistics"</t>
        </r>
      </text>
    </comment>
    <comment ref="AB3" authorId="0" shapeId="0" xr:uid="{747C2F89-0BF1-424E-BE13-96E374E5FF43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See: "block 6 statistics"</t>
        </r>
      </text>
    </comment>
    <comment ref="AF3" authorId="0" shapeId="0" xr:uid="{4273EEFA-7D8E-4446-AA5E-E3C737F082C4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See: "block 7 statistics"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B3" authorId="0" shapeId="0" xr:uid="{1340ABD5-08E0-4F1D-BE2D-C3536B4EB3D5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See: "block 8 statistics"</t>
        </r>
      </text>
    </comment>
    <comment ref="AF3" authorId="0" shapeId="0" xr:uid="{55562488-8437-43F7-85C0-B34E8DF21C77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See: "block 9 statistics"</t>
        </r>
      </text>
    </comment>
    <comment ref="AJ3" authorId="0" shapeId="0" xr:uid="{2D52BEC7-F9B9-41DF-88A5-7F9CECBD3209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See: "block 10 statistics"</t>
        </r>
      </text>
    </comment>
    <comment ref="AR3" authorId="0" shapeId="0" xr:uid="{B045C975-7E6D-4568-ACDF-1454439B243F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See: "block 11 statistics"</t>
        </r>
      </text>
    </comment>
  </commentList>
</comments>
</file>

<file path=xl/sharedStrings.xml><?xml version="1.0" encoding="utf-8"?>
<sst xmlns="http://schemas.openxmlformats.org/spreadsheetml/2006/main" count="155" uniqueCount="87">
  <si>
    <t>year</t>
  </si>
  <si>
    <t>total pop</t>
  </si>
  <si>
    <t>pop aged 18+</t>
  </si>
  <si>
    <t>pop in 2019</t>
  </si>
  <si>
    <t>weight</t>
  </si>
  <si>
    <t>benefit units paying childcare</t>
  </si>
  <si>
    <t>all benefit units</t>
  </si>
  <si>
    <t>benefit units with children</t>
  </si>
  <si>
    <t>average child age</t>
  </si>
  <si>
    <t>average childcare cost per week (where incurred)</t>
  </si>
  <si>
    <t>proportion of all benefit units with at least one adult not employed</t>
  </si>
  <si>
    <t>proportion of benefit units with children that have at least one adult not employed</t>
  </si>
  <si>
    <t>proportion of benefit units with adults under age 55 that have at least one adult not employed</t>
  </si>
  <si>
    <t>population aged 45 to 64</t>
  </si>
  <si>
    <t>population need social care aged 45 to 64</t>
  </si>
  <si>
    <t>population aged 65 to 79</t>
  </si>
  <si>
    <t>population need social care aged 65 to 79</t>
  </si>
  <si>
    <t>population aged 80+</t>
  </si>
  <si>
    <t>population need social care aged 80+</t>
  </si>
  <si>
    <t>Number needing care by age band</t>
  </si>
  <si>
    <t>45 to 64</t>
  </si>
  <si>
    <t>65 to 79</t>
  </si>
  <si>
    <t xml:space="preserve"> 80+</t>
  </si>
  <si>
    <t>total</t>
  </si>
  <si>
    <t>share of all benefit units paying childcare</t>
  </si>
  <si>
    <t>propn units with children paying for childcare</t>
  </si>
  <si>
    <t>inflation 2024/2015</t>
  </si>
  <si>
    <t>Shares in need of care</t>
  </si>
  <si>
    <t>age</t>
  </si>
  <si>
    <t>total value</t>
  </si>
  <si>
    <t>Population numbers</t>
  </si>
  <si>
    <t>lower ed</t>
  </si>
  <si>
    <t>higher ed</t>
  </si>
  <si>
    <t>partner</t>
  </si>
  <si>
    <t>80+</t>
  </si>
  <si>
    <t>Number receiving care by age band</t>
  </si>
  <si>
    <t>Hours of care received by recipients</t>
  </si>
  <si>
    <t>Share of need received</t>
  </si>
  <si>
    <t>mixed</t>
  </si>
  <si>
    <t>informal</t>
  </si>
  <si>
    <t>formal</t>
  </si>
  <si>
    <t>partners</t>
  </si>
  <si>
    <t>daughters</t>
  </si>
  <si>
    <t xml:space="preserve">sons </t>
  </si>
  <si>
    <t>others</t>
  </si>
  <si>
    <t>parents</t>
  </si>
  <si>
    <t>all</t>
  </si>
  <si>
    <t>rec sc</t>
  </si>
  <si>
    <t>need and rec sc</t>
  </si>
  <si>
    <t>total hours of care per year by care provider</t>
  </si>
  <si>
    <t>OBR Real GDP growth Baseline projection, 16 May 2024</t>
  </si>
  <si>
    <t>Median wage of care workers</t>
  </si>
  <si>
    <t>GDP (millions ONS YBHA)</t>
  </si>
  <si>
    <t>OBR average (nominal) earnings growth</t>
  </si>
  <si>
    <t>OBR CPI</t>
  </si>
  <si>
    <t>total care to GDP</t>
  </si>
  <si>
    <t>formal care (right axis)</t>
  </si>
  <si>
    <t>partners (right axis)</t>
  </si>
  <si>
    <t>only other</t>
  </si>
  <si>
    <t>only partner</t>
  </si>
  <si>
    <t>partner and other</t>
  </si>
  <si>
    <t>other</t>
  </si>
  <si>
    <t>incidence</t>
  </si>
  <si>
    <t>hours</t>
  </si>
  <si>
    <t>average hours per carer per week</t>
  </si>
  <si>
    <t>total hours of informal care provided per year</t>
  </si>
  <si>
    <t>incidence of informal carers</t>
  </si>
  <si>
    <t>aggregate value of social care provision</t>
  </si>
  <si>
    <t>value of informal care supply</t>
  </si>
  <si>
    <t>value of informal care received</t>
  </si>
  <si>
    <t>care recipients by type of care</t>
  </si>
  <si>
    <t>volume</t>
  </si>
  <si>
    <t>informal carers (left axis)</t>
  </si>
  <si>
    <t>informal care recipients (left axis)</t>
  </si>
  <si>
    <t>hours of informal care provided (right axis)</t>
  </si>
  <si>
    <t>hours of informal care received (right axis)</t>
  </si>
  <si>
    <t>pop aged under 18</t>
  </si>
  <si>
    <t>average number of children per benefit unit with children</t>
  </si>
  <si>
    <t>average number of chilren per benefit unit</t>
  </si>
  <si>
    <t>number of benefit units paying childcare</t>
  </si>
  <si>
    <t>NOTES:</t>
  </si>
  <si>
    <t>Data in grey copied from stata window</t>
  </si>
  <si>
    <t>Check comments for source code</t>
  </si>
  <si>
    <t>Base statistics generated by Stata do file "care analysis1.do"</t>
  </si>
  <si>
    <t>average children per benefit unit</t>
  </si>
  <si>
    <t>hours of care received by care provider averaged over all people aged 45 and over</t>
  </si>
  <si>
    <t>45+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</si>
</sst>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0" fontId="0" fillId="0" borderId="0" xfId="0" applyFill="1"/>
    <xf numFmtId="3" fontId="0" fillId="0" borderId="0" xfId="0" applyNumberFormat="1" applyFill="1"/>
    <xf numFmtId="3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3B10"/>
      <color rgb="FFA64312"/>
      <color rgb="FFE86D30"/>
      <color rgb="FF55B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9366224326855"/>
          <c:y val="4.708399420566909E-2"/>
          <c:w val="0.74511021786612341"/>
          <c:h val="0.83649686994234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childcare!$O$1</c:f>
              <c:strCache>
                <c:ptCount val="1"/>
                <c:pt idx="0">
                  <c:v>share of all benefit units paying childcare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childcare!$B$3:$B$52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childcare!$O$3:$O$52</c:f>
              <c:numCache>
                <c:formatCode>General</c:formatCode>
                <c:ptCount val="50"/>
                <c:pt idx="0">
                  <c:v>5.0183234837729872E-2</c:v>
                </c:pt>
                <c:pt idx="1">
                  <c:v>4.852052875776941E-2</c:v>
                </c:pt>
                <c:pt idx="2">
                  <c:v>4.6030291597046302E-2</c:v>
                </c:pt>
                <c:pt idx="3">
                  <c:v>4.4144306508210801E-2</c:v>
                </c:pt>
                <c:pt idx="4">
                  <c:v>4.3619041688720071E-2</c:v>
                </c:pt>
                <c:pt idx="5">
                  <c:v>4.172381660367086E-2</c:v>
                </c:pt>
                <c:pt idx="6">
                  <c:v>4.1038057987210531E-2</c:v>
                </c:pt>
                <c:pt idx="7">
                  <c:v>3.9896934623013844E-2</c:v>
                </c:pt>
                <c:pt idx="8">
                  <c:v>3.8856297557169926E-2</c:v>
                </c:pt>
                <c:pt idx="9">
                  <c:v>3.7977609390388523E-2</c:v>
                </c:pt>
                <c:pt idx="10">
                  <c:v>3.6397267221575824E-2</c:v>
                </c:pt>
                <c:pt idx="11">
                  <c:v>3.456312213619845E-2</c:v>
                </c:pt>
                <c:pt idx="12">
                  <c:v>3.392690703948982E-2</c:v>
                </c:pt>
                <c:pt idx="13">
                  <c:v>3.3225608029603303E-2</c:v>
                </c:pt>
                <c:pt idx="14">
                  <c:v>3.2494239127264242E-2</c:v>
                </c:pt>
                <c:pt idx="15">
                  <c:v>3.1700037669148966E-2</c:v>
                </c:pt>
                <c:pt idx="16">
                  <c:v>3.2373582695686402E-2</c:v>
                </c:pt>
                <c:pt idx="17">
                  <c:v>3.1548647092688543E-2</c:v>
                </c:pt>
                <c:pt idx="18">
                  <c:v>3.1677452039343509E-2</c:v>
                </c:pt>
                <c:pt idx="19">
                  <c:v>3.1860040336390276E-2</c:v>
                </c:pt>
                <c:pt idx="20">
                  <c:v>3.1388562549740401E-2</c:v>
                </c:pt>
                <c:pt idx="21">
                  <c:v>3.0537804671153086E-2</c:v>
                </c:pt>
                <c:pt idx="22">
                  <c:v>3.212443993575112E-2</c:v>
                </c:pt>
                <c:pt idx="23">
                  <c:v>3.1524349065806256E-2</c:v>
                </c:pt>
                <c:pt idx="24">
                  <c:v>3.1075126884679023E-2</c:v>
                </c:pt>
                <c:pt idx="25">
                  <c:v>3.1051191004586476E-2</c:v>
                </c:pt>
                <c:pt idx="26">
                  <c:v>3.0294098683786349E-2</c:v>
                </c:pt>
                <c:pt idx="27">
                  <c:v>2.9952648386741547E-2</c:v>
                </c:pt>
                <c:pt idx="28">
                  <c:v>3.0967541259560142E-2</c:v>
                </c:pt>
                <c:pt idx="29">
                  <c:v>3.0495923541320882E-2</c:v>
                </c:pt>
                <c:pt idx="30">
                  <c:v>2.9672376970963785E-2</c:v>
                </c:pt>
                <c:pt idx="31">
                  <c:v>2.9567312046076107E-2</c:v>
                </c:pt>
                <c:pt idx="32">
                  <c:v>2.9012858484432566E-2</c:v>
                </c:pt>
                <c:pt idx="33">
                  <c:v>2.8495078368213637E-2</c:v>
                </c:pt>
                <c:pt idx="34">
                  <c:v>2.9524663677130046E-2</c:v>
                </c:pt>
                <c:pt idx="35">
                  <c:v>2.8921559870665785E-2</c:v>
                </c:pt>
                <c:pt idx="36">
                  <c:v>2.8924994435789005E-2</c:v>
                </c:pt>
                <c:pt idx="37">
                  <c:v>2.8734763551659451E-2</c:v>
                </c:pt>
                <c:pt idx="38">
                  <c:v>2.8303558769318022E-2</c:v>
                </c:pt>
                <c:pt idx="39">
                  <c:v>2.9310725482403849E-2</c:v>
                </c:pt>
                <c:pt idx="40">
                  <c:v>2.7792210079519538E-2</c:v>
                </c:pt>
                <c:pt idx="41">
                  <c:v>2.7595834723514848E-2</c:v>
                </c:pt>
                <c:pt idx="42">
                  <c:v>2.7881821682360766E-2</c:v>
                </c:pt>
                <c:pt idx="43">
                  <c:v>2.7805388438399165E-2</c:v>
                </c:pt>
                <c:pt idx="44">
                  <c:v>2.6916228774916402E-2</c:v>
                </c:pt>
                <c:pt idx="45">
                  <c:v>2.7483191238649753E-2</c:v>
                </c:pt>
                <c:pt idx="46">
                  <c:v>2.7598888102349832E-2</c:v>
                </c:pt>
                <c:pt idx="47">
                  <c:v>2.7348230687629906E-2</c:v>
                </c:pt>
                <c:pt idx="48">
                  <c:v>2.7325736171820658E-2</c:v>
                </c:pt>
                <c:pt idx="49">
                  <c:v>2.6762346259771808E-2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3-4220-A87E-C6D12520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39871"/>
        <c:axId val="87824991"/>
      </c:scatterChart>
      <c:scatterChart>
        <c:scatterStyle val="lineMarker"/>
        <c:varyColors val="0"/>
        <c:ser>
          <c:idx val="1"/>
          <c:order val="1"/>
          <c:tx>
            <c:strRef>
              <c:f>childcare!$Z$1</c:f>
              <c:strCache>
                <c:ptCount val="1"/>
                <c:pt idx="0">
                  <c:v>total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childcare!$B$3:$B$52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childcare!$Z$3:$Z$52</c:f>
              <c:numCache>
                <c:formatCode>General</c:formatCode>
                <c:ptCount val="50"/>
                <c:pt idx="0">
                  <c:v>5.1087551877075237</c:v>
                </c:pt>
                <c:pt idx="1">
                  <c:v>5.3956113283835432</c:v>
                </c:pt>
                <c:pt idx="2">
                  <c:v>5.3473523205530711</c:v>
                </c:pt>
                <c:pt idx="3">
                  <c:v>5.0369742855079433</c:v>
                </c:pt>
                <c:pt idx="4">
                  <c:v>5.4301973698899655</c:v>
                </c:pt>
                <c:pt idx="5">
                  <c:v>5.0178875263904335</c:v>
                </c:pt>
                <c:pt idx="6">
                  <c:v>5.1275480747511306</c:v>
                </c:pt>
                <c:pt idx="7">
                  <c:v>5.2390785675571152</c:v>
                </c:pt>
                <c:pt idx="8">
                  <c:v>5.1088642606390806</c:v>
                </c:pt>
                <c:pt idx="9">
                  <c:v>4.9687466320027918</c:v>
                </c:pt>
                <c:pt idx="10">
                  <c:v>5.1773900101849524</c:v>
                </c:pt>
                <c:pt idx="11">
                  <c:v>4.7451484320005868</c:v>
                </c:pt>
                <c:pt idx="12">
                  <c:v>5.1071984638292962</c:v>
                </c:pt>
                <c:pt idx="13">
                  <c:v>4.9484707289850194</c:v>
                </c:pt>
                <c:pt idx="14">
                  <c:v>4.730944645660669</c:v>
                </c:pt>
                <c:pt idx="15">
                  <c:v>4.9812737683068598</c:v>
                </c:pt>
                <c:pt idx="16">
                  <c:v>4.9594881144251817</c:v>
                </c:pt>
                <c:pt idx="17">
                  <c:v>4.9583981646263631</c:v>
                </c:pt>
                <c:pt idx="18">
                  <c:v>4.5845332258629679</c:v>
                </c:pt>
                <c:pt idx="19">
                  <c:v>4.9134208670864172</c:v>
                </c:pt>
                <c:pt idx="20">
                  <c:v>5.0029639989201895</c:v>
                </c:pt>
                <c:pt idx="21">
                  <c:v>4.8445374601612947</c:v>
                </c:pt>
                <c:pt idx="22">
                  <c:v>4.868219595131996</c:v>
                </c:pt>
                <c:pt idx="23">
                  <c:v>4.9697573174640812</c:v>
                </c:pt>
                <c:pt idx="24">
                  <c:v>4.8508841309192796</c:v>
                </c:pt>
                <c:pt idx="25">
                  <c:v>5.2055582335913542</c:v>
                </c:pt>
                <c:pt idx="26">
                  <c:v>5.2180844570923917</c:v>
                </c:pt>
                <c:pt idx="27">
                  <c:v>4.7172559582898304</c:v>
                </c:pt>
                <c:pt idx="28">
                  <c:v>5.0268155658981497</c:v>
                </c:pt>
                <c:pt idx="29">
                  <c:v>4.8808897234469875</c:v>
                </c:pt>
                <c:pt idx="30">
                  <c:v>4.8987976906309232</c:v>
                </c:pt>
                <c:pt idx="31">
                  <c:v>4.7655984352139971</c:v>
                </c:pt>
                <c:pt idx="32">
                  <c:v>5.1696648939621204</c:v>
                </c:pt>
                <c:pt idx="33">
                  <c:v>4.5595045432293357</c:v>
                </c:pt>
                <c:pt idx="34">
                  <c:v>5.0392977429395192</c:v>
                </c:pt>
                <c:pt idx="35">
                  <c:v>5.0746321446942675</c:v>
                </c:pt>
                <c:pt idx="36">
                  <c:v>4.7428522376526541</c:v>
                </c:pt>
                <c:pt idx="37">
                  <c:v>4.9463441326085329</c:v>
                </c:pt>
                <c:pt idx="38">
                  <c:v>5.0180553864910609</c:v>
                </c:pt>
                <c:pt idx="39">
                  <c:v>5.3098956067932788</c:v>
                </c:pt>
                <c:pt idx="40">
                  <c:v>4.7015916237242221</c:v>
                </c:pt>
                <c:pt idx="41">
                  <c:v>4.6299499080440807</c:v>
                </c:pt>
                <c:pt idx="42">
                  <c:v>4.7519396711069524</c:v>
                </c:pt>
                <c:pt idx="43">
                  <c:v>4.9578777522286597</c:v>
                </c:pt>
                <c:pt idx="44">
                  <c:v>4.6896525082409548</c:v>
                </c:pt>
                <c:pt idx="45">
                  <c:v>4.7250711287009128</c:v>
                </c:pt>
                <c:pt idx="46">
                  <c:v>4.8696416026312122</c:v>
                </c:pt>
                <c:pt idx="47">
                  <c:v>4.9385964575351666</c:v>
                </c:pt>
                <c:pt idx="48">
                  <c:v>5.2379089474224552</c:v>
                </c:pt>
                <c:pt idx="49">
                  <c:v>4.6240813910030347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3-4220-A87E-C6D12520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4911"/>
        <c:axId val="87820191"/>
      </c:scatterChart>
      <c:valAx>
        <c:axId val="87839871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4991"/>
        <c:crosses val="autoZero"/>
        <c:crossBetween val="midCat"/>
      </c:valAx>
      <c:valAx>
        <c:axId val="87824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benefit units paying for childcare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9871"/>
        <c:crosses val="autoZero"/>
        <c:crossBetween val="midCat"/>
      </c:valAx>
      <c:valAx>
        <c:axId val="87820191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projected expenditure on childcare (£2024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4911"/>
        <c:crosses val="max"/>
        <c:crossBetween val="midCat"/>
      </c:valAx>
      <c:valAx>
        <c:axId val="87814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82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31380268642889"/>
          <c:y val="0.69662875905195687"/>
          <c:w val="0.78000443878338743"/>
          <c:h val="0.15783889522142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3937007874014"/>
          <c:y val="5.0925925925925923E-2"/>
          <c:w val="0.83540507436570433"/>
          <c:h val="0.74790099154272383"/>
        </c:manualLayout>
      </c:layout>
      <c:areaChart>
        <c:grouping val="stacked"/>
        <c:varyColors val="0"/>
        <c:ser>
          <c:idx val="0"/>
          <c:order val="0"/>
          <c:tx>
            <c:strRef>
              <c:f>'social care receipt'!$S$2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'social care receipt'!$R$4:$R$53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receipt'!$S$4:$S$53</c:f>
              <c:numCache>
                <c:formatCode>General</c:formatCode>
                <c:ptCount val="50"/>
                <c:pt idx="0">
                  <c:v>218.84503085116106</c:v>
                </c:pt>
                <c:pt idx="1">
                  <c:v>217.70323069019847</c:v>
                </c:pt>
                <c:pt idx="2">
                  <c:v>231.7854326754036</c:v>
                </c:pt>
                <c:pt idx="3">
                  <c:v>259.18863653850553</c:v>
                </c:pt>
                <c:pt idx="4">
                  <c:v>282.7858398650655</c:v>
                </c:pt>
                <c:pt idx="5">
                  <c:v>283.16643991871968</c:v>
                </c:pt>
                <c:pt idx="6">
                  <c:v>290.39784093814939</c:v>
                </c:pt>
                <c:pt idx="7">
                  <c:v>304.48004292335446</c:v>
                </c:pt>
                <c:pt idx="8">
                  <c:v>317.80104480125124</c:v>
                </c:pt>
                <c:pt idx="9">
                  <c:v>306.38304319162546</c:v>
                </c:pt>
                <c:pt idx="10">
                  <c:v>312.8532441037467</c:v>
                </c:pt>
                <c:pt idx="11">
                  <c:v>309.80844367451317</c:v>
                </c:pt>
                <c:pt idx="12">
                  <c:v>306.00244313797128</c:v>
                </c:pt>
                <c:pt idx="13">
                  <c:v>307.90544340624223</c:v>
                </c:pt>
                <c:pt idx="14">
                  <c:v>308.66664351355064</c:v>
                </c:pt>
                <c:pt idx="15">
                  <c:v>306.7636432452797</c:v>
                </c:pt>
                <c:pt idx="16">
                  <c:v>309.04724356720482</c:v>
                </c:pt>
                <c:pt idx="17">
                  <c:v>303.33824276239193</c:v>
                </c:pt>
                <c:pt idx="18">
                  <c:v>304.48004292335446</c:v>
                </c:pt>
                <c:pt idx="19">
                  <c:v>302.95764270873769</c:v>
                </c:pt>
                <c:pt idx="20">
                  <c:v>313.99504426470935</c:v>
                </c:pt>
                <c:pt idx="21">
                  <c:v>309.80844367451317</c:v>
                </c:pt>
                <c:pt idx="22">
                  <c:v>324.65184576702671</c:v>
                </c:pt>
                <c:pt idx="23">
                  <c:v>308.2860434598964</c:v>
                </c:pt>
                <c:pt idx="24">
                  <c:v>315.89804453298029</c:v>
                </c:pt>
                <c:pt idx="25">
                  <c:v>308.66664351355064</c:v>
                </c:pt>
                <c:pt idx="26">
                  <c:v>304.48004292335446</c:v>
                </c:pt>
                <c:pt idx="27">
                  <c:v>310.56964378182158</c:v>
                </c:pt>
                <c:pt idx="28">
                  <c:v>313.99504426470935</c:v>
                </c:pt>
                <c:pt idx="29">
                  <c:v>319.323445015868</c:v>
                </c:pt>
                <c:pt idx="30">
                  <c:v>337.97284764492349</c:v>
                </c:pt>
                <c:pt idx="31">
                  <c:v>332.2638468401106</c:v>
                </c:pt>
                <c:pt idx="32">
                  <c:v>329.21904641087701</c:v>
                </c:pt>
                <c:pt idx="33">
                  <c:v>315.89804453298029</c:v>
                </c:pt>
                <c:pt idx="34">
                  <c:v>327.6966461962603</c:v>
                </c:pt>
                <c:pt idx="35">
                  <c:v>329.59964646453125</c:v>
                </c:pt>
                <c:pt idx="36">
                  <c:v>328.45784630356872</c:v>
                </c:pt>
                <c:pt idx="37">
                  <c:v>344.82364861069897</c:v>
                </c:pt>
                <c:pt idx="38">
                  <c:v>327.6966461962603</c:v>
                </c:pt>
                <c:pt idx="39">
                  <c:v>345.58484871800732</c:v>
                </c:pt>
                <c:pt idx="40">
                  <c:v>348.24904909358668</c:v>
                </c:pt>
                <c:pt idx="41">
                  <c:v>341.39824812781126</c:v>
                </c:pt>
                <c:pt idx="42">
                  <c:v>343.3012483960822</c:v>
                </c:pt>
                <c:pt idx="43">
                  <c:v>351.67444957647444</c:v>
                </c:pt>
                <c:pt idx="44">
                  <c:v>339.87584791319443</c:v>
                </c:pt>
                <c:pt idx="45">
                  <c:v>355.86105016667057</c:v>
                </c:pt>
                <c:pt idx="46">
                  <c:v>353.19684979109121</c:v>
                </c:pt>
                <c:pt idx="47">
                  <c:v>342.15944823511961</c:v>
                </c:pt>
                <c:pt idx="48">
                  <c:v>332.64444689376478</c:v>
                </c:pt>
                <c:pt idx="49">
                  <c:v>337.59224759126931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A-4A68-B94C-4A3121C92240}"/>
            </c:ext>
          </c:extLst>
        </c:ser>
        <c:ser>
          <c:idx val="1"/>
          <c:order val="1"/>
          <c:tx>
            <c:strRef>
              <c:f>'social care receipt'!$T$2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'social care receipt'!$R$4:$R$53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receipt'!$T$4:$T$53</c:f>
              <c:numCache>
                <c:formatCode>General</c:formatCode>
                <c:ptCount val="50"/>
                <c:pt idx="0">
                  <c:v>1377.3915941745249</c:v>
                </c:pt>
                <c:pt idx="1">
                  <c:v>1419.2576000764861</c:v>
                </c:pt>
                <c:pt idx="2">
                  <c:v>1528.1092154215853</c:v>
                </c:pt>
                <c:pt idx="3">
                  <c:v>1632.3936301228343</c:v>
                </c:pt>
                <c:pt idx="4">
                  <c:v>1710.0360410682897</c:v>
                </c:pt>
                <c:pt idx="5">
                  <c:v>1754.9468473994843</c:v>
                </c:pt>
                <c:pt idx="6">
                  <c:v>1810.5144552329966</c:v>
                </c:pt>
                <c:pt idx="7">
                  <c:v>1862.276062529967</c:v>
                </c:pt>
                <c:pt idx="8">
                  <c:v>1891.5822666613399</c:v>
                </c:pt>
                <c:pt idx="9">
                  <c:v>1913.6570697732832</c:v>
                </c:pt>
                <c:pt idx="10">
                  <c:v>1954.7618755679359</c:v>
                </c:pt>
                <c:pt idx="11">
                  <c:v>2008.8070831868313</c:v>
                </c:pt>
                <c:pt idx="12">
                  <c:v>2052.5760893570632</c:v>
                </c:pt>
                <c:pt idx="13">
                  <c:v>2099.3898959565295</c:v>
                </c:pt>
                <c:pt idx="14">
                  <c:v>2148.8679029315745</c:v>
                </c:pt>
                <c:pt idx="15">
                  <c:v>2193.0175091554606</c:v>
                </c:pt>
                <c:pt idx="16">
                  <c:v>2215.853512374712</c:v>
                </c:pt>
                <c:pt idx="17">
                  <c:v>2250.8687173108979</c:v>
                </c:pt>
                <c:pt idx="18">
                  <c:v>2244.3985163987768</c:v>
                </c:pt>
                <c:pt idx="19">
                  <c:v>2254.6747178474398</c:v>
                </c:pt>
                <c:pt idx="20">
                  <c:v>2265.3315193497574</c:v>
                </c:pt>
                <c:pt idx="21">
                  <c:v>2256.1971180620567</c:v>
                </c:pt>
                <c:pt idx="22">
                  <c:v>2265.3315193497574</c:v>
                </c:pt>
                <c:pt idx="23">
                  <c:v>2208.2415113016282</c:v>
                </c:pt>
                <c:pt idx="24">
                  <c:v>2174.7487065800597</c:v>
                </c:pt>
                <c:pt idx="25">
                  <c:v>2159.9053044875459</c:v>
                </c:pt>
                <c:pt idx="26">
                  <c:v>2130.599100356173</c:v>
                </c:pt>
                <c:pt idx="27">
                  <c:v>2102.0540963321087</c:v>
                </c:pt>
                <c:pt idx="28">
                  <c:v>2059.0462902691847</c:v>
                </c:pt>
                <c:pt idx="29">
                  <c:v>2048.0088887132133</c:v>
                </c:pt>
                <c:pt idx="30">
                  <c:v>2020.6056848501114</c:v>
                </c:pt>
                <c:pt idx="31">
                  <c:v>1983.3068795920003</c:v>
                </c:pt>
                <c:pt idx="32">
                  <c:v>2005.3816827039434</c:v>
                </c:pt>
                <c:pt idx="33">
                  <c:v>2015.2772840989526</c:v>
                </c:pt>
                <c:pt idx="34">
                  <c:v>2061.3298905911097</c:v>
                </c:pt>
                <c:pt idx="35">
                  <c:v>2060.9492905374559</c:v>
                </c:pt>
                <c:pt idx="36">
                  <c:v>2107.0018970296132</c:v>
                </c:pt>
                <c:pt idx="37">
                  <c:v>2182.3607076531434</c:v>
                </c:pt>
                <c:pt idx="38">
                  <c:v>2232.2193146818427</c:v>
                </c:pt>
                <c:pt idx="39">
                  <c:v>2236.0253152183845</c:v>
                </c:pt>
                <c:pt idx="40">
                  <c:v>2258.4807183839816</c:v>
                </c:pt>
                <c:pt idx="41">
                  <c:v>2271.8017202618789</c:v>
                </c:pt>
                <c:pt idx="42">
                  <c:v>2282.0779217105419</c:v>
                </c:pt>
                <c:pt idx="43">
                  <c:v>2314.8095263248024</c:v>
                </c:pt>
                <c:pt idx="44">
                  <c:v>2342.9739302952125</c:v>
                </c:pt>
                <c:pt idx="45">
                  <c:v>2355.5337320658009</c:v>
                </c:pt>
                <c:pt idx="46">
                  <c:v>2307.1975252517186</c:v>
                </c:pt>
                <c:pt idx="47">
                  <c:v>2320.8991271832697</c:v>
                </c:pt>
                <c:pt idx="48">
                  <c:v>2303.3915247151767</c:v>
                </c:pt>
                <c:pt idx="49">
                  <c:v>2285.8839222470838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A-4A68-B94C-4A3121C92240}"/>
            </c:ext>
          </c:extLst>
        </c:ser>
        <c:ser>
          <c:idx val="2"/>
          <c:order val="2"/>
          <c:tx>
            <c:strRef>
              <c:f>'social care receipt'!$U$2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'social care receipt'!$R$4:$R$53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receipt'!$U$4:$U$53</c:f>
              <c:numCache>
                <c:formatCode>General</c:formatCode>
                <c:ptCount val="50"/>
                <c:pt idx="0">
                  <c:v>1456.9370053882512</c:v>
                </c:pt>
                <c:pt idx="1">
                  <c:v>1473.3028076953815</c:v>
                </c:pt>
                <c:pt idx="2">
                  <c:v>1519.7360142411933</c:v>
                </c:pt>
                <c:pt idx="3">
                  <c:v>1615.2666277083956</c:v>
                </c:pt>
                <c:pt idx="4">
                  <c:v>1679.9686368296084</c:v>
                </c:pt>
                <c:pt idx="5">
                  <c:v>1766.7454490627645</c:v>
                </c:pt>
                <c:pt idx="6">
                  <c:v>1822.6936569499308</c:v>
                </c:pt>
                <c:pt idx="7">
                  <c:v>1909.8510692367411</c:v>
                </c:pt>
                <c:pt idx="8">
                  <c:v>1962.3738766410197</c:v>
                </c:pt>
                <c:pt idx="9">
                  <c:v>2005.7622827575976</c:v>
                </c:pt>
                <c:pt idx="10">
                  <c:v>2095.9644954736414</c:v>
                </c:pt>
                <c:pt idx="11">
                  <c:v>2170.5621059898631</c:v>
                </c:pt>
                <c:pt idx="12">
                  <c:v>2215.853512374712</c:v>
                </c:pt>
                <c:pt idx="13">
                  <c:v>2247.8239168816644</c:v>
                </c:pt>
                <c:pt idx="14">
                  <c:v>2273.7047205301496</c:v>
                </c:pt>
                <c:pt idx="15">
                  <c:v>2285.50332219343</c:v>
                </c:pt>
                <c:pt idx="16">
                  <c:v>2318.6155268613443</c:v>
                </c:pt>
                <c:pt idx="17">
                  <c:v>2318.6155268613443</c:v>
                </c:pt>
                <c:pt idx="18">
                  <c:v>2365.4293334608101</c:v>
                </c:pt>
                <c:pt idx="19">
                  <c:v>2471.6167484303305</c:v>
                </c:pt>
                <c:pt idx="20">
                  <c:v>2550.0203594830941</c:v>
                </c:pt>
                <c:pt idx="21">
                  <c:v>2567.9085620048409</c:v>
                </c:pt>
                <c:pt idx="22">
                  <c:v>2669.9093763841647</c:v>
                </c:pt>
                <c:pt idx="23">
                  <c:v>2734.9919855590319</c:v>
                </c:pt>
                <c:pt idx="24">
                  <c:v>2779.5221918365723</c:v>
                </c:pt>
                <c:pt idx="25">
                  <c:v>2847.6496014406725</c:v>
                </c:pt>
                <c:pt idx="26">
                  <c:v>2935.9488138884453</c:v>
                </c:pt>
                <c:pt idx="27">
                  <c:v>3000.6508230096588</c:v>
                </c:pt>
                <c:pt idx="28">
                  <c:v>3074.487233418572</c:v>
                </c:pt>
                <c:pt idx="29">
                  <c:v>3111.7860386766829</c:v>
                </c:pt>
                <c:pt idx="30">
                  <c:v>3203.5106516073433</c:v>
                </c:pt>
                <c:pt idx="31">
                  <c:v>3280.7724624991447</c:v>
                </c:pt>
                <c:pt idx="32">
                  <c:v>3350.0416722642076</c:v>
                </c:pt>
                <c:pt idx="33">
                  <c:v>3364.1238742494133</c:v>
                </c:pt>
                <c:pt idx="34">
                  <c:v>3362.601474034796</c:v>
                </c:pt>
                <c:pt idx="35">
                  <c:v>3354.2282728544042</c:v>
                </c:pt>
                <c:pt idx="36">
                  <c:v>3367.1686746786463</c:v>
                </c:pt>
                <c:pt idx="37">
                  <c:v>3348.5192720495911</c:v>
                </c:pt>
                <c:pt idx="38">
                  <c:v>3340.5266709228531</c:v>
                </c:pt>
                <c:pt idx="39">
                  <c:v>3332.5340697961151</c:v>
                </c:pt>
                <c:pt idx="40">
                  <c:v>3354.2282728544042</c:v>
                </c:pt>
                <c:pt idx="41">
                  <c:v>3397.6166789709819</c:v>
                </c:pt>
                <c:pt idx="42">
                  <c:v>3408.2734804732995</c:v>
                </c:pt>
                <c:pt idx="43">
                  <c:v>3419.3108820292709</c:v>
                </c:pt>
                <c:pt idx="44">
                  <c:v>3402.5644796684865</c:v>
                </c:pt>
                <c:pt idx="45">
                  <c:v>3437.5796846046724</c:v>
                </c:pt>
                <c:pt idx="46">
                  <c:v>3514.460895442819</c:v>
                </c:pt>
                <c:pt idx="47">
                  <c:v>3575.7375040811444</c:v>
                </c:pt>
                <c:pt idx="48">
                  <c:v>3636.633512665815</c:v>
                </c:pt>
                <c:pt idx="49">
                  <c:v>3664.0367165289172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A-4A68-B94C-4A3121C9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06287"/>
        <c:axId val="566306767"/>
      </c:areaChart>
      <c:catAx>
        <c:axId val="566306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06767"/>
        <c:crosses val="autoZero"/>
        <c:auto val="1"/>
        <c:lblAlgn val="ctr"/>
        <c:lblOffset val="100"/>
        <c:noMultiLvlLbl val="0"/>
      </c:catAx>
      <c:valAx>
        <c:axId val="5663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receiving </a:t>
                </a:r>
                <a:r>
                  <a:rPr lang="en-GB" baseline="0"/>
                  <a:t>social care ('000)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0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36679790026248"/>
          <c:y val="5.6133712452610049E-2"/>
          <c:w val="0.3365997375328084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65048118985128"/>
          <c:y val="3.7037037037037035E-2"/>
          <c:w val="0.84834951881014875"/>
          <c:h val="0.795377661125692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receipt'!$AB$2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receipt'!$R$4:$R$53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receipt'!$AB$4:$AB$53</c:f>
              <c:numCache>
                <c:formatCode>General</c:formatCode>
                <c:ptCount val="50"/>
                <c:pt idx="0">
                  <c:v>0.29792746113989638</c:v>
                </c:pt>
                <c:pt idx="1">
                  <c:v>0.3028057173107464</c:v>
                </c:pt>
                <c:pt idx="2">
                  <c:v>0.29013816102906148</c:v>
                </c:pt>
                <c:pt idx="3">
                  <c:v>0.2925257731958763</c:v>
                </c:pt>
                <c:pt idx="4">
                  <c:v>0.29720000000000002</c:v>
                </c:pt>
                <c:pt idx="5">
                  <c:v>0.28353658536585363</c:v>
                </c:pt>
                <c:pt idx="6">
                  <c:v>0.2850205453866268</c:v>
                </c:pt>
                <c:pt idx="7">
                  <c:v>0.29828486204325133</c:v>
                </c:pt>
                <c:pt idx="8">
                  <c:v>0.30046779417056496</c:v>
                </c:pt>
                <c:pt idx="9">
                  <c:v>0.29628266470371734</c:v>
                </c:pt>
                <c:pt idx="10">
                  <c:v>0.30376940133037694</c:v>
                </c:pt>
                <c:pt idx="11">
                  <c:v>0.30036900369003688</c:v>
                </c:pt>
                <c:pt idx="12">
                  <c:v>0.30044843049327352</c:v>
                </c:pt>
                <c:pt idx="13">
                  <c:v>0.30402104472003005</c:v>
                </c:pt>
                <c:pt idx="14">
                  <c:v>0.30216095380029806</c:v>
                </c:pt>
                <c:pt idx="15">
                  <c:v>0.30576631259484066</c:v>
                </c:pt>
                <c:pt idx="16">
                  <c:v>0.30711043872919819</c:v>
                </c:pt>
                <c:pt idx="17">
                  <c:v>0.3032724505327245</c:v>
                </c:pt>
                <c:pt idx="18">
                  <c:v>0.30522701259061424</c:v>
                </c:pt>
                <c:pt idx="19">
                  <c:v>0.29924812030075187</c:v>
                </c:pt>
                <c:pt idx="20">
                  <c:v>0.3089887640449438</c:v>
                </c:pt>
                <c:pt idx="21">
                  <c:v>0.30775047258979205</c:v>
                </c:pt>
                <c:pt idx="22">
                  <c:v>0.30905797101449273</c:v>
                </c:pt>
                <c:pt idx="23">
                  <c:v>0.29779411764705882</c:v>
                </c:pt>
                <c:pt idx="24">
                  <c:v>0.30369557263080865</c:v>
                </c:pt>
                <c:pt idx="25">
                  <c:v>0.29739640630729741</c:v>
                </c:pt>
                <c:pt idx="26">
                  <c:v>0.29175784099197666</c:v>
                </c:pt>
                <c:pt idx="27">
                  <c:v>0.2947976878612717</c:v>
                </c:pt>
                <c:pt idx="28">
                  <c:v>0.30087527352297594</c:v>
                </c:pt>
                <c:pt idx="29">
                  <c:v>0.30598103574033553</c:v>
                </c:pt>
                <c:pt idx="30">
                  <c:v>0.32302655511094941</c:v>
                </c:pt>
                <c:pt idx="31">
                  <c:v>0.3134649910233393</c:v>
                </c:pt>
                <c:pt idx="32">
                  <c:v>0.31238714337305884</c:v>
                </c:pt>
                <c:pt idx="33">
                  <c:v>0.29674651412227387</c:v>
                </c:pt>
                <c:pt idx="34">
                  <c:v>0.30189340813464238</c:v>
                </c:pt>
                <c:pt idx="35">
                  <c:v>0.30258560447239691</c:v>
                </c:pt>
                <c:pt idx="36">
                  <c:v>0.30238262088297124</c:v>
                </c:pt>
                <c:pt idx="37">
                  <c:v>0.30995552514539854</c:v>
                </c:pt>
                <c:pt idx="38">
                  <c:v>0.29937413073713492</c:v>
                </c:pt>
                <c:pt idx="39">
                  <c:v>0.30706797429827526</c:v>
                </c:pt>
                <c:pt idx="40">
                  <c:v>0.2997052079921389</c:v>
                </c:pt>
                <c:pt idx="41">
                  <c:v>0.29477489319750244</c:v>
                </c:pt>
                <c:pt idx="42">
                  <c:v>0.28799489144316731</c:v>
                </c:pt>
                <c:pt idx="43">
                  <c:v>0.29672447013487474</c:v>
                </c:pt>
                <c:pt idx="44">
                  <c:v>0.29240340537000653</c:v>
                </c:pt>
                <c:pt idx="45">
                  <c:v>0.30054644808743169</c:v>
                </c:pt>
                <c:pt idx="46">
                  <c:v>0.30287206266318539</c:v>
                </c:pt>
                <c:pt idx="47">
                  <c:v>0.29475409836065575</c:v>
                </c:pt>
                <c:pt idx="48">
                  <c:v>0.2858077174623937</c:v>
                </c:pt>
                <c:pt idx="49">
                  <c:v>0.29745137491616364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0-49F9-8B4A-E70D2E0B37EA}"/>
            </c:ext>
          </c:extLst>
        </c:ser>
        <c:ser>
          <c:idx val="1"/>
          <c:order val="1"/>
          <c:tx>
            <c:strRef>
              <c:f>'social care receipt'!$AC$2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receipt'!$R$4:$R$53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receipt'!$AC$4:$AC$53</c:f>
              <c:numCache>
                <c:formatCode>General</c:formatCode>
                <c:ptCount val="50"/>
                <c:pt idx="0">
                  <c:v>0.94912142669813793</c:v>
                </c:pt>
                <c:pt idx="1">
                  <c:v>0.91666666666666663</c:v>
                </c:pt>
                <c:pt idx="2">
                  <c:v>0.91249999999999998</c:v>
                </c:pt>
                <c:pt idx="3">
                  <c:v>0.91235907253775794</c:v>
                </c:pt>
                <c:pt idx="4">
                  <c:v>0.91265488523258176</c:v>
                </c:pt>
                <c:pt idx="5">
                  <c:v>0.9103652517275419</c:v>
                </c:pt>
                <c:pt idx="6">
                  <c:v>0.90747806180847002</c:v>
                </c:pt>
                <c:pt idx="7">
                  <c:v>0.90745548961424327</c:v>
                </c:pt>
                <c:pt idx="8">
                  <c:v>0.90792838874680304</c:v>
                </c:pt>
                <c:pt idx="9">
                  <c:v>0.90741743367623173</c:v>
                </c:pt>
                <c:pt idx="10">
                  <c:v>0.91112293773283659</c:v>
                </c:pt>
                <c:pt idx="11">
                  <c:v>0.91157167530224525</c:v>
                </c:pt>
                <c:pt idx="12">
                  <c:v>0.91221244925575107</c:v>
                </c:pt>
                <c:pt idx="13">
                  <c:v>0.91521486643437866</c:v>
                </c:pt>
                <c:pt idx="14">
                  <c:v>0.91492464754496838</c:v>
                </c:pt>
                <c:pt idx="15">
                  <c:v>0.91387787470261694</c:v>
                </c:pt>
                <c:pt idx="16">
                  <c:v>0.91526489545668921</c:v>
                </c:pt>
                <c:pt idx="17">
                  <c:v>0.91846560024848578</c:v>
                </c:pt>
                <c:pt idx="18">
                  <c:v>0.92198248905565983</c:v>
                </c:pt>
                <c:pt idx="19">
                  <c:v>0.92461370376151086</c:v>
                </c:pt>
                <c:pt idx="20">
                  <c:v>0.9292740046838408</c:v>
                </c:pt>
                <c:pt idx="21">
                  <c:v>0.93090452261306533</c:v>
                </c:pt>
                <c:pt idx="22">
                  <c:v>0.94147421701993039</c:v>
                </c:pt>
                <c:pt idx="23">
                  <c:v>0.93174883571543277</c:v>
                </c:pt>
                <c:pt idx="24">
                  <c:v>0.93534129972172209</c:v>
                </c:pt>
                <c:pt idx="25">
                  <c:v>0.93631413958092724</c:v>
                </c:pt>
                <c:pt idx="26">
                  <c:v>0.93300000000000005</c:v>
                </c:pt>
                <c:pt idx="27">
                  <c:v>0.93657792097676784</c:v>
                </c:pt>
                <c:pt idx="28">
                  <c:v>0.93404696132596687</c:v>
                </c:pt>
                <c:pt idx="29">
                  <c:v>0.93615170494084898</c:v>
                </c:pt>
                <c:pt idx="30">
                  <c:v>0.93633156966490305</c:v>
                </c:pt>
                <c:pt idx="31">
                  <c:v>0.93370363734097828</c:v>
                </c:pt>
                <c:pt idx="32">
                  <c:v>0.94005352363960748</c:v>
                </c:pt>
                <c:pt idx="33">
                  <c:v>0.94469223907225697</c:v>
                </c:pt>
                <c:pt idx="34">
                  <c:v>0.94917630564318256</c:v>
                </c:pt>
                <c:pt idx="35">
                  <c:v>0.94800420168067223</c:v>
                </c:pt>
                <c:pt idx="36">
                  <c:v>0.95038626609442056</c:v>
                </c:pt>
                <c:pt idx="37">
                  <c:v>0.95471195471195469</c:v>
                </c:pt>
                <c:pt idx="38">
                  <c:v>0.95443449959316518</c:v>
                </c:pt>
                <c:pt idx="39">
                  <c:v>0.9535789644538224</c:v>
                </c:pt>
                <c:pt idx="40">
                  <c:v>0.95202952029520294</c:v>
                </c:pt>
                <c:pt idx="41">
                  <c:v>0.95565161703490231</c:v>
                </c:pt>
                <c:pt idx="42">
                  <c:v>0.95982071394269253</c:v>
                </c:pt>
                <c:pt idx="43">
                  <c:v>0.95779527559055122</c:v>
                </c:pt>
                <c:pt idx="44">
                  <c:v>0.95338392442310671</c:v>
                </c:pt>
                <c:pt idx="45">
                  <c:v>0.94821510648077223</c:v>
                </c:pt>
                <c:pt idx="46">
                  <c:v>0.94291491678332551</c:v>
                </c:pt>
                <c:pt idx="47">
                  <c:v>0.9485145434748794</c:v>
                </c:pt>
                <c:pt idx="48">
                  <c:v>0.9441497659906396</c:v>
                </c:pt>
                <c:pt idx="49">
                  <c:v>0.93858415377402715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0-49F9-8B4A-E70D2E0B37EA}"/>
            </c:ext>
          </c:extLst>
        </c:ser>
        <c:ser>
          <c:idx val="2"/>
          <c:order val="2"/>
          <c:tx>
            <c:strRef>
              <c:f>'social care receipt'!$AD$2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receipt'!$R$4:$R$53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receipt'!$AD$4:$AD$53</c:f>
              <c:numCache>
                <c:formatCode>General</c:formatCode>
                <c:ptCount val="50"/>
                <c:pt idx="0">
                  <c:v>0.98736136187774048</c:v>
                </c:pt>
                <c:pt idx="1">
                  <c:v>0.9885086823289071</c:v>
                </c:pt>
                <c:pt idx="2">
                  <c:v>0.97843665768194066</c:v>
                </c:pt>
                <c:pt idx="3">
                  <c:v>0.97495979784056974</c:v>
                </c:pt>
                <c:pt idx="4">
                  <c:v>0.97160466651992072</c:v>
                </c:pt>
                <c:pt idx="5">
                  <c:v>0.97133291483573969</c:v>
                </c:pt>
                <c:pt idx="6">
                  <c:v>0.9739678665853162</c:v>
                </c:pt>
                <c:pt idx="7">
                  <c:v>0.97229219143576828</c:v>
                </c:pt>
                <c:pt idx="8">
                  <c:v>0.96301830407172206</c:v>
                </c:pt>
                <c:pt idx="9">
                  <c:v>0.96502472074711587</c:v>
                </c:pt>
                <c:pt idx="10">
                  <c:v>0.96851916989096021</c:v>
                </c:pt>
                <c:pt idx="11">
                  <c:v>0.9689092762487258</c:v>
                </c:pt>
                <c:pt idx="12">
                  <c:v>0.96710963455149501</c:v>
                </c:pt>
                <c:pt idx="13">
                  <c:v>0.97282161093724262</c:v>
                </c:pt>
                <c:pt idx="14">
                  <c:v>0.97027773266201067</c:v>
                </c:pt>
                <c:pt idx="15">
                  <c:v>0.96698872785829304</c:v>
                </c:pt>
                <c:pt idx="16">
                  <c:v>0.96438182681652684</c:v>
                </c:pt>
                <c:pt idx="17">
                  <c:v>0.95952118443849421</c:v>
                </c:pt>
                <c:pt idx="18">
                  <c:v>0.96386476426799006</c:v>
                </c:pt>
                <c:pt idx="19">
                  <c:v>0.97201017811704837</c:v>
                </c:pt>
                <c:pt idx="20">
                  <c:v>0.97256495862969949</c:v>
                </c:pt>
                <c:pt idx="21">
                  <c:v>0.97065170479067764</c:v>
                </c:pt>
                <c:pt idx="22">
                  <c:v>0.96838763114301496</c:v>
                </c:pt>
                <c:pt idx="23">
                  <c:v>0.96950890447922289</c:v>
                </c:pt>
                <c:pt idx="24">
                  <c:v>0.96779750861383518</c:v>
                </c:pt>
                <c:pt idx="25">
                  <c:v>0.97206703910614523</c:v>
                </c:pt>
                <c:pt idx="26">
                  <c:v>0.96775812319658761</c:v>
                </c:pt>
                <c:pt idx="27">
                  <c:v>0.97153419593345658</c:v>
                </c:pt>
                <c:pt idx="28">
                  <c:v>0.97855844942459114</c:v>
                </c:pt>
                <c:pt idx="29">
                  <c:v>0.98033573141486807</c:v>
                </c:pt>
                <c:pt idx="30">
                  <c:v>0.98260565024515523</c:v>
                </c:pt>
                <c:pt idx="31">
                  <c:v>0.98155317695285815</c:v>
                </c:pt>
                <c:pt idx="32">
                  <c:v>0.98039652483849404</c:v>
                </c:pt>
                <c:pt idx="33">
                  <c:v>0.98025950981479426</c:v>
                </c:pt>
                <c:pt idx="34">
                  <c:v>0.98363393453573811</c:v>
                </c:pt>
                <c:pt idx="35">
                  <c:v>0.983813351194463</c:v>
                </c:pt>
                <c:pt idx="36">
                  <c:v>0.98760884125920967</c:v>
                </c:pt>
                <c:pt idx="37">
                  <c:v>0.98577030812324928</c:v>
                </c:pt>
                <c:pt idx="38">
                  <c:v>0.98363778998094809</c:v>
                </c:pt>
                <c:pt idx="39">
                  <c:v>0.98304704165263279</c:v>
                </c:pt>
                <c:pt idx="40">
                  <c:v>0.98513302034428796</c:v>
                </c:pt>
                <c:pt idx="41">
                  <c:v>0.98542885528203994</c:v>
                </c:pt>
                <c:pt idx="42">
                  <c:v>0.99224376731301944</c:v>
                </c:pt>
                <c:pt idx="43">
                  <c:v>0.9924878479893946</c:v>
                </c:pt>
                <c:pt idx="44">
                  <c:v>0.99212074131616912</c:v>
                </c:pt>
                <c:pt idx="45">
                  <c:v>0.98807570287714697</c:v>
                </c:pt>
                <c:pt idx="46">
                  <c:v>0.99066623752816219</c:v>
                </c:pt>
                <c:pt idx="47">
                  <c:v>0.99072023621216909</c:v>
                </c:pt>
                <c:pt idx="48">
                  <c:v>0.99241794765267966</c:v>
                </c:pt>
                <c:pt idx="49">
                  <c:v>0.9928836633663366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0-49F9-8B4A-E70D2E0B3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17375"/>
        <c:axId val="592138399"/>
      </c:scatterChart>
      <c:valAx>
        <c:axId val="1582817375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38399"/>
        <c:crosses val="autoZero"/>
        <c:crossBetween val="midCat"/>
      </c:valAx>
      <c:valAx>
        <c:axId val="592138399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care receipt</a:t>
                </a:r>
                <a:r>
                  <a:rPr lang="en-GB" baseline="0"/>
                  <a:t> to care need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1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279943132108486"/>
          <c:y val="0.73205963837853605"/>
          <c:w val="0.477734251968503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65048118985128"/>
          <c:y val="3.7037037037037035E-2"/>
          <c:w val="0.84834951881014875"/>
          <c:h val="0.795377661125692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receipt'!$AF$2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receipt'!$R$4:$R$53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receipt'!$AF$4:$AF$53</c:f>
              <c:numCache>
                <c:formatCode>General</c:formatCode>
                <c:ptCount val="50"/>
                <c:pt idx="0">
                  <c:v>50.962380000000003</c:v>
                </c:pt>
                <c:pt idx="1">
                  <c:v>51.431800000000003</c:v>
                </c:pt>
                <c:pt idx="2">
                  <c:v>49.679299999999998</c:v>
                </c:pt>
                <c:pt idx="3">
                  <c:v>47.94453</c:v>
                </c:pt>
                <c:pt idx="4">
                  <c:v>50.216659999999997</c:v>
                </c:pt>
                <c:pt idx="5">
                  <c:v>51.94932</c:v>
                </c:pt>
                <c:pt idx="6">
                  <c:v>48.702399999999997</c:v>
                </c:pt>
                <c:pt idx="7">
                  <c:v>49.8324</c:v>
                </c:pt>
                <c:pt idx="8">
                  <c:v>48.849629999999998</c:v>
                </c:pt>
                <c:pt idx="9">
                  <c:v>48.87565</c:v>
                </c:pt>
                <c:pt idx="10">
                  <c:v>50.645200000000003</c:v>
                </c:pt>
                <c:pt idx="11">
                  <c:v>48.704320000000003</c:v>
                </c:pt>
                <c:pt idx="12">
                  <c:v>48.601599999999998</c:v>
                </c:pt>
                <c:pt idx="13">
                  <c:v>48.976410000000001</c:v>
                </c:pt>
                <c:pt idx="14">
                  <c:v>51.065159999999999</c:v>
                </c:pt>
                <c:pt idx="15">
                  <c:v>49.848469999999999</c:v>
                </c:pt>
                <c:pt idx="16">
                  <c:v>50.105440000000002</c:v>
                </c:pt>
                <c:pt idx="17">
                  <c:v>49.741880000000002</c:v>
                </c:pt>
                <c:pt idx="18">
                  <c:v>51.271979999999999</c:v>
                </c:pt>
                <c:pt idx="19">
                  <c:v>49.722580000000001</c:v>
                </c:pt>
                <c:pt idx="20">
                  <c:v>51.559080000000002</c:v>
                </c:pt>
                <c:pt idx="21">
                  <c:v>48.41113</c:v>
                </c:pt>
                <c:pt idx="22">
                  <c:v>48.741709999999998</c:v>
                </c:pt>
                <c:pt idx="23">
                  <c:v>50.083910000000003</c:v>
                </c:pt>
                <c:pt idx="24">
                  <c:v>51.537680000000002</c:v>
                </c:pt>
                <c:pt idx="25">
                  <c:v>47.898989999999998</c:v>
                </c:pt>
                <c:pt idx="26">
                  <c:v>49.022930000000002</c:v>
                </c:pt>
                <c:pt idx="27">
                  <c:v>50.72419</c:v>
                </c:pt>
                <c:pt idx="28">
                  <c:v>51.041930000000001</c:v>
                </c:pt>
                <c:pt idx="29">
                  <c:v>50.850520000000003</c:v>
                </c:pt>
                <c:pt idx="30">
                  <c:v>53.379669999999997</c:v>
                </c:pt>
                <c:pt idx="31">
                  <c:v>47.751570000000001</c:v>
                </c:pt>
                <c:pt idx="32">
                  <c:v>48.909799999999997</c:v>
                </c:pt>
                <c:pt idx="33">
                  <c:v>50.171930000000003</c:v>
                </c:pt>
                <c:pt idx="34">
                  <c:v>50.061079999999997</c:v>
                </c:pt>
                <c:pt idx="35">
                  <c:v>50.052349999999997</c:v>
                </c:pt>
                <c:pt idx="36">
                  <c:v>49.966920000000002</c:v>
                </c:pt>
                <c:pt idx="37">
                  <c:v>47.328090000000003</c:v>
                </c:pt>
                <c:pt idx="38">
                  <c:v>48.515529999999998</c:v>
                </c:pt>
                <c:pt idx="39">
                  <c:v>49.046550000000003</c:v>
                </c:pt>
                <c:pt idx="40">
                  <c:v>48.183439999999997</c:v>
                </c:pt>
                <c:pt idx="41">
                  <c:v>48.034469999999999</c:v>
                </c:pt>
                <c:pt idx="42">
                  <c:v>46.34995</c:v>
                </c:pt>
                <c:pt idx="43">
                  <c:v>50.678910000000002</c:v>
                </c:pt>
                <c:pt idx="44">
                  <c:v>48.922289999999997</c:v>
                </c:pt>
                <c:pt idx="45">
                  <c:v>50.972749999999998</c:v>
                </c:pt>
                <c:pt idx="46">
                  <c:v>50.560200000000002</c:v>
                </c:pt>
                <c:pt idx="47">
                  <c:v>48.277209999999997</c:v>
                </c:pt>
                <c:pt idx="48">
                  <c:v>49.892749999999999</c:v>
                </c:pt>
                <c:pt idx="49">
                  <c:v>52.383650000000003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A-4C62-A19C-B89FE3C624EA}"/>
            </c:ext>
          </c:extLst>
        </c:ser>
        <c:ser>
          <c:idx val="1"/>
          <c:order val="1"/>
          <c:tx>
            <c:strRef>
              <c:f>'social care receipt'!$AG$2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receipt'!$R$4:$R$53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receipt'!$AG$4:$AG$53</c:f>
              <c:numCache>
                <c:formatCode>General</c:formatCode>
                <c:ptCount val="50"/>
                <c:pt idx="0">
                  <c:v>16.212330000000001</c:v>
                </c:pt>
                <c:pt idx="1">
                  <c:v>16.55048</c:v>
                </c:pt>
                <c:pt idx="2">
                  <c:v>16.17454</c:v>
                </c:pt>
                <c:pt idx="3">
                  <c:v>16.71602</c:v>
                </c:pt>
                <c:pt idx="4">
                  <c:v>16.446259999999999</c:v>
                </c:pt>
                <c:pt idx="5">
                  <c:v>16.418849999999999</c:v>
                </c:pt>
                <c:pt idx="6">
                  <c:v>16.731339999999999</c:v>
                </c:pt>
                <c:pt idx="7">
                  <c:v>16.54515</c:v>
                </c:pt>
                <c:pt idx="8">
                  <c:v>16.951139999999999</c:v>
                </c:pt>
                <c:pt idx="9">
                  <c:v>16.024529999999999</c:v>
                </c:pt>
                <c:pt idx="10">
                  <c:v>16.708929999999999</c:v>
                </c:pt>
                <c:pt idx="11">
                  <c:v>15.968780000000001</c:v>
                </c:pt>
                <c:pt idx="12">
                  <c:v>16.094190000000001</c:v>
                </c:pt>
                <c:pt idx="13">
                  <c:v>16.021940000000001</c:v>
                </c:pt>
                <c:pt idx="14">
                  <c:v>16.32629</c:v>
                </c:pt>
                <c:pt idx="15">
                  <c:v>16.276029999999999</c:v>
                </c:pt>
                <c:pt idx="16">
                  <c:v>15.548209999999999</c:v>
                </c:pt>
                <c:pt idx="17">
                  <c:v>15.37947</c:v>
                </c:pt>
                <c:pt idx="18">
                  <c:v>15.834479999999999</c:v>
                </c:pt>
                <c:pt idx="19">
                  <c:v>16.007200000000001</c:v>
                </c:pt>
                <c:pt idx="20">
                  <c:v>15.49798</c:v>
                </c:pt>
                <c:pt idx="21">
                  <c:v>15.635719999999999</c:v>
                </c:pt>
                <c:pt idx="22">
                  <c:v>15.659509999999999</c:v>
                </c:pt>
                <c:pt idx="23">
                  <c:v>15.87683</c:v>
                </c:pt>
                <c:pt idx="24">
                  <c:v>15.106859999999999</c:v>
                </c:pt>
                <c:pt idx="25">
                  <c:v>16.002210000000002</c:v>
                </c:pt>
                <c:pt idx="26">
                  <c:v>15.732760000000001</c:v>
                </c:pt>
                <c:pt idx="27">
                  <c:v>14.86093</c:v>
                </c:pt>
                <c:pt idx="28">
                  <c:v>15.26698</c:v>
                </c:pt>
                <c:pt idx="29">
                  <c:v>15.633229999999999</c:v>
                </c:pt>
                <c:pt idx="30">
                  <c:v>15.56208</c:v>
                </c:pt>
                <c:pt idx="31">
                  <c:v>15.39101</c:v>
                </c:pt>
                <c:pt idx="32">
                  <c:v>15.902430000000001</c:v>
                </c:pt>
                <c:pt idx="33">
                  <c:v>15.799379999999999</c:v>
                </c:pt>
                <c:pt idx="34">
                  <c:v>15.16178</c:v>
                </c:pt>
                <c:pt idx="35">
                  <c:v>15.28675</c:v>
                </c:pt>
                <c:pt idx="36">
                  <c:v>15.10468</c:v>
                </c:pt>
                <c:pt idx="37">
                  <c:v>15.742089999999999</c:v>
                </c:pt>
                <c:pt idx="38">
                  <c:v>15.28248</c:v>
                </c:pt>
                <c:pt idx="39">
                  <c:v>15.761799999999999</c:v>
                </c:pt>
                <c:pt idx="40">
                  <c:v>15.61284</c:v>
                </c:pt>
                <c:pt idx="41">
                  <c:v>15.236499999999999</c:v>
                </c:pt>
                <c:pt idx="42">
                  <c:v>15.79392</c:v>
                </c:pt>
                <c:pt idx="43">
                  <c:v>14.9315</c:v>
                </c:pt>
                <c:pt idx="44">
                  <c:v>15.11552</c:v>
                </c:pt>
                <c:pt idx="45">
                  <c:v>15.337149999999999</c:v>
                </c:pt>
                <c:pt idx="46">
                  <c:v>14.463229999999999</c:v>
                </c:pt>
                <c:pt idx="47">
                  <c:v>15.041040000000001</c:v>
                </c:pt>
                <c:pt idx="48">
                  <c:v>15.068849999999999</c:v>
                </c:pt>
                <c:pt idx="49">
                  <c:v>15.234999999999999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7A-4C62-A19C-B89FE3C624EA}"/>
            </c:ext>
          </c:extLst>
        </c:ser>
        <c:ser>
          <c:idx val="2"/>
          <c:order val="2"/>
          <c:tx>
            <c:strRef>
              <c:f>'social care receipt'!$AH$2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receipt'!$R$4:$R$53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receipt'!$AH$4:$AH$53</c:f>
              <c:numCache>
                <c:formatCode>General</c:formatCode>
                <c:ptCount val="50"/>
                <c:pt idx="0">
                  <c:v>14.30397</c:v>
                </c:pt>
                <c:pt idx="1">
                  <c:v>14.9794</c:v>
                </c:pt>
                <c:pt idx="2">
                  <c:v>14.54763</c:v>
                </c:pt>
                <c:pt idx="3">
                  <c:v>14.585240000000001</c:v>
                </c:pt>
                <c:pt idx="4">
                  <c:v>14.81481</c:v>
                </c:pt>
                <c:pt idx="5">
                  <c:v>15.03515</c:v>
                </c:pt>
                <c:pt idx="6">
                  <c:v>15.26193</c:v>
                </c:pt>
                <c:pt idx="7">
                  <c:v>15.37031</c:v>
                </c:pt>
                <c:pt idx="8">
                  <c:v>15.22326</c:v>
                </c:pt>
                <c:pt idx="9">
                  <c:v>14.960039999999999</c:v>
                </c:pt>
                <c:pt idx="10">
                  <c:v>15.28876</c:v>
                </c:pt>
                <c:pt idx="11">
                  <c:v>14.99943</c:v>
                </c:pt>
                <c:pt idx="12">
                  <c:v>15.836259999999999</c:v>
                </c:pt>
                <c:pt idx="13">
                  <c:v>15.21781</c:v>
                </c:pt>
                <c:pt idx="14">
                  <c:v>15.747719999999999</c:v>
                </c:pt>
                <c:pt idx="15">
                  <c:v>15.080719999999999</c:v>
                </c:pt>
                <c:pt idx="16">
                  <c:v>15.312290000000001</c:v>
                </c:pt>
                <c:pt idx="17">
                  <c:v>15.139139999999999</c:v>
                </c:pt>
                <c:pt idx="18">
                  <c:v>14.666729999999999</c:v>
                </c:pt>
                <c:pt idx="19">
                  <c:v>14.90996</c:v>
                </c:pt>
                <c:pt idx="20">
                  <c:v>14.78262</c:v>
                </c:pt>
                <c:pt idx="21">
                  <c:v>14.87116</c:v>
                </c:pt>
                <c:pt idx="22">
                  <c:v>14.84168</c:v>
                </c:pt>
                <c:pt idx="23">
                  <c:v>14.74615</c:v>
                </c:pt>
                <c:pt idx="24">
                  <c:v>14.374040000000001</c:v>
                </c:pt>
                <c:pt idx="25">
                  <c:v>14.290620000000001</c:v>
                </c:pt>
                <c:pt idx="26">
                  <c:v>14.53032</c:v>
                </c:pt>
                <c:pt idx="27">
                  <c:v>14.566380000000001</c:v>
                </c:pt>
                <c:pt idx="28">
                  <c:v>14.69159</c:v>
                </c:pt>
                <c:pt idx="29">
                  <c:v>13.951739999999999</c:v>
                </c:pt>
                <c:pt idx="30">
                  <c:v>14.42196</c:v>
                </c:pt>
                <c:pt idx="31">
                  <c:v>13.840529999999999</c:v>
                </c:pt>
                <c:pt idx="32">
                  <c:v>14.325979999999999</c:v>
                </c:pt>
                <c:pt idx="33">
                  <c:v>14.237209999999999</c:v>
                </c:pt>
                <c:pt idx="34">
                  <c:v>14.14601</c:v>
                </c:pt>
                <c:pt idx="35">
                  <c:v>13.742319999999999</c:v>
                </c:pt>
                <c:pt idx="36">
                  <c:v>13.92647</c:v>
                </c:pt>
                <c:pt idx="37">
                  <c:v>14.371790000000001</c:v>
                </c:pt>
                <c:pt idx="38">
                  <c:v>13.70933</c:v>
                </c:pt>
                <c:pt idx="39">
                  <c:v>13.78167</c:v>
                </c:pt>
                <c:pt idx="40">
                  <c:v>14.07751</c:v>
                </c:pt>
                <c:pt idx="41">
                  <c:v>13.92999</c:v>
                </c:pt>
                <c:pt idx="42">
                  <c:v>14.08356</c:v>
                </c:pt>
                <c:pt idx="43">
                  <c:v>14.08704</c:v>
                </c:pt>
                <c:pt idx="44">
                  <c:v>13.95706</c:v>
                </c:pt>
                <c:pt idx="45">
                  <c:v>14.31714</c:v>
                </c:pt>
                <c:pt idx="46">
                  <c:v>13.90652</c:v>
                </c:pt>
                <c:pt idx="47">
                  <c:v>13.67018</c:v>
                </c:pt>
                <c:pt idx="48">
                  <c:v>13.82136</c:v>
                </c:pt>
                <c:pt idx="49">
                  <c:v>14.03055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7A-4C62-A19C-B89FE3C62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17375"/>
        <c:axId val="592138399"/>
      </c:scatterChart>
      <c:valAx>
        <c:axId val="1582817375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38399"/>
        <c:crosses val="autoZero"/>
        <c:crossBetween val="midCat"/>
      </c:valAx>
      <c:valAx>
        <c:axId val="59213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1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279943132108486"/>
          <c:y val="0.73205963837853605"/>
          <c:w val="0.477734251968503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03998764860275"/>
          <c:y val="5.0925925925925923E-2"/>
          <c:w val="0.85240430240337617"/>
          <c:h val="0.76635461056099019"/>
        </c:manualLayout>
      </c:layout>
      <c:areaChart>
        <c:grouping val="stacked"/>
        <c:varyColors val="0"/>
        <c:ser>
          <c:idx val="0"/>
          <c:order val="0"/>
          <c:tx>
            <c:strRef>
              <c:f>'social care receipt'!$BM$2</c:f>
              <c:strCache>
                <c:ptCount val="1"/>
                <c:pt idx="0">
                  <c:v>parents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'social care receipt'!$BL$4:$BL$53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receipt'!$BM$4:$BM$53</c:f>
              <c:numCache>
                <c:formatCode>General</c:formatCode>
                <c:ptCount val="50"/>
                <c:pt idx="0">
                  <c:v>0.275348670708571</c:v>
                </c:pt>
                <c:pt idx="1">
                  <c:v>0.44456243162660752</c:v>
                </c:pt>
                <c:pt idx="2">
                  <c:v>0.28342231526083594</c:v>
                </c:pt>
                <c:pt idx="3">
                  <c:v>0.31343303586239152</c:v>
                </c:pt>
                <c:pt idx="4">
                  <c:v>0.49224345546144371</c:v>
                </c:pt>
                <c:pt idx="5">
                  <c:v>0.54650141450893497</c:v>
                </c:pt>
                <c:pt idx="6">
                  <c:v>0.72408515015344066</c:v>
                </c:pt>
                <c:pt idx="7">
                  <c:v>0.75049638530237417</c:v>
                </c:pt>
                <c:pt idx="8">
                  <c:v>0.66330146508702581</c:v>
                </c:pt>
                <c:pt idx="9">
                  <c:v>0.69632971342765515</c:v>
                </c:pt>
                <c:pt idx="10">
                  <c:v>0.75145813143111451</c:v>
                </c:pt>
                <c:pt idx="11">
                  <c:v>0.97566382925723227</c:v>
                </c:pt>
                <c:pt idx="12">
                  <c:v>0.82175470678605689</c:v>
                </c:pt>
                <c:pt idx="13">
                  <c:v>1.0089362642214612</c:v>
                </c:pt>
                <c:pt idx="14">
                  <c:v>0.79507551336694782</c:v>
                </c:pt>
                <c:pt idx="15">
                  <c:v>1.0393463533391731</c:v>
                </c:pt>
                <c:pt idx="16">
                  <c:v>0.88433126461816369</c:v>
                </c:pt>
                <c:pt idx="17">
                  <c:v>0.95916834855463162</c:v>
                </c:pt>
                <c:pt idx="18">
                  <c:v>1.0971716048243354</c:v>
                </c:pt>
                <c:pt idx="19">
                  <c:v>1.0845280912960282</c:v>
                </c:pt>
                <c:pt idx="20">
                  <c:v>0.94226536359610402</c:v>
                </c:pt>
                <c:pt idx="21">
                  <c:v>1.0366597955919918</c:v>
                </c:pt>
                <c:pt idx="22">
                  <c:v>1.42521004835985</c:v>
                </c:pt>
                <c:pt idx="23">
                  <c:v>1.2963319544212086</c:v>
                </c:pt>
                <c:pt idx="24">
                  <c:v>1.0643227228669789</c:v>
                </c:pt>
                <c:pt idx="25">
                  <c:v>1.1504460265366387</c:v>
                </c:pt>
                <c:pt idx="26">
                  <c:v>1.3994639066863548</c:v>
                </c:pt>
                <c:pt idx="27">
                  <c:v>1.368524622376768</c:v>
                </c:pt>
                <c:pt idx="28">
                  <c:v>1.6326506854687735</c:v>
                </c:pt>
                <c:pt idx="29">
                  <c:v>1.4115690215370624</c:v>
                </c:pt>
                <c:pt idx="30">
                  <c:v>1.3859867731370257</c:v>
                </c:pt>
                <c:pt idx="31">
                  <c:v>1.3767835653242064</c:v>
                </c:pt>
                <c:pt idx="32">
                  <c:v>1.5763056487659945</c:v>
                </c:pt>
                <c:pt idx="33">
                  <c:v>1.7700731213850904</c:v>
                </c:pt>
                <c:pt idx="34">
                  <c:v>1.9938237867834361</c:v>
                </c:pt>
                <c:pt idx="35">
                  <c:v>1.7733832510071779</c:v>
                </c:pt>
                <c:pt idx="36">
                  <c:v>1.6689606429972437</c:v>
                </c:pt>
                <c:pt idx="37">
                  <c:v>1.5058515628548281</c:v>
                </c:pt>
                <c:pt idx="38">
                  <c:v>1.6819327225648535</c:v>
                </c:pt>
                <c:pt idx="39">
                  <c:v>1.8918934718433906</c:v>
                </c:pt>
                <c:pt idx="40">
                  <c:v>2.1285196637164887</c:v>
                </c:pt>
                <c:pt idx="41">
                  <c:v>2.0018198767726925</c:v>
                </c:pt>
                <c:pt idx="42">
                  <c:v>1.8899905863791986</c:v>
                </c:pt>
                <c:pt idx="43">
                  <c:v>1.7179684164463205</c:v>
                </c:pt>
                <c:pt idx="44">
                  <c:v>1.8459898626353353</c:v>
                </c:pt>
                <c:pt idx="45">
                  <c:v>1.8271424801479721</c:v>
                </c:pt>
                <c:pt idx="46">
                  <c:v>1.9034477125816001</c:v>
                </c:pt>
                <c:pt idx="47">
                  <c:v>1.6979573445904466</c:v>
                </c:pt>
                <c:pt idx="48">
                  <c:v>2.061152832943447</c:v>
                </c:pt>
                <c:pt idx="49">
                  <c:v>1.9565747224350871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9-447A-B4A0-670C0CA106A1}"/>
            </c:ext>
          </c:extLst>
        </c:ser>
        <c:ser>
          <c:idx val="1"/>
          <c:order val="1"/>
          <c:tx>
            <c:strRef>
              <c:f>'social care receipt'!$BN$2</c:f>
              <c:strCache>
                <c:ptCount val="1"/>
                <c:pt idx="0">
                  <c:v>partners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'social care receipt'!$BL$4:$BL$53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receipt'!$BN$4:$BN$53</c:f>
              <c:numCache>
                <c:formatCode>General</c:formatCode>
                <c:ptCount val="50"/>
                <c:pt idx="0">
                  <c:v>15.308183596272361</c:v>
                </c:pt>
                <c:pt idx="1">
                  <c:v>16.49128025406619</c:v>
                </c:pt>
                <c:pt idx="2">
                  <c:v>18.005935720394827</c:v>
                </c:pt>
                <c:pt idx="3">
                  <c:v>19.06862199350671</c:v>
                </c:pt>
                <c:pt idx="4">
                  <c:v>20.307209117277054</c:v>
                </c:pt>
                <c:pt idx="5">
                  <c:v>21.963776465738999</c:v>
                </c:pt>
                <c:pt idx="6">
                  <c:v>22.56614731814998</c:v>
                </c:pt>
                <c:pt idx="7">
                  <c:v>23.959595050719049</c:v>
                </c:pt>
                <c:pt idx="8">
                  <c:v>24.816124356752649</c:v>
                </c:pt>
                <c:pt idx="9">
                  <c:v>24.20346114015037</c:v>
                </c:pt>
                <c:pt idx="10">
                  <c:v>26.461359292077198</c:v>
                </c:pt>
                <c:pt idx="11">
                  <c:v>26.215814841223249</c:v>
                </c:pt>
                <c:pt idx="12">
                  <c:v>28.505850910664467</c:v>
                </c:pt>
                <c:pt idx="13">
                  <c:v>28.288706550219391</c:v>
                </c:pt>
                <c:pt idx="14">
                  <c:v>29.863693045201032</c:v>
                </c:pt>
                <c:pt idx="15">
                  <c:v>30.064795017376806</c:v>
                </c:pt>
                <c:pt idx="16">
                  <c:v>30.380333336857976</c:v>
                </c:pt>
                <c:pt idx="17">
                  <c:v>30.039939636522437</c:v>
                </c:pt>
                <c:pt idx="18">
                  <c:v>30.866658840757985</c:v>
                </c:pt>
                <c:pt idx="19">
                  <c:v>32.32302442135115</c:v>
                </c:pt>
                <c:pt idx="20">
                  <c:v>33.170623976879845</c:v>
                </c:pt>
                <c:pt idx="21">
                  <c:v>33.60780173007624</c:v>
                </c:pt>
                <c:pt idx="22">
                  <c:v>35.148022299905271</c:v>
                </c:pt>
                <c:pt idx="23">
                  <c:v>35.109874073713478</c:v>
                </c:pt>
                <c:pt idx="24">
                  <c:v>35.207736175537633</c:v>
                </c:pt>
                <c:pt idx="25">
                  <c:v>36.025144717051354</c:v>
                </c:pt>
                <c:pt idx="26">
                  <c:v>36.339726722497545</c:v>
                </c:pt>
                <c:pt idx="27">
                  <c:v>35.979273706339143</c:v>
                </c:pt>
                <c:pt idx="28">
                  <c:v>37.157996353409999</c:v>
                </c:pt>
                <c:pt idx="29">
                  <c:v>37.374780206929408</c:v>
                </c:pt>
                <c:pt idx="30">
                  <c:v>39.170420892651322</c:v>
                </c:pt>
                <c:pt idx="31">
                  <c:v>38.192594637736121</c:v>
                </c:pt>
                <c:pt idx="32">
                  <c:v>40.512086743374965</c:v>
                </c:pt>
                <c:pt idx="33">
                  <c:v>41.61309338961135</c:v>
                </c:pt>
                <c:pt idx="34">
                  <c:v>41.583142071893235</c:v>
                </c:pt>
                <c:pt idx="35">
                  <c:v>41.822325841762456</c:v>
                </c:pt>
                <c:pt idx="36">
                  <c:v>42.717110301126326</c:v>
                </c:pt>
                <c:pt idx="37">
                  <c:v>46.397732849727952</c:v>
                </c:pt>
                <c:pt idx="38">
                  <c:v>45.451307084527237</c:v>
                </c:pt>
                <c:pt idx="39">
                  <c:v>48.304788904138931</c:v>
                </c:pt>
                <c:pt idx="40">
                  <c:v>48.758953836007784</c:v>
                </c:pt>
                <c:pt idx="41">
                  <c:v>48.738292031072007</c:v>
                </c:pt>
                <c:pt idx="42">
                  <c:v>50.809994060270846</c:v>
                </c:pt>
                <c:pt idx="43">
                  <c:v>51.974967122303667</c:v>
                </c:pt>
                <c:pt idx="44">
                  <c:v>52.424945821897452</c:v>
                </c:pt>
                <c:pt idx="45">
                  <c:v>55.226069646480241</c:v>
                </c:pt>
                <c:pt idx="46">
                  <c:v>53.811442894303696</c:v>
                </c:pt>
                <c:pt idx="47">
                  <c:v>55.240094101584788</c:v>
                </c:pt>
                <c:pt idx="48">
                  <c:v>58.16619176917775</c:v>
                </c:pt>
                <c:pt idx="49">
                  <c:v>59.953403506206755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9-447A-B4A0-670C0CA106A1}"/>
            </c:ext>
          </c:extLst>
        </c:ser>
        <c:ser>
          <c:idx val="2"/>
          <c:order val="2"/>
          <c:tx>
            <c:strRef>
              <c:f>'social care receipt'!$BO$2</c:f>
              <c:strCache>
                <c:ptCount val="1"/>
                <c:pt idx="0">
                  <c:v>daughters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'social care receipt'!$BL$4:$BL$53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receipt'!$BO$4:$BO$53</c:f>
              <c:numCache>
                <c:formatCode>General</c:formatCode>
                <c:ptCount val="50"/>
                <c:pt idx="0">
                  <c:v>3.7209930428058704</c:v>
                </c:pt>
                <c:pt idx="1">
                  <c:v>4.0549307439032791</c:v>
                </c:pt>
                <c:pt idx="2">
                  <c:v>4.3649185860808579</c:v>
                </c:pt>
                <c:pt idx="3">
                  <c:v>4.1236513644935489</c:v>
                </c:pt>
                <c:pt idx="4">
                  <c:v>4.6671646684450794</c:v>
                </c:pt>
                <c:pt idx="5">
                  <c:v>4.8171046844405945</c:v>
                </c:pt>
                <c:pt idx="6">
                  <c:v>4.999477170054174</c:v>
                </c:pt>
                <c:pt idx="7">
                  <c:v>5.275189281198652</c:v>
                </c:pt>
                <c:pt idx="8">
                  <c:v>5.3673641176962574</c:v>
                </c:pt>
                <c:pt idx="9">
                  <c:v>5.3420121226211954</c:v>
                </c:pt>
                <c:pt idx="10">
                  <c:v>5.5172129968255694</c:v>
                </c:pt>
                <c:pt idx="11">
                  <c:v>5.8022152556595907</c:v>
                </c:pt>
                <c:pt idx="12">
                  <c:v>5.5776427620734133</c:v>
                </c:pt>
                <c:pt idx="13">
                  <c:v>6.2405327088206137</c:v>
                </c:pt>
                <c:pt idx="14">
                  <c:v>6.639207951265961</c:v>
                </c:pt>
                <c:pt idx="15">
                  <c:v>6.5984885784945719</c:v>
                </c:pt>
                <c:pt idx="16">
                  <c:v>6.578835895519358</c:v>
                </c:pt>
                <c:pt idx="17">
                  <c:v>6.8958556418804875</c:v>
                </c:pt>
                <c:pt idx="18">
                  <c:v>6.8899101772269526</c:v>
                </c:pt>
                <c:pt idx="19">
                  <c:v>7.4110077565383925</c:v>
                </c:pt>
                <c:pt idx="20">
                  <c:v>7.5546902484387308</c:v>
                </c:pt>
                <c:pt idx="21">
                  <c:v>7.5282135762182456</c:v>
                </c:pt>
                <c:pt idx="22">
                  <c:v>8.11003933339315</c:v>
                </c:pt>
                <c:pt idx="23">
                  <c:v>8.8340385453680739</c:v>
                </c:pt>
                <c:pt idx="24">
                  <c:v>8.686688858336403</c:v>
                </c:pt>
                <c:pt idx="25">
                  <c:v>8.8613735586369646</c:v>
                </c:pt>
                <c:pt idx="26">
                  <c:v>9.0833203555878796</c:v>
                </c:pt>
                <c:pt idx="27">
                  <c:v>9.7314490701459722</c:v>
                </c:pt>
                <c:pt idx="28">
                  <c:v>10.243261822922046</c:v>
                </c:pt>
                <c:pt idx="29">
                  <c:v>9.9402379063709301</c:v>
                </c:pt>
                <c:pt idx="30">
                  <c:v>10.756438093967677</c:v>
                </c:pt>
                <c:pt idx="31">
                  <c:v>10.702211408910639</c:v>
                </c:pt>
                <c:pt idx="32">
                  <c:v>11.267334595992679</c:v>
                </c:pt>
                <c:pt idx="33">
                  <c:v>12.037684297840466</c:v>
                </c:pt>
                <c:pt idx="34">
                  <c:v>12.290213768099379</c:v>
                </c:pt>
                <c:pt idx="35">
                  <c:v>11.969644797162131</c:v>
                </c:pt>
                <c:pt idx="36">
                  <c:v>13.163859092756114</c:v>
                </c:pt>
                <c:pt idx="37">
                  <c:v>13.476248348387969</c:v>
                </c:pt>
                <c:pt idx="38">
                  <c:v>12.828546694718568</c:v>
                </c:pt>
                <c:pt idx="39">
                  <c:v>12.946424273263382</c:v>
                </c:pt>
                <c:pt idx="40">
                  <c:v>14.089959514098283</c:v>
                </c:pt>
                <c:pt idx="41">
                  <c:v>13.884514791089632</c:v>
                </c:pt>
                <c:pt idx="42">
                  <c:v>14.472368471258291</c:v>
                </c:pt>
                <c:pt idx="43">
                  <c:v>15.082531197540293</c:v>
                </c:pt>
                <c:pt idx="44">
                  <c:v>15.030796885680184</c:v>
                </c:pt>
                <c:pt idx="45">
                  <c:v>15.686778089612604</c:v>
                </c:pt>
                <c:pt idx="46">
                  <c:v>15.676145857904709</c:v>
                </c:pt>
                <c:pt idx="47">
                  <c:v>15.852969031841345</c:v>
                </c:pt>
                <c:pt idx="48">
                  <c:v>15.749690979085624</c:v>
                </c:pt>
                <c:pt idx="49">
                  <c:v>16.613797284467495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9-447A-B4A0-670C0CA106A1}"/>
            </c:ext>
          </c:extLst>
        </c:ser>
        <c:ser>
          <c:idx val="3"/>
          <c:order val="3"/>
          <c:tx>
            <c:strRef>
              <c:f>'social care receipt'!$BP$2</c:f>
              <c:strCache>
                <c:ptCount val="1"/>
                <c:pt idx="0">
                  <c:v>sons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'social care receipt'!$BL$4:$BL$53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receipt'!$BP$4:$BP$53</c:f>
              <c:numCache>
                <c:formatCode>General</c:formatCode>
                <c:ptCount val="50"/>
                <c:pt idx="0">
                  <c:v>1.7557196567413009</c:v>
                </c:pt>
                <c:pt idx="1">
                  <c:v>1.898447532171496</c:v>
                </c:pt>
                <c:pt idx="2">
                  <c:v>2.0313766603437839</c:v>
                </c:pt>
                <c:pt idx="3">
                  <c:v>2.0585013899572169</c:v>
                </c:pt>
                <c:pt idx="4">
                  <c:v>2.277343208708559</c:v>
                </c:pt>
                <c:pt idx="5">
                  <c:v>2.3285331546295098</c:v>
                </c:pt>
                <c:pt idx="6">
                  <c:v>2.4236490975557583</c:v>
                </c:pt>
                <c:pt idx="7">
                  <c:v>2.3659591163093605</c:v>
                </c:pt>
                <c:pt idx="8">
                  <c:v>2.4882805131952148</c:v>
                </c:pt>
                <c:pt idx="9">
                  <c:v>2.3478150049586799</c:v>
                </c:pt>
                <c:pt idx="10">
                  <c:v>2.536216107699397</c:v>
                </c:pt>
                <c:pt idx="11">
                  <c:v>2.5938390599533414</c:v>
                </c:pt>
                <c:pt idx="12">
                  <c:v>2.8154624731868569</c:v>
                </c:pt>
                <c:pt idx="13">
                  <c:v>2.9734555559573428</c:v>
                </c:pt>
                <c:pt idx="14">
                  <c:v>3.3289748442450802</c:v>
                </c:pt>
                <c:pt idx="15">
                  <c:v>3.2617088826911331</c:v>
                </c:pt>
                <c:pt idx="16">
                  <c:v>2.9943226283972018</c:v>
                </c:pt>
                <c:pt idx="17">
                  <c:v>3.2632321811784628</c:v>
                </c:pt>
                <c:pt idx="18">
                  <c:v>3.5547179869389094</c:v>
                </c:pt>
                <c:pt idx="19">
                  <c:v>3.6555656559754395</c:v>
                </c:pt>
                <c:pt idx="20">
                  <c:v>3.8017991261585866</c:v>
                </c:pt>
                <c:pt idx="21">
                  <c:v>3.795410047077147</c:v>
                </c:pt>
                <c:pt idx="22">
                  <c:v>4.0172997236693027</c:v>
                </c:pt>
                <c:pt idx="23">
                  <c:v>4.0807178456543243</c:v>
                </c:pt>
                <c:pt idx="24">
                  <c:v>4.0246282037818233</c:v>
                </c:pt>
                <c:pt idx="25">
                  <c:v>4.2362716263068725</c:v>
                </c:pt>
                <c:pt idx="26">
                  <c:v>4.4100306927265072</c:v>
                </c:pt>
                <c:pt idx="27">
                  <c:v>4.5875468304727631</c:v>
                </c:pt>
                <c:pt idx="28">
                  <c:v>4.6055149246626872</c:v>
                </c:pt>
                <c:pt idx="29">
                  <c:v>4.7929292314926633</c:v>
                </c:pt>
                <c:pt idx="30">
                  <c:v>5.2208053949864777</c:v>
                </c:pt>
                <c:pt idx="31">
                  <c:v>5.0567610616400325</c:v>
                </c:pt>
                <c:pt idx="32">
                  <c:v>5.5330757452863519</c:v>
                </c:pt>
                <c:pt idx="33">
                  <c:v>5.3467021865346362</c:v>
                </c:pt>
                <c:pt idx="34">
                  <c:v>5.1185781454756407</c:v>
                </c:pt>
                <c:pt idx="35">
                  <c:v>5.649284469096842</c:v>
                </c:pt>
                <c:pt idx="36">
                  <c:v>5.5798605356432676</c:v>
                </c:pt>
                <c:pt idx="37">
                  <c:v>5.8654935655029865</c:v>
                </c:pt>
                <c:pt idx="38">
                  <c:v>5.741325138294183</c:v>
                </c:pt>
                <c:pt idx="39">
                  <c:v>6.2064494833751009</c:v>
                </c:pt>
                <c:pt idx="40">
                  <c:v>5.924439869195262</c:v>
                </c:pt>
                <c:pt idx="41">
                  <c:v>5.961291066239057</c:v>
                </c:pt>
                <c:pt idx="42">
                  <c:v>6.1679426608817627</c:v>
                </c:pt>
                <c:pt idx="43">
                  <c:v>6.1868673093873987</c:v>
                </c:pt>
                <c:pt idx="44">
                  <c:v>6.7782044342789467</c:v>
                </c:pt>
                <c:pt idx="45">
                  <c:v>6.7535706420831012</c:v>
                </c:pt>
                <c:pt idx="46">
                  <c:v>7.0942700154100926</c:v>
                </c:pt>
                <c:pt idx="47">
                  <c:v>7.413563678333051</c:v>
                </c:pt>
                <c:pt idx="48">
                  <c:v>7.5332748415045074</c:v>
                </c:pt>
                <c:pt idx="49">
                  <c:v>7.812189436338608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89-447A-B4A0-670C0CA106A1}"/>
            </c:ext>
          </c:extLst>
        </c:ser>
        <c:ser>
          <c:idx val="4"/>
          <c:order val="4"/>
          <c:tx>
            <c:strRef>
              <c:f>'social care receipt'!$BQ$2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'social care receipt'!$BL$4:$BL$53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receipt'!$BQ$4:$BQ$53</c:f>
              <c:numCache>
                <c:formatCode>General</c:formatCode>
                <c:ptCount val="50"/>
                <c:pt idx="0">
                  <c:v>3.9299293697376294</c:v>
                </c:pt>
                <c:pt idx="1">
                  <c:v>3.8959476866905369</c:v>
                </c:pt>
                <c:pt idx="2">
                  <c:v>4.3377809642001255</c:v>
                </c:pt>
                <c:pt idx="3">
                  <c:v>4.5765469697670289</c:v>
                </c:pt>
                <c:pt idx="4">
                  <c:v>4.6353955472266675</c:v>
                </c:pt>
                <c:pt idx="5">
                  <c:v>4.8218813267236289</c:v>
                </c:pt>
                <c:pt idx="6">
                  <c:v>4.9494118660129445</c:v>
                </c:pt>
                <c:pt idx="7">
                  <c:v>4.9189299851603732</c:v>
                </c:pt>
                <c:pt idx="8">
                  <c:v>5.1649626237460957</c:v>
                </c:pt>
                <c:pt idx="9">
                  <c:v>4.9910375763086234</c:v>
                </c:pt>
                <c:pt idx="10">
                  <c:v>5.2620315561178188</c:v>
                </c:pt>
                <c:pt idx="11">
                  <c:v>5.162549181929184</c:v>
                </c:pt>
                <c:pt idx="12">
                  <c:v>5.2392683308675441</c:v>
                </c:pt>
                <c:pt idx="13">
                  <c:v>5.2928287156598728</c:v>
                </c:pt>
                <c:pt idx="14">
                  <c:v>5.6004528231095776</c:v>
                </c:pt>
                <c:pt idx="15">
                  <c:v>5.6403327925701721</c:v>
                </c:pt>
                <c:pt idx="16">
                  <c:v>6.0910048122436553</c:v>
                </c:pt>
                <c:pt idx="17">
                  <c:v>6.2017410932883204</c:v>
                </c:pt>
                <c:pt idx="18">
                  <c:v>6.3913676885304938</c:v>
                </c:pt>
                <c:pt idx="19">
                  <c:v>6.647142341452156</c:v>
                </c:pt>
                <c:pt idx="20">
                  <c:v>6.9212658661219679</c:v>
                </c:pt>
                <c:pt idx="21">
                  <c:v>6.6606570757494374</c:v>
                </c:pt>
                <c:pt idx="22">
                  <c:v>6.5156138792569216</c:v>
                </c:pt>
                <c:pt idx="23">
                  <c:v>6.8228849809584986</c:v>
                </c:pt>
                <c:pt idx="24">
                  <c:v>7.0997606143428511</c:v>
                </c:pt>
                <c:pt idx="25">
                  <c:v>6.8772597019115222</c:v>
                </c:pt>
                <c:pt idx="26">
                  <c:v>7.7214421481360809</c:v>
                </c:pt>
                <c:pt idx="27">
                  <c:v>7.736325038140377</c:v>
                </c:pt>
                <c:pt idx="28">
                  <c:v>8.0138511281547125</c:v>
                </c:pt>
                <c:pt idx="29">
                  <c:v>8.6208200327879734</c:v>
                </c:pt>
                <c:pt idx="30">
                  <c:v>9.7541085246730326</c:v>
                </c:pt>
                <c:pt idx="31">
                  <c:v>8.8853666670809801</c:v>
                </c:pt>
                <c:pt idx="32">
                  <c:v>9.1304601334116757</c:v>
                </c:pt>
                <c:pt idx="33">
                  <c:v>8.6564966035139559</c:v>
                </c:pt>
                <c:pt idx="34">
                  <c:v>9.0148978236575008</c:v>
                </c:pt>
                <c:pt idx="35">
                  <c:v>9.6794867643007052</c:v>
                </c:pt>
                <c:pt idx="36">
                  <c:v>9.2564205783855158</c:v>
                </c:pt>
                <c:pt idx="37">
                  <c:v>9.6416439145533843</c:v>
                </c:pt>
                <c:pt idx="38">
                  <c:v>9.8312280077083223</c:v>
                </c:pt>
                <c:pt idx="39">
                  <c:v>10.010542593576977</c:v>
                </c:pt>
                <c:pt idx="40">
                  <c:v>10.538406417352043</c:v>
                </c:pt>
                <c:pt idx="41">
                  <c:v>11.364872017314388</c:v>
                </c:pt>
                <c:pt idx="42">
                  <c:v>10.936336754524612</c:v>
                </c:pt>
                <c:pt idx="43">
                  <c:v>12.052594008290278</c:v>
                </c:pt>
                <c:pt idx="44">
                  <c:v>11.149288766190441</c:v>
                </c:pt>
                <c:pt idx="45">
                  <c:v>12.938009464020858</c:v>
                </c:pt>
                <c:pt idx="46">
                  <c:v>12.527753289322446</c:v>
                </c:pt>
                <c:pt idx="47">
                  <c:v>12.98055952036804</c:v>
                </c:pt>
                <c:pt idx="48">
                  <c:v>11.253179390922169</c:v>
                </c:pt>
                <c:pt idx="49">
                  <c:v>13.332858808097278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89-447A-B4A0-670C0CA106A1}"/>
            </c:ext>
          </c:extLst>
        </c:ser>
        <c:ser>
          <c:idx val="5"/>
          <c:order val="5"/>
          <c:tx>
            <c:strRef>
              <c:f>'social care receipt'!$BR$2</c:f>
              <c:strCache>
                <c:ptCount val="1"/>
                <c:pt idx="0">
                  <c:v>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'social care receipt'!$BL$4:$BL$53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receipt'!$BR$4:$BR$53</c:f>
              <c:numCache>
                <c:formatCode>General</c:formatCode>
                <c:ptCount val="50"/>
                <c:pt idx="0">
                  <c:v>4.3580867318327634</c:v>
                </c:pt>
                <c:pt idx="1">
                  <c:v>4.3942415862289543</c:v>
                </c:pt>
                <c:pt idx="2">
                  <c:v>4.4306562476875699</c:v>
                </c:pt>
                <c:pt idx="3">
                  <c:v>4.7089691778297977</c:v>
                </c:pt>
                <c:pt idx="4">
                  <c:v>4.9073544803000866</c:v>
                </c:pt>
                <c:pt idx="5">
                  <c:v>4.983172962125753</c:v>
                </c:pt>
                <c:pt idx="6">
                  <c:v>5.1364526633847598</c:v>
                </c:pt>
                <c:pt idx="7">
                  <c:v>5.4546069012233147</c:v>
                </c:pt>
                <c:pt idx="8">
                  <c:v>5.581326979485989</c:v>
                </c:pt>
                <c:pt idx="9">
                  <c:v>5.7158223640400463</c:v>
                </c:pt>
                <c:pt idx="10">
                  <c:v>6.267252590652773</c:v>
                </c:pt>
                <c:pt idx="11">
                  <c:v>6.2832940675888773</c:v>
                </c:pt>
                <c:pt idx="12">
                  <c:v>6.7882197169560543</c:v>
                </c:pt>
                <c:pt idx="13">
                  <c:v>6.7198017926357352</c:v>
                </c:pt>
                <c:pt idx="14">
                  <c:v>7.452872963815989</c:v>
                </c:pt>
                <c:pt idx="15">
                  <c:v>7.2204752774913281</c:v>
                </c:pt>
                <c:pt idx="16">
                  <c:v>7.7911281261705154</c:v>
                </c:pt>
                <c:pt idx="17">
                  <c:v>7.9313457646526553</c:v>
                </c:pt>
                <c:pt idx="18">
                  <c:v>8.1732529170571944</c:v>
                </c:pt>
                <c:pt idx="19">
                  <c:v>8.3380609755802606</c:v>
                </c:pt>
                <c:pt idx="20">
                  <c:v>8.8167392629225212</c:v>
                </c:pt>
                <c:pt idx="21">
                  <c:v>9.3083190809706853</c:v>
                </c:pt>
                <c:pt idx="22">
                  <c:v>9.5887218784159121</c:v>
                </c:pt>
                <c:pt idx="23">
                  <c:v>9.7588566496001192</c:v>
                </c:pt>
                <c:pt idx="24">
                  <c:v>9.717140695454038</c:v>
                </c:pt>
                <c:pt idx="25">
                  <c:v>10.551676381068843</c:v>
                </c:pt>
                <c:pt idx="26">
                  <c:v>10.780400796208815</c:v>
                </c:pt>
                <c:pt idx="27">
                  <c:v>11.268739665714179</c:v>
                </c:pt>
                <c:pt idx="28">
                  <c:v>11.821221957490165</c:v>
                </c:pt>
                <c:pt idx="29">
                  <c:v>11.87896535412953</c:v>
                </c:pt>
                <c:pt idx="30">
                  <c:v>12.364737566818729</c:v>
                </c:pt>
                <c:pt idx="31">
                  <c:v>12.600233536232466</c:v>
                </c:pt>
                <c:pt idx="32">
                  <c:v>13.742095008187833</c:v>
                </c:pt>
                <c:pt idx="33">
                  <c:v>13.460959441576636</c:v>
                </c:pt>
                <c:pt idx="34">
                  <c:v>14.057807516861221</c:v>
                </c:pt>
                <c:pt idx="35">
                  <c:v>13.662227541585455</c:v>
                </c:pt>
                <c:pt idx="36">
                  <c:v>14.635915861990831</c:v>
                </c:pt>
                <c:pt idx="37">
                  <c:v>15.11654000920517</c:v>
                </c:pt>
                <c:pt idx="38">
                  <c:v>15.289093152906798</c:v>
                </c:pt>
                <c:pt idx="39">
                  <c:v>15.328736978842294</c:v>
                </c:pt>
                <c:pt idx="40">
                  <c:v>16.070373363233752</c:v>
                </c:pt>
                <c:pt idx="41">
                  <c:v>16.395225656041777</c:v>
                </c:pt>
                <c:pt idx="42">
                  <c:v>17.480872194830113</c:v>
                </c:pt>
                <c:pt idx="43">
                  <c:v>17.192921319625857</c:v>
                </c:pt>
                <c:pt idx="44">
                  <c:v>17.775235325635009</c:v>
                </c:pt>
                <c:pt idx="45">
                  <c:v>18.703640386686672</c:v>
                </c:pt>
                <c:pt idx="46">
                  <c:v>18.424032367334554</c:v>
                </c:pt>
                <c:pt idx="47">
                  <c:v>18.450633335641584</c:v>
                </c:pt>
                <c:pt idx="48">
                  <c:v>20.308793520559046</c:v>
                </c:pt>
                <c:pt idx="49">
                  <c:v>20.182176161860408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89-447A-B4A0-670C0CA10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09535"/>
        <c:axId val="436310495"/>
      </c:areaChart>
      <c:catAx>
        <c:axId val="43630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10495"/>
        <c:crosses val="autoZero"/>
        <c:auto val="1"/>
        <c:lblAlgn val="ctr"/>
        <c:lblOffset val="100"/>
        <c:noMultiLvlLbl val="0"/>
      </c:catAx>
      <c:valAx>
        <c:axId val="4363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aggregate value of social</a:t>
                </a:r>
                <a:r>
                  <a:rPr lang="en-GB" baseline="0"/>
                  <a:t> care (£2022 billion)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0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69178117441"/>
          <c:y val="6.3515248317671566E-2"/>
          <c:w val="0.68382790386495806"/>
          <c:h val="7.0203287972240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6159230096238"/>
          <c:y val="5.0925925925925923E-2"/>
          <c:w val="0.72726640419947508"/>
          <c:h val="0.725355059784193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receipt'!$BT$2</c:f>
              <c:strCache>
                <c:ptCount val="1"/>
                <c:pt idx="0">
                  <c:v>total care to GDP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receipt'!$BL$4:$BL$53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receipt'!$BT$4:$BT$53</c:f>
              <c:numCache>
                <c:formatCode>General</c:formatCode>
                <c:ptCount val="50"/>
                <c:pt idx="0">
                  <c:v>1.3460229602820166E-2</c:v>
                </c:pt>
                <c:pt idx="1">
                  <c:v>1.3240308673157486E-2</c:v>
                </c:pt>
                <c:pt idx="2">
                  <c:v>1.334969837918484E-2</c:v>
                </c:pt>
                <c:pt idx="3">
                  <c:v>1.4270461763835229E-2</c:v>
                </c:pt>
                <c:pt idx="4">
                  <c:v>1.5238189691305372E-2</c:v>
                </c:pt>
                <c:pt idx="5">
                  <c:v>1.594177945846242E-2</c:v>
                </c:pt>
                <c:pt idx="6">
                  <c:v>1.6170817177598301E-2</c:v>
                </c:pt>
                <c:pt idx="7">
                  <c:v>1.6604428308671097E-2</c:v>
                </c:pt>
                <c:pt idx="8">
                  <c:v>1.6831483265738481E-2</c:v>
                </c:pt>
                <c:pt idx="9">
                  <c:v>1.625770828660027E-2</c:v>
                </c:pt>
                <c:pt idx="10">
                  <c:v>1.7247801274250938E-2</c:v>
                </c:pt>
                <c:pt idx="11">
                  <c:v>1.7019573822112551E-2</c:v>
                </c:pt>
                <c:pt idx="12">
                  <c:v>1.7671990734590928E-2</c:v>
                </c:pt>
                <c:pt idx="13">
                  <c:v>1.7611167302549337E-2</c:v>
                </c:pt>
                <c:pt idx="14">
                  <c:v>1.8356827872898933E-2</c:v>
                </c:pt>
                <c:pt idx="15">
                  <c:v>1.806062319164832E-2</c:v>
                </c:pt>
                <c:pt idx="16">
                  <c:v>1.8017217632111671E-2</c:v>
                </c:pt>
                <c:pt idx="17">
                  <c:v>1.7843807068847639E-2</c:v>
                </c:pt>
                <c:pt idx="18">
                  <c:v>1.8023482081703911E-2</c:v>
                </c:pt>
                <c:pt idx="19">
                  <c:v>1.8442928960169264E-2</c:v>
                </c:pt>
                <c:pt idx="20">
                  <c:v>1.8612138762830445E-2</c:v>
                </c:pt>
                <c:pt idx="21">
                  <c:v>1.8472400883718286E-2</c:v>
                </c:pt>
                <c:pt idx="22">
                  <c:v>1.8962416452075886E-2</c:v>
                </c:pt>
                <c:pt idx="23">
                  <c:v>1.8923519080856707E-2</c:v>
                </c:pt>
                <c:pt idx="24">
                  <c:v>1.8547000061523947E-2</c:v>
                </c:pt>
                <c:pt idx="25">
                  <c:v>1.8738663527432659E-2</c:v>
                </c:pt>
                <c:pt idx="26">
                  <c:v>1.8953896122609448E-2</c:v>
                </c:pt>
                <c:pt idx="27">
                  <c:v>1.8862756724402602E-2</c:v>
                </c:pt>
                <c:pt idx="28">
                  <c:v>1.9260353297485256E-2</c:v>
                </c:pt>
                <c:pt idx="29">
                  <c:v>1.9060874894893238E-2</c:v>
                </c:pt>
                <c:pt idx="30">
                  <c:v>1.9902020696822148E-2</c:v>
                </c:pt>
                <c:pt idx="31">
                  <c:v>1.9100097888281497E-2</c:v>
                </c:pt>
                <c:pt idx="32">
                  <c:v>1.9979193847136281E-2</c:v>
                </c:pt>
                <c:pt idx="33">
                  <c:v>1.9906465547407475E-2</c:v>
                </c:pt>
                <c:pt idx="34">
                  <c:v>1.9844527437688927E-2</c:v>
                </c:pt>
                <c:pt idx="35">
                  <c:v>1.962544884236125E-2</c:v>
                </c:pt>
                <c:pt idx="36">
                  <c:v>1.9860264976249351E-2</c:v>
                </c:pt>
                <c:pt idx="37">
                  <c:v>2.0649152005879853E-2</c:v>
                </c:pt>
                <c:pt idx="38">
                  <c:v>2.0050181093547528E-2</c:v>
                </c:pt>
                <c:pt idx="39">
                  <c:v>2.056286899977449E-2</c:v>
                </c:pt>
                <c:pt idx="40">
                  <c:v>2.0834902228410671E-2</c:v>
                </c:pt>
                <c:pt idx="41">
                  <c:v>2.0672839948245567E-2</c:v>
                </c:pt>
                <c:pt idx="42">
                  <c:v>2.1046963479532721E-2</c:v>
                </c:pt>
                <c:pt idx="43">
                  <c:v>2.1212597190720484E-2</c:v>
                </c:pt>
                <c:pt idx="44">
                  <c:v>2.1038753395693305E-2</c:v>
                </c:pt>
                <c:pt idx="45">
                  <c:v>2.1916250750750006E-2</c:v>
                </c:pt>
                <c:pt idx="46">
                  <c:v>2.12398141723074E-2</c:v>
                </c:pt>
                <c:pt idx="47">
                  <c:v>2.1321828197180443E-2</c:v>
                </c:pt>
                <c:pt idx="48">
                  <c:v>2.1623111679636323E-2</c:v>
                </c:pt>
                <c:pt idx="49">
                  <c:v>2.2145003220516005E-2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3-4227-9751-55877CADD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978847"/>
        <c:axId val="891974047"/>
      </c:scatterChart>
      <c:scatterChart>
        <c:scatterStyle val="lineMarker"/>
        <c:varyColors val="0"/>
        <c:ser>
          <c:idx val="1"/>
          <c:order val="1"/>
          <c:tx>
            <c:strRef>
              <c:f>'social care receipt'!$BU$2</c:f>
              <c:strCache>
                <c:ptCount val="1"/>
                <c:pt idx="0">
                  <c:v>formal care (right axis)</c:v>
                </c:pt>
              </c:strCache>
            </c:strRef>
          </c:tx>
          <c:spPr>
            <a:ln w="19050" cap="rnd">
              <a:solidFill>
                <a:srgbClr val="55B333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receipt'!$BL$4:$BL$53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receipt'!$BU$4:$BU$53</c:f>
              <c:numCache>
                <c:formatCode>General</c:formatCode>
                <c:ptCount val="50"/>
                <c:pt idx="0">
                  <c:v>0.1484955691828023</c:v>
                </c:pt>
                <c:pt idx="1">
                  <c:v>0.14093408288205417</c:v>
                </c:pt>
                <c:pt idx="2">
                  <c:v>0.13243989545871668</c:v>
                </c:pt>
                <c:pt idx="3">
                  <c:v>0.1351221371824041</c:v>
                </c:pt>
                <c:pt idx="4">
                  <c:v>0.13161135475525571</c:v>
                </c:pt>
                <c:pt idx="5">
                  <c:v>0.12628105596731054</c:v>
                </c:pt>
                <c:pt idx="6">
                  <c:v>0.12589584438858556</c:v>
                </c:pt>
                <c:pt idx="7">
                  <c:v>0.12766847061557696</c:v>
                </c:pt>
                <c:pt idx="8">
                  <c:v>0.12661421908036066</c:v>
                </c:pt>
                <c:pt idx="9">
                  <c:v>0.13201587377159005</c:v>
                </c:pt>
                <c:pt idx="10">
                  <c:v>0.1339284435987228</c:v>
                </c:pt>
                <c:pt idx="11">
                  <c:v>0.13359223960689134</c:v>
                </c:pt>
                <c:pt idx="12">
                  <c:v>0.13645156743319073</c:v>
                </c:pt>
                <c:pt idx="13">
                  <c:v>0.13300148446496715</c:v>
                </c:pt>
                <c:pt idx="14">
                  <c:v>0.13883819832448269</c:v>
                </c:pt>
                <c:pt idx="15">
                  <c:v>0.13414687544917733</c:v>
                </c:pt>
                <c:pt idx="16">
                  <c:v>0.14238184177424368</c:v>
                </c:pt>
                <c:pt idx="17">
                  <c:v>0.14344658655420914</c:v>
                </c:pt>
                <c:pt idx="18">
                  <c:v>0.14345815654733191</c:v>
                </c:pt>
                <c:pt idx="19">
                  <c:v>0.14023133260748966</c:v>
                </c:pt>
                <c:pt idx="20">
                  <c:v>0.14404698762124662</c:v>
                </c:pt>
                <c:pt idx="21">
                  <c:v>0.15028674084213442</c:v>
                </c:pt>
                <c:pt idx="22">
                  <c:v>0.14796289815365216</c:v>
                </c:pt>
                <c:pt idx="23">
                  <c:v>0.14807976076730067</c:v>
                </c:pt>
                <c:pt idx="24">
                  <c:v>0.14767628798180021</c:v>
                </c:pt>
                <c:pt idx="25">
                  <c:v>0.15585432590367437</c:v>
                </c:pt>
                <c:pt idx="26">
                  <c:v>0.15459232708037732</c:v>
                </c:pt>
                <c:pt idx="27">
                  <c:v>0.15945158137650328</c:v>
                </c:pt>
                <c:pt idx="28">
                  <c:v>0.16088877720478292</c:v>
                </c:pt>
                <c:pt idx="29">
                  <c:v>0.16048469889285796</c:v>
                </c:pt>
                <c:pt idx="30">
                  <c:v>0.15720718349360138</c:v>
                </c:pt>
                <c:pt idx="31">
                  <c:v>0.16403574340839799</c:v>
                </c:pt>
                <c:pt idx="32">
                  <c:v>0.16807567003955604</c:v>
                </c:pt>
                <c:pt idx="33">
                  <c:v>0.16240523584916755</c:v>
                </c:pt>
                <c:pt idx="34">
                  <c:v>0.16723845519280636</c:v>
                </c:pt>
                <c:pt idx="35">
                  <c:v>0.1615754122665034</c:v>
                </c:pt>
                <c:pt idx="36">
                  <c:v>0.16818614258671646</c:v>
                </c:pt>
                <c:pt idx="37">
                  <c:v>0.16430394849165014</c:v>
                </c:pt>
                <c:pt idx="38">
                  <c:v>0.16833863994607348</c:v>
                </c:pt>
                <c:pt idx="39">
                  <c:v>0.16188536763290648</c:v>
                </c:pt>
                <c:pt idx="40">
                  <c:v>0.16480633576183729</c:v>
                </c:pt>
                <c:pt idx="41">
                  <c:v>0.16670960773483998</c:v>
                </c:pt>
                <c:pt idx="42">
                  <c:v>0.17178951313253976</c:v>
                </c:pt>
                <c:pt idx="43">
                  <c:v>0.16498681647279564</c:v>
                </c:pt>
                <c:pt idx="44">
                  <c:v>0.16928076331281136</c:v>
                </c:pt>
                <c:pt idx="45">
                  <c:v>0.16829626063026587</c:v>
                </c:pt>
                <c:pt idx="46">
                  <c:v>0.16835272216749225</c:v>
                </c:pt>
                <c:pt idx="47">
                  <c:v>0.16527527132810571</c:v>
                </c:pt>
                <c:pt idx="48">
                  <c:v>0.17648727332174607</c:v>
                </c:pt>
                <c:pt idx="49">
                  <c:v>0.16839389054269055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3-4227-9751-55877CADD1E9}"/>
            </c:ext>
          </c:extLst>
        </c:ser>
        <c:ser>
          <c:idx val="2"/>
          <c:order val="2"/>
          <c:tx>
            <c:strRef>
              <c:f>'social care receipt'!$BV$2</c:f>
              <c:strCache>
                <c:ptCount val="1"/>
                <c:pt idx="0">
                  <c:v>partners (right axis)</c:v>
                </c:pt>
              </c:strCache>
            </c:strRef>
          </c:tx>
          <c:spPr>
            <a:ln w="19050" cap="rnd">
              <a:solidFill>
                <a:srgbClr val="E86D30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receipt'!$BL$4:$BL$53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receipt'!$BV$4:$BV$53</c:f>
              <c:numCache>
                <c:formatCode>General</c:formatCode>
                <c:ptCount val="50"/>
                <c:pt idx="0">
                  <c:v>0.52160445079699558</c:v>
                </c:pt>
                <c:pt idx="1">
                  <c:v>0.52891572130250419</c:v>
                </c:pt>
                <c:pt idx="2">
                  <c:v>0.53822822424783656</c:v>
                </c:pt>
                <c:pt idx="3">
                  <c:v>0.54716708892825772</c:v>
                </c:pt>
                <c:pt idx="4">
                  <c:v>0.544623241290627</c:v>
                </c:pt>
                <c:pt idx="5">
                  <c:v>0.55659494587165625</c:v>
                </c:pt>
                <c:pt idx="6">
                  <c:v>0.55310237578313204</c:v>
                </c:pt>
                <c:pt idx="7">
                  <c:v>0.56078923964398353</c:v>
                </c:pt>
                <c:pt idx="8">
                  <c:v>0.56296185792016129</c:v>
                </c:pt>
                <c:pt idx="9">
                  <c:v>0.5590168600787695</c:v>
                </c:pt>
                <c:pt idx="10">
                  <c:v>0.56546766134494963</c:v>
                </c:pt>
                <c:pt idx="11">
                  <c:v>0.55738747543651479</c:v>
                </c:pt>
                <c:pt idx="12">
                  <c:v>0.5730026722707795</c:v>
                </c:pt>
                <c:pt idx="13">
                  <c:v>0.55990341395133048</c:v>
                </c:pt>
                <c:pt idx="14">
                  <c:v>0.55632523965471747</c:v>
                </c:pt>
                <c:pt idx="15">
                  <c:v>0.55856410521529376</c:v>
                </c:pt>
                <c:pt idx="16">
                  <c:v>0.55519659594449633</c:v>
                </c:pt>
                <c:pt idx="17">
                  <c:v>0.54330335973473309</c:v>
                </c:pt>
                <c:pt idx="18">
                  <c:v>0.54177620844564378</c:v>
                </c:pt>
                <c:pt idx="19">
                  <c:v>0.54361569215977878</c:v>
                </c:pt>
                <c:pt idx="20">
                  <c:v>0.54193827433236486</c:v>
                </c:pt>
                <c:pt idx="21">
                  <c:v>0.54261214564586013</c:v>
                </c:pt>
                <c:pt idx="22">
                  <c:v>0.54236667929327143</c:v>
                </c:pt>
                <c:pt idx="23">
                  <c:v>0.53275316362174274</c:v>
                </c:pt>
                <c:pt idx="24">
                  <c:v>0.53506972365629601</c:v>
                </c:pt>
                <c:pt idx="25">
                  <c:v>0.5321120969490547</c:v>
                </c:pt>
                <c:pt idx="26">
                  <c:v>0.52111633191518414</c:v>
                </c:pt>
                <c:pt idx="27">
                  <c:v>0.5091032590546789</c:v>
                </c:pt>
                <c:pt idx="28">
                  <c:v>0.50572644843132686</c:v>
                </c:pt>
                <c:pt idx="29">
                  <c:v>0.50493289347044668</c:v>
                </c:pt>
                <c:pt idx="30">
                  <c:v>0.49801878216303835</c:v>
                </c:pt>
                <c:pt idx="31">
                  <c:v>0.49720909029832888</c:v>
                </c:pt>
                <c:pt idx="32">
                  <c:v>0.49549185331904327</c:v>
                </c:pt>
                <c:pt idx="33">
                  <c:v>0.50205813899708951</c:v>
                </c:pt>
                <c:pt idx="34">
                  <c:v>0.49469310444216058</c:v>
                </c:pt>
                <c:pt idx="35">
                  <c:v>0.49460891492681341</c:v>
                </c:pt>
                <c:pt idx="36">
                  <c:v>0.49087642151971728</c:v>
                </c:pt>
                <c:pt idx="37">
                  <c:v>0.50430394148587188</c:v>
                </c:pt>
                <c:pt idx="38">
                  <c:v>0.50043590825568252</c:v>
                </c:pt>
                <c:pt idx="39">
                  <c:v>0.51014238948518165</c:v>
                </c:pt>
                <c:pt idx="40">
                  <c:v>0.50003720110682148</c:v>
                </c:pt>
                <c:pt idx="41">
                  <c:v>0.49557973257732557</c:v>
                </c:pt>
                <c:pt idx="42">
                  <c:v>0.49932429255232563</c:v>
                </c:pt>
                <c:pt idx="43">
                  <c:v>0.49876249663275446</c:v>
                </c:pt>
                <c:pt idx="44">
                  <c:v>0.49926398625873292</c:v>
                </c:pt>
                <c:pt idx="45">
                  <c:v>0.49692684518383939</c:v>
                </c:pt>
                <c:pt idx="46">
                  <c:v>0.49171119081827874</c:v>
                </c:pt>
                <c:pt idx="47">
                  <c:v>0.49482429002549183</c:v>
                </c:pt>
                <c:pt idx="48">
                  <c:v>0.50547525506425983</c:v>
                </c:pt>
                <c:pt idx="49">
                  <c:v>0.50023281863749736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3-4227-9751-55877CADD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18815"/>
        <c:axId val="1000133375"/>
      </c:scatterChart>
      <c:valAx>
        <c:axId val="89197884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74047"/>
        <c:crosses val="autoZero"/>
        <c:crossBetween val="midCat"/>
      </c:valAx>
      <c:valAx>
        <c:axId val="8919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care to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78847"/>
        <c:crosses val="autoZero"/>
        <c:crossBetween val="midCat"/>
      </c:valAx>
      <c:valAx>
        <c:axId val="10001333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all social</a:t>
                </a:r>
                <a:r>
                  <a:rPr lang="en-GB" baseline="0"/>
                  <a:t> care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18815"/>
        <c:crosses val="max"/>
        <c:crossBetween val="midCat"/>
      </c:valAx>
      <c:valAx>
        <c:axId val="158281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13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5673665791775955E-3"/>
          <c:y val="0.92650408282298058"/>
          <c:w val="0.97932152230971148"/>
          <c:h val="7.2917760279964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1188672573424"/>
          <c:y val="4.3200778789128869E-2"/>
          <c:w val="0.83318362244567612"/>
          <c:h val="0.810708226826044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provision'!$W$2</c:f>
              <c:strCache>
                <c:ptCount val="1"/>
                <c:pt idx="0">
                  <c:v>incidence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provision'!$W$4:$W$53</c:f>
              <c:numCache>
                <c:formatCode>General</c:formatCode>
                <c:ptCount val="50"/>
                <c:pt idx="0">
                  <c:v>0.35752203769541718</c:v>
                </c:pt>
                <c:pt idx="1">
                  <c:v>0.36573406403230452</c:v>
                </c:pt>
                <c:pt idx="2">
                  <c:v>0.38314068226670422</c:v>
                </c:pt>
                <c:pt idx="3">
                  <c:v>0.40433031218529708</c:v>
                </c:pt>
                <c:pt idx="4">
                  <c:v>0.41522382703866517</c:v>
                </c:pt>
                <c:pt idx="5">
                  <c:v>0.43198662328271864</c:v>
                </c:pt>
                <c:pt idx="6">
                  <c:v>0.4428501184569309</c:v>
                </c:pt>
                <c:pt idx="7">
                  <c:v>0.45012877035226329</c:v>
                </c:pt>
                <c:pt idx="8">
                  <c:v>0.45777854881380931</c:v>
                </c:pt>
                <c:pt idx="9">
                  <c:v>0.45990525409130062</c:v>
                </c:pt>
                <c:pt idx="10">
                  <c:v>0.47025520051469005</c:v>
                </c:pt>
                <c:pt idx="11">
                  <c:v>0.47589470570837028</c:v>
                </c:pt>
                <c:pt idx="12">
                  <c:v>0.47842941102913583</c:v>
                </c:pt>
                <c:pt idx="13">
                  <c:v>0.48696593653702014</c:v>
                </c:pt>
                <c:pt idx="14">
                  <c:v>0.49343549389107472</c:v>
                </c:pt>
                <c:pt idx="15">
                  <c:v>0.4935807752448359</c:v>
                </c:pt>
                <c:pt idx="16">
                  <c:v>0.49291287120624144</c:v>
                </c:pt>
                <c:pt idx="17">
                  <c:v>0.49727693378649518</c:v>
                </c:pt>
                <c:pt idx="18">
                  <c:v>0.4987957709107238</c:v>
                </c:pt>
                <c:pt idx="19">
                  <c:v>0.50687208595175337</c:v>
                </c:pt>
                <c:pt idx="20">
                  <c:v>0.51043506180767373</c:v>
                </c:pt>
                <c:pt idx="21">
                  <c:v>0.50843847946636656</c:v>
                </c:pt>
                <c:pt idx="22">
                  <c:v>0.51491553851683236</c:v>
                </c:pt>
                <c:pt idx="23">
                  <c:v>0.50977902963462551</c:v>
                </c:pt>
                <c:pt idx="24">
                  <c:v>0.50482365965522691</c:v>
                </c:pt>
                <c:pt idx="25">
                  <c:v>0.5124078868751244</c:v>
                </c:pt>
                <c:pt idx="26">
                  <c:v>0.51599984138942867</c:v>
                </c:pt>
                <c:pt idx="27">
                  <c:v>0.51542685576581204</c:v>
                </c:pt>
                <c:pt idx="28">
                  <c:v>0.51596122014660684</c:v>
                </c:pt>
                <c:pt idx="29">
                  <c:v>0.51829605627123998</c:v>
                </c:pt>
                <c:pt idx="30">
                  <c:v>0.52424397341617834</c:v>
                </c:pt>
                <c:pt idx="31">
                  <c:v>0.5253546516184654</c:v>
                </c:pt>
                <c:pt idx="32">
                  <c:v>0.52778429073856981</c:v>
                </c:pt>
                <c:pt idx="33">
                  <c:v>0.52726918582002336</c:v>
                </c:pt>
                <c:pt idx="34">
                  <c:v>0.52860235003092126</c:v>
                </c:pt>
                <c:pt idx="35">
                  <c:v>0.52790598456347193</c:v>
                </c:pt>
                <c:pt idx="36">
                  <c:v>0.52609011906129166</c:v>
                </c:pt>
                <c:pt idx="37">
                  <c:v>0.52733338388050655</c:v>
                </c:pt>
                <c:pt idx="38">
                  <c:v>0.53039600564088873</c:v>
                </c:pt>
                <c:pt idx="39">
                  <c:v>0.5300662251655629</c:v>
                </c:pt>
                <c:pt idx="40">
                  <c:v>0.53176753989762116</c:v>
                </c:pt>
                <c:pt idx="41">
                  <c:v>0.53390693988452398</c:v>
                </c:pt>
                <c:pt idx="42">
                  <c:v>0.53196176536479722</c:v>
                </c:pt>
                <c:pt idx="43">
                  <c:v>0.53147502041422312</c:v>
                </c:pt>
                <c:pt idx="44">
                  <c:v>0.52681715408280516</c:v>
                </c:pt>
                <c:pt idx="45">
                  <c:v>0.53502665876777245</c:v>
                </c:pt>
                <c:pt idx="46">
                  <c:v>0.54274495138369494</c:v>
                </c:pt>
                <c:pt idx="47">
                  <c:v>0.54262821696267027</c:v>
                </c:pt>
                <c:pt idx="48">
                  <c:v>0.54006445469860098</c:v>
                </c:pt>
                <c:pt idx="49">
                  <c:v>0.54144111192392097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9-4933-B057-3274DA776E7C}"/>
            </c:ext>
          </c:extLst>
        </c:ser>
        <c:ser>
          <c:idx val="1"/>
          <c:order val="1"/>
          <c:tx>
            <c:strRef>
              <c:f>'social care provision'!$AA$2</c:f>
              <c:strCache>
                <c:ptCount val="1"/>
                <c:pt idx="0">
                  <c:v>hours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provision'!$AA$4:$AA$53</c:f>
              <c:numCache>
                <c:formatCode>General</c:formatCode>
                <c:ptCount val="50"/>
                <c:pt idx="0">
                  <c:v>0.37649072655341076</c:v>
                </c:pt>
                <c:pt idx="1">
                  <c:v>0.39033899182057796</c:v>
                </c:pt>
                <c:pt idx="2">
                  <c:v>0.38921979556835012</c:v>
                </c:pt>
                <c:pt idx="3">
                  <c:v>0.39988224365625674</c:v>
                </c:pt>
                <c:pt idx="4">
                  <c:v>0.42598212850138634</c:v>
                </c:pt>
                <c:pt idx="5">
                  <c:v>0.4475789149549777</c:v>
                </c:pt>
                <c:pt idx="6">
                  <c:v>0.44948006777939559</c:v>
                </c:pt>
                <c:pt idx="7">
                  <c:v>0.45904602023579721</c:v>
                </c:pt>
                <c:pt idx="8">
                  <c:v>0.46144000171790273</c:v>
                </c:pt>
                <c:pt idx="9">
                  <c:v>0.45377640542252523</c:v>
                </c:pt>
                <c:pt idx="10">
                  <c:v>0.46845658941746227</c:v>
                </c:pt>
                <c:pt idx="11">
                  <c:v>0.46655434530057027</c:v>
                </c:pt>
                <c:pt idx="12">
                  <c:v>0.48014533937966142</c:v>
                </c:pt>
                <c:pt idx="13">
                  <c:v>0.47862335507458242</c:v>
                </c:pt>
                <c:pt idx="14">
                  <c:v>0.48894271858631611</c:v>
                </c:pt>
                <c:pt idx="15">
                  <c:v>0.49870471469592675</c:v>
                </c:pt>
                <c:pt idx="16">
                  <c:v>0.48435513827261734</c:v>
                </c:pt>
                <c:pt idx="17">
                  <c:v>0.4838566745382204</c:v>
                </c:pt>
                <c:pt idx="18">
                  <c:v>0.49169393521818022</c:v>
                </c:pt>
                <c:pt idx="19">
                  <c:v>0.50108569970062777</c:v>
                </c:pt>
                <c:pt idx="20">
                  <c:v>0.49848711295585596</c:v>
                </c:pt>
                <c:pt idx="21">
                  <c:v>0.49091887434782355</c:v>
                </c:pt>
                <c:pt idx="22">
                  <c:v>0.50247945385792792</c:v>
                </c:pt>
                <c:pt idx="23">
                  <c:v>0.49683790794963595</c:v>
                </c:pt>
                <c:pt idx="24">
                  <c:v>0.48479422301344499</c:v>
                </c:pt>
                <c:pt idx="25">
                  <c:v>0.49335858351007567</c:v>
                </c:pt>
                <c:pt idx="26">
                  <c:v>0.49747947338738346</c:v>
                </c:pt>
                <c:pt idx="27">
                  <c:v>0.49689444104529235</c:v>
                </c:pt>
                <c:pt idx="28">
                  <c:v>0.50094630093094472</c:v>
                </c:pt>
                <c:pt idx="29">
                  <c:v>0.50627525474572088</c:v>
                </c:pt>
                <c:pt idx="30">
                  <c:v>0.52017381586347844</c:v>
                </c:pt>
                <c:pt idx="31">
                  <c:v>0.50619125460860004</c:v>
                </c:pt>
                <c:pt idx="32">
                  <c:v>0.51650056800186195</c:v>
                </c:pt>
                <c:pt idx="33">
                  <c:v>0.51857232032947409</c:v>
                </c:pt>
                <c:pt idx="34">
                  <c:v>0.5078192078683077</c:v>
                </c:pt>
                <c:pt idx="35">
                  <c:v>0.50637278578989842</c:v>
                </c:pt>
                <c:pt idx="36">
                  <c:v>0.50588018974547988</c:v>
                </c:pt>
                <c:pt idx="37">
                  <c:v>0.51663056745442737</c:v>
                </c:pt>
                <c:pt idx="38">
                  <c:v>0.51959542405150161</c:v>
                </c:pt>
                <c:pt idx="39">
                  <c:v>0.51830179356428674</c:v>
                </c:pt>
                <c:pt idx="40">
                  <c:v>0.52513576528827743</c:v>
                </c:pt>
                <c:pt idx="41">
                  <c:v>0.52604970786780381</c:v>
                </c:pt>
                <c:pt idx="42">
                  <c:v>0.5153065333699578</c:v>
                </c:pt>
                <c:pt idx="43">
                  <c:v>0.52366764116903497</c:v>
                </c:pt>
                <c:pt idx="44">
                  <c:v>0.51201523995944187</c:v>
                </c:pt>
                <c:pt idx="45">
                  <c:v>0.53048108158326857</c:v>
                </c:pt>
                <c:pt idx="46">
                  <c:v>0.52608296324437198</c:v>
                </c:pt>
                <c:pt idx="47">
                  <c:v>0.52031944782106365</c:v>
                </c:pt>
                <c:pt idx="48">
                  <c:v>0.51290646885681068</c:v>
                </c:pt>
                <c:pt idx="49">
                  <c:v>0.52693581813390233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9-4933-B057-3274DA776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384895"/>
        <c:axId val="942385375"/>
      </c:scatterChart>
      <c:valAx>
        <c:axId val="942384895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85375"/>
        <c:crosses val="autoZero"/>
        <c:crossBetween val="midCat"/>
      </c:valAx>
      <c:valAx>
        <c:axId val="9423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care</a:t>
                </a:r>
                <a:r>
                  <a:rPr lang="en-GB" baseline="0"/>
                  <a:t> received to care provided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8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99846603614776"/>
          <c:y val="0.65881156729456747"/>
          <c:w val="0.61669610084318205"/>
          <c:h val="8.5911103496943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778390669081"/>
          <c:y val="4.3200778789128869E-2"/>
          <c:w val="0.75866230624915199"/>
          <c:h val="0.72468663501429564"/>
        </c:manualLayout>
      </c:layout>
      <c:scatterChart>
        <c:scatterStyle val="lineMarker"/>
        <c:varyColors val="0"/>
        <c:ser>
          <c:idx val="3"/>
          <c:order val="0"/>
          <c:tx>
            <c:strRef>
              <c:f>'social care provision'!$U$2</c:f>
              <c:strCache>
                <c:ptCount val="1"/>
                <c:pt idx="0">
                  <c:v>informal carers (left axis)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provision'!$U$4:$U$53</c:f>
              <c:numCache>
                <c:formatCode>General</c:formatCode>
                <c:ptCount val="50"/>
                <c:pt idx="0">
                  <c:v>7814.8609016815471</c:v>
                </c:pt>
                <c:pt idx="1">
                  <c:v>7917.2423161145261</c:v>
                </c:pt>
                <c:pt idx="2">
                  <c:v>8099.9303418685386</c:v>
                </c:pt>
                <c:pt idx="3">
                  <c:v>8314.5887721295021</c:v>
                </c:pt>
                <c:pt idx="4">
                  <c:v>8485.0975961665808</c:v>
                </c:pt>
                <c:pt idx="5">
                  <c:v>8421.9179872599871</c:v>
                </c:pt>
                <c:pt idx="6">
                  <c:v>8514.4038002979541</c:v>
                </c:pt>
                <c:pt idx="7">
                  <c:v>8719.1666291639103</c:v>
                </c:pt>
                <c:pt idx="8">
                  <c:v>8775.4954371047297</c:v>
                </c:pt>
                <c:pt idx="9">
                  <c:v>8837.5332458503635</c:v>
                </c:pt>
                <c:pt idx="10">
                  <c:v>8873.6902509475131</c:v>
                </c:pt>
                <c:pt idx="11">
                  <c:v>9007.6614698337889</c:v>
                </c:pt>
                <c:pt idx="12">
                  <c:v>9130.9758872177481</c:v>
                </c:pt>
                <c:pt idx="13">
                  <c:v>9139.7296884517928</c:v>
                </c:pt>
                <c:pt idx="14">
                  <c:v>9189.5882954804929</c:v>
                </c:pt>
                <c:pt idx="15">
                  <c:v>9249.3425039042013</c:v>
                </c:pt>
                <c:pt idx="16">
                  <c:v>9317.4699135083029</c:v>
                </c:pt>
                <c:pt idx="17">
                  <c:v>9294.6339102890506</c:v>
                </c:pt>
                <c:pt idx="18">
                  <c:v>9323.5595143667688</c:v>
                </c:pt>
                <c:pt idx="19">
                  <c:v>9387.5003233806747</c:v>
                </c:pt>
                <c:pt idx="20">
                  <c:v>9483.0309368478775</c:v>
                </c:pt>
                <c:pt idx="21">
                  <c:v>9471.6129352382504</c:v>
                </c:pt>
                <c:pt idx="22">
                  <c:v>9530.6059435546504</c:v>
                </c:pt>
                <c:pt idx="23">
                  <c:v>9593.7855524612442</c:v>
                </c:pt>
                <c:pt idx="24">
                  <c:v>9626.1365570218532</c:v>
                </c:pt>
                <c:pt idx="25">
                  <c:v>9554.9643469885177</c:v>
                </c:pt>
                <c:pt idx="26">
                  <c:v>9598.352753105095</c:v>
                </c:pt>
                <c:pt idx="27">
                  <c:v>9634.1291581485912</c:v>
                </c:pt>
                <c:pt idx="28">
                  <c:v>9657.3457614214967</c:v>
                </c:pt>
                <c:pt idx="29">
                  <c:v>9631.4649577730106</c:v>
                </c:pt>
                <c:pt idx="30">
                  <c:v>9678.2787643724769</c:v>
                </c:pt>
                <c:pt idx="31">
                  <c:v>9712.1521691476992</c:v>
                </c:pt>
                <c:pt idx="32">
                  <c:v>9739.5553730108022</c:v>
                </c:pt>
                <c:pt idx="33">
                  <c:v>9770.0033773031391</c:v>
                </c:pt>
                <c:pt idx="34">
                  <c:v>9846.8845881412853</c:v>
                </c:pt>
                <c:pt idx="35">
                  <c:v>9813.0111833660612</c:v>
                </c:pt>
                <c:pt idx="36">
                  <c:v>9941.6540015011778</c:v>
                </c:pt>
                <c:pt idx="37">
                  <c:v>10039.468215290304</c:v>
                </c:pt>
                <c:pt idx="38">
                  <c:v>9985.8036077250654</c:v>
                </c:pt>
                <c:pt idx="39">
                  <c:v>10057.356417812052</c:v>
                </c:pt>
                <c:pt idx="40">
                  <c:v>10111.782225484603</c:v>
                </c:pt>
                <c:pt idx="41">
                  <c:v>10085.520821782464</c:v>
                </c:pt>
                <c:pt idx="42">
                  <c:v>10193.2306369666</c:v>
                </c:pt>
                <c:pt idx="43">
                  <c:v>10254.12664555127</c:v>
                </c:pt>
                <c:pt idx="44">
                  <c:v>10268.208847536476</c:v>
                </c:pt>
                <c:pt idx="45">
                  <c:v>10279.246249092448</c:v>
                </c:pt>
                <c:pt idx="46">
                  <c:v>10177.245434713124</c:v>
                </c:pt>
                <c:pt idx="47">
                  <c:v>10307.791253116513</c:v>
                </c:pt>
                <c:pt idx="48">
                  <c:v>10392.665065081397</c:v>
                </c:pt>
                <c:pt idx="49">
                  <c:v>10405.605466905641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51-4A63-B60A-63BDC5DBD88C}"/>
            </c:ext>
          </c:extLst>
        </c:ser>
        <c:ser>
          <c:idx val="2"/>
          <c:order val="1"/>
          <c:tx>
            <c:strRef>
              <c:f>'social care provision'!$V$2</c:f>
              <c:strCache>
                <c:ptCount val="1"/>
                <c:pt idx="0">
                  <c:v>informal care recipients (left axis)</c:v>
                </c:pt>
              </c:strCache>
            </c:strRef>
          </c:tx>
          <c:spPr>
            <a:ln w="19050" cap="rnd">
              <a:solidFill>
                <a:srgbClr val="E86D30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provision'!$V$4:$V$53</c:f>
              <c:numCache>
                <c:formatCode>General</c:formatCode>
                <c:ptCount val="50"/>
                <c:pt idx="0">
                  <c:v>2793.9849938754319</c:v>
                </c:pt>
                <c:pt idx="1">
                  <c:v>2895.605208201101</c:v>
                </c:pt>
                <c:pt idx="2">
                  <c:v>3103.4128374962906</c:v>
                </c:pt>
                <c:pt idx="3">
                  <c:v>3361.8402739274875</c:v>
                </c:pt>
                <c:pt idx="4">
                  <c:v>3523.214696676866</c:v>
                </c:pt>
                <c:pt idx="5">
                  <c:v>3638.155912880432</c:v>
                </c:pt>
                <c:pt idx="6">
                  <c:v>3770.6047315520914</c:v>
                </c:pt>
                <c:pt idx="7">
                  <c:v>3924.7477532820394</c:v>
                </c:pt>
                <c:pt idx="8">
                  <c:v>4017.2335663200083</c:v>
                </c:pt>
                <c:pt idx="9">
                  <c:v>4064.4279729731279</c:v>
                </c:pt>
                <c:pt idx="10">
                  <c:v>4172.8989882645728</c:v>
                </c:pt>
                <c:pt idx="11">
                  <c:v>4286.698404307177</c:v>
                </c:pt>
                <c:pt idx="12">
                  <c:v>4368.5274158428283</c:v>
                </c:pt>
                <c:pt idx="13">
                  <c:v>4450.7370274321347</c:v>
                </c:pt>
                <c:pt idx="14">
                  <c:v>4534.4690392360562</c:v>
                </c:pt>
                <c:pt idx="15">
                  <c:v>4565.2976435820474</c:v>
                </c:pt>
                <c:pt idx="16">
                  <c:v>4592.7008474451477</c:v>
                </c:pt>
                <c:pt idx="17">
                  <c:v>4622.007051576521</c:v>
                </c:pt>
                <c:pt idx="18">
                  <c:v>4650.5520556005858</c:v>
                </c:pt>
                <c:pt idx="19">
                  <c:v>4758.2618707847223</c:v>
                </c:pt>
                <c:pt idx="20">
                  <c:v>4840.4714823740287</c:v>
                </c:pt>
                <c:pt idx="21">
                  <c:v>4815.7324788865053</c:v>
                </c:pt>
                <c:pt idx="22">
                  <c:v>4907.4570918171657</c:v>
                </c:pt>
                <c:pt idx="23">
                  <c:v>4890.7106894563822</c:v>
                </c:pt>
                <c:pt idx="24">
                  <c:v>4859.5014850567377</c:v>
                </c:pt>
                <c:pt idx="25">
                  <c:v>4896.0390902075396</c:v>
                </c:pt>
                <c:pt idx="26">
                  <c:v>4952.7484982020151</c:v>
                </c:pt>
                <c:pt idx="27">
                  <c:v>4965.6889000262581</c:v>
                </c:pt>
                <c:pt idx="28">
                  <c:v>4982.8159024406968</c:v>
                </c:pt>
                <c:pt idx="29">
                  <c:v>4991.9503037283966</c:v>
                </c:pt>
                <c:pt idx="30">
                  <c:v>5073.7793152640479</c:v>
                </c:pt>
                <c:pt idx="31">
                  <c:v>5102.3243192881127</c:v>
                </c:pt>
                <c:pt idx="32">
                  <c:v>5140.3843246535325</c:v>
                </c:pt>
                <c:pt idx="33">
                  <c:v>5151.4217262095044</c:v>
                </c:pt>
                <c:pt idx="34">
                  <c:v>5205.0863337747442</c:v>
                </c:pt>
                <c:pt idx="35">
                  <c:v>5180.3473302872217</c:v>
                </c:pt>
                <c:pt idx="36">
                  <c:v>5230.2059373159218</c:v>
                </c:pt>
                <c:pt idx="37">
                  <c:v>5294.1467463298259</c:v>
                </c:pt>
                <c:pt idx="38">
                  <c:v>5296.4303466517513</c:v>
                </c:pt>
                <c:pt idx="39">
                  <c:v>5331.064951534282</c:v>
                </c:pt>
                <c:pt idx="40">
                  <c:v>5377.1175580264407</c:v>
                </c:pt>
                <c:pt idx="41">
                  <c:v>5384.7295590995245</c:v>
                </c:pt>
                <c:pt idx="42">
                  <c:v>5422.4089644112892</c:v>
                </c:pt>
                <c:pt idx="43">
                  <c:v>5449.8121682743913</c:v>
                </c:pt>
                <c:pt idx="44">
                  <c:v>5409.468562587047</c:v>
                </c:pt>
                <c:pt idx="45">
                  <c:v>5499.6707753030896</c:v>
                </c:pt>
                <c:pt idx="46">
                  <c:v>5523.6485786833055</c:v>
                </c:pt>
                <c:pt idx="47">
                  <c:v>5593.2983885020221</c:v>
                </c:pt>
                <c:pt idx="48">
                  <c:v>5612.7089912383854</c:v>
                </c:pt>
                <c:pt idx="49">
                  <c:v>5634.0225942430216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51-4A63-B60A-63BDC5DBD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384895"/>
        <c:axId val="942385375"/>
      </c:scatterChart>
      <c:scatterChart>
        <c:scatterStyle val="lineMarker"/>
        <c:varyColors val="0"/>
        <c:ser>
          <c:idx val="0"/>
          <c:order val="2"/>
          <c:tx>
            <c:strRef>
              <c:f>'social care provision'!$Y$2</c:f>
              <c:strCache>
                <c:ptCount val="1"/>
                <c:pt idx="0">
                  <c:v>hours of informal care provided (right axis)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provision'!$Y$4:$Y$53</c:f>
              <c:numCache>
                <c:formatCode>General</c:formatCode>
                <c:ptCount val="50"/>
                <c:pt idx="0">
                  <c:v>6393.2627563586038</c:v>
                </c:pt>
                <c:pt idx="1">
                  <c:v>6499.7077129370991</c:v>
                </c:pt>
                <c:pt idx="2">
                  <c:v>6766.6277434547774</c:v>
                </c:pt>
                <c:pt idx="3">
                  <c:v>7121.00873178443</c:v>
                </c:pt>
                <c:pt idx="4">
                  <c:v>7129.7694964232305</c:v>
                </c:pt>
                <c:pt idx="5">
                  <c:v>7119.4451019739627</c:v>
                </c:pt>
                <c:pt idx="6">
                  <c:v>7311.5854120986805</c:v>
                </c:pt>
                <c:pt idx="7">
                  <c:v>7449.8954772369725</c:v>
                </c:pt>
                <c:pt idx="8">
                  <c:v>7629.3035539802167</c:v>
                </c:pt>
                <c:pt idx="9">
                  <c:v>7529.3898082553278</c:v>
                </c:pt>
                <c:pt idx="10">
                  <c:v>7749.220915895753</c:v>
                </c:pt>
                <c:pt idx="11">
                  <c:v>7703.9397874404112</c:v>
                </c:pt>
                <c:pt idx="12">
                  <c:v>7767.4945009965495</c:v>
                </c:pt>
                <c:pt idx="13">
                  <c:v>7816.3271897874856</c:v>
                </c:pt>
                <c:pt idx="14">
                  <c:v>7941.4680031801181</c:v>
                </c:pt>
                <c:pt idx="15">
                  <c:v>7720.1586012268617</c:v>
                </c:pt>
                <c:pt idx="16">
                  <c:v>7872.2163007297622</c:v>
                </c:pt>
                <c:pt idx="17">
                  <c:v>7812.2133752643704</c:v>
                </c:pt>
                <c:pt idx="18">
                  <c:v>7781.4698356518393</c:v>
                </c:pt>
                <c:pt idx="19">
                  <c:v>7857.5349316451648</c:v>
                </c:pt>
                <c:pt idx="20">
                  <c:v>7951.6089113469488</c:v>
                </c:pt>
                <c:pt idx="21">
                  <c:v>7967.5897138719565</c:v>
                </c:pt>
                <c:pt idx="22">
                  <c:v>8022.6951090447137</c:v>
                </c:pt>
                <c:pt idx="23">
                  <c:v>8104.349070838698</c:v>
                </c:pt>
                <c:pt idx="24">
                  <c:v>8150.1208221103188</c:v>
                </c:pt>
                <c:pt idx="25">
                  <c:v>8016.8728732364725</c:v>
                </c:pt>
                <c:pt idx="26">
                  <c:v>8056.4584585476759</c:v>
                </c:pt>
                <c:pt idx="27">
                  <c:v>7983.8025580969033</c:v>
                </c:pt>
                <c:pt idx="28">
                  <c:v>8073.9889021618501</c:v>
                </c:pt>
                <c:pt idx="29">
                  <c:v>7909.8558074060993</c:v>
                </c:pt>
                <c:pt idx="30">
                  <c:v>8067.2407458137941</c:v>
                </c:pt>
                <c:pt idx="31">
                  <c:v>7888.816123730011</c:v>
                </c:pt>
                <c:pt idx="32">
                  <c:v>8044.8559582443786</c:v>
                </c:pt>
                <c:pt idx="33">
                  <c:v>8033.7120591754683</c:v>
                </c:pt>
                <c:pt idx="34">
                  <c:v>8125.8187360370312</c:v>
                </c:pt>
                <c:pt idx="35">
                  <c:v>8107.2307191078708</c:v>
                </c:pt>
                <c:pt idx="36">
                  <c:v>8139.5296705309174</c:v>
                </c:pt>
                <c:pt idx="37">
                  <c:v>8316.1494049426365</c:v>
                </c:pt>
                <c:pt idx="38">
                  <c:v>7979.7125784473055</c:v>
                </c:pt>
                <c:pt idx="39">
                  <c:v>8256.3123218652927</c:v>
                </c:pt>
                <c:pt idx="40">
                  <c:v>8214.7202455686238</c:v>
                </c:pt>
                <c:pt idx="41">
                  <c:v>8106.0630358822227</c:v>
                </c:pt>
                <c:pt idx="42">
                  <c:v>8359.5642144185822</c:v>
                </c:pt>
                <c:pt idx="43">
                  <c:v>8343.3149044155998</c:v>
                </c:pt>
                <c:pt idx="44">
                  <c:v>8403.0748973258815</c:v>
                </c:pt>
                <c:pt idx="45">
                  <c:v>8442.4409415261161</c:v>
                </c:pt>
                <c:pt idx="46">
                  <c:v>8234.2789143471018</c:v>
                </c:pt>
                <c:pt idx="47">
                  <c:v>8373.5807420585843</c:v>
                </c:pt>
                <c:pt idx="48">
                  <c:v>8485.8618488986394</c:v>
                </c:pt>
                <c:pt idx="49">
                  <c:v>8534.0109539766199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1-4A63-B60A-63BDC5DBD88C}"/>
            </c:ext>
          </c:extLst>
        </c:ser>
        <c:ser>
          <c:idx val="1"/>
          <c:order val="3"/>
          <c:tx>
            <c:strRef>
              <c:f>'social care provision'!$Z$2</c:f>
              <c:strCache>
                <c:ptCount val="1"/>
                <c:pt idx="0">
                  <c:v>hours of informal care received (right axis)</c:v>
                </c:pt>
              </c:strCache>
            </c:strRef>
          </c:tx>
          <c:spPr>
            <a:ln w="19050" cap="rnd">
              <a:solidFill>
                <a:srgbClr val="923B10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provision'!$Z$4:$Z$53</c:f>
              <c:numCache>
                <c:formatCode>General</c:formatCode>
                <c:ptCount val="50"/>
                <c:pt idx="0">
                  <c:v>2407.0041401883122</c:v>
                </c:pt>
                <c:pt idx="1">
                  <c:v>2537.0893557963018</c:v>
                </c:pt>
                <c:pt idx="2">
                  <c:v>2633.7054669945946</c:v>
                </c:pt>
                <c:pt idx="3">
                  <c:v>2847.5649487617534</c:v>
                </c:pt>
                <c:pt idx="4">
                  <c:v>3037.1543858106252</c:v>
                </c:pt>
                <c:pt idx="5">
                  <c:v>3186.5135138230366</c:v>
                </c:pt>
                <c:pt idx="6">
                  <c:v>3286.4119066049548</c:v>
                </c:pt>
                <c:pt idx="7">
                  <c:v>3419.8448699982973</c:v>
                </c:pt>
                <c:pt idx="8">
                  <c:v>3520.4658450550328</c:v>
                </c:pt>
                <c:pt idx="9">
                  <c:v>3416.6594422150993</c:v>
                </c:pt>
                <c:pt idx="10">
                  <c:v>3630.1736009029878</c:v>
                </c:pt>
                <c:pt idx="11">
                  <c:v>3594.3065837642757</c:v>
                </c:pt>
                <c:pt idx="12">
                  <c:v>3729.5262833106422</c:v>
                </c:pt>
                <c:pt idx="13">
                  <c:v>3741.0767439367687</c:v>
                </c:pt>
                <c:pt idx="14">
                  <c:v>3882.9229550411301</c:v>
                </c:pt>
                <c:pt idx="15">
                  <c:v>3850.0794926321469</c:v>
                </c:pt>
                <c:pt idx="16">
                  <c:v>3812.9484148519159</c:v>
                </c:pt>
                <c:pt idx="17">
                  <c:v>3779.9915845384248</c:v>
                </c:pt>
                <c:pt idx="18">
                  <c:v>3826.1015252732191</c:v>
                </c:pt>
                <c:pt idx="19">
                  <c:v>3937.2983891455419</c:v>
                </c:pt>
                <c:pt idx="20">
                  <c:v>3963.7745695713975</c:v>
                </c:pt>
                <c:pt idx="21">
                  <c:v>3911.4401735993183</c:v>
                </c:pt>
                <c:pt idx="22">
                  <c:v>4031.2394568614573</c:v>
                </c:pt>
                <c:pt idx="23">
                  <c:v>4026.5478376490746</c:v>
                </c:pt>
                <c:pt idx="24">
                  <c:v>3951.1314914206714</c:v>
                </c:pt>
                <c:pt idx="25">
                  <c:v>3955.1930449202964</c:v>
                </c:pt>
                <c:pt idx="26">
                  <c:v>4007.9227113256288</c:v>
                </c:pt>
                <c:pt idx="27">
                  <c:v>3967.1071095215361</c:v>
                </c:pt>
                <c:pt idx="28">
                  <c:v>4044.6348742954779</c:v>
                </c:pt>
                <c:pt idx="29">
                  <c:v>4004.5642638964423</c:v>
                </c:pt>
                <c:pt idx="30">
                  <c:v>4196.3674022392952</c:v>
                </c:pt>
                <c:pt idx="31">
                  <c:v>3993.2497310474473</c:v>
                </c:pt>
                <c:pt idx="32">
                  <c:v>4155.1726719263852</c:v>
                </c:pt>
                <c:pt idx="33">
                  <c:v>4166.0607033854994</c:v>
                </c:pt>
                <c:pt idx="34">
                  <c:v>4126.4468338157785</c:v>
                </c:pt>
                <c:pt idx="35">
                  <c:v>4105.2810042760939</c:v>
                </c:pt>
                <c:pt idx="36">
                  <c:v>4117.6268141671435</c:v>
                </c:pt>
                <c:pt idx="37">
                  <c:v>4296.3769861113124</c:v>
                </c:pt>
                <c:pt idx="38">
                  <c:v>4146.2221410074289</c:v>
                </c:pt>
                <c:pt idx="39">
                  <c:v>4279.2614846497017</c:v>
                </c:pt>
                <c:pt idx="40">
                  <c:v>4313.8434027857857</c:v>
                </c:pt>
                <c:pt idx="41">
                  <c:v>4264.1920919838458</c:v>
                </c:pt>
                <c:pt idx="42">
                  <c:v>4307.7380558155937</c:v>
                </c:pt>
                <c:pt idx="43">
                  <c:v>4369.1240355257696</c:v>
                </c:pt>
                <c:pt idx="44">
                  <c:v>4302.502409951474</c:v>
                </c:pt>
                <c:pt idx="45">
                  <c:v>4478.5552018636427</c:v>
                </c:pt>
                <c:pt idx="46">
                  <c:v>4331.9138514403739</c:v>
                </c:pt>
                <c:pt idx="47">
                  <c:v>4356.9369079930148</c:v>
                </c:pt>
                <c:pt idx="48">
                  <c:v>4352.4534361253282</c:v>
                </c:pt>
                <c:pt idx="49">
                  <c:v>4496.8760439973548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1-4A63-B60A-63BDC5DBD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18895"/>
        <c:axId val="892916015"/>
      </c:scatterChart>
      <c:valAx>
        <c:axId val="942384895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85375"/>
        <c:crosses val="autoZero"/>
        <c:crossBetween val="midCat"/>
      </c:valAx>
      <c:valAx>
        <c:axId val="9423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84895"/>
        <c:crosses val="autoZero"/>
        <c:crossBetween val="midCat"/>
      </c:valAx>
      <c:valAx>
        <c:axId val="8929160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per year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918895"/>
        <c:crosses val="max"/>
        <c:crossBetween val="midCat"/>
      </c:valAx>
      <c:valAx>
        <c:axId val="892918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291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268773889894696E-3"/>
          <c:y val="0.87405534605941004"/>
          <c:w val="0.9826863353310783"/>
          <c:h val="0.12273041291533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childcare!$B$2:$B$52</c:f>
              <c:numCache>
                <c:formatCode>General</c:formatCode>
                <c:ptCount val="5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</c:numCache>
            </c:numRef>
          </c:xVal>
          <c:yVal>
            <c:numRef>
              <c:f>childcare!$Q$2:$Q$52</c:f>
              <c:numCache>
                <c:formatCode>General</c:formatCode>
                <c:ptCount val="51"/>
                <c:pt idx="0">
                  <c:v>0.22743286461241688</c:v>
                </c:pt>
                <c:pt idx="1">
                  <c:v>0.23580617826053463</c:v>
                </c:pt>
                <c:pt idx="2">
                  <c:v>0.22764378884706293</c:v>
                </c:pt>
                <c:pt idx="3">
                  <c:v>0.2212364577157333</c:v>
                </c:pt>
                <c:pt idx="4">
                  <c:v>0.21459391266551464</c:v>
                </c:pt>
                <c:pt idx="5">
                  <c:v>0.21027014124557636</c:v>
                </c:pt>
                <c:pt idx="6">
                  <c:v>0.20576071365002252</c:v>
                </c:pt>
                <c:pt idx="7">
                  <c:v>0.19778150286624863</c:v>
                </c:pt>
                <c:pt idx="8">
                  <c:v>0.19172409562176643</c:v>
                </c:pt>
                <c:pt idx="9">
                  <c:v>0.18647983221374509</c:v>
                </c:pt>
                <c:pt idx="10">
                  <c:v>0.18169758607521155</c:v>
                </c:pt>
                <c:pt idx="11">
                  <c:v>0.17499527631094802</c:v>
                </c:pt>
                <c:pt idx="12">
                  <c:v>0.16793727287091167</c:v>
                </c:pt>
                <c:pt idx="13">
                  <c:v>0.16247240618101547</c:v>
                </c:pt>
                <c:pt idx="14">
                  <c:v>0.15564190937405414</c:v>
                </c:pt>
                <c:pt idx="15">
                  <c:v>0.14835341131172886</c:v>
                </c:pt>
                <c:pt idx="16">
                  <c:v>0.14277573334106033</c:v>
                </c:pt>
                <c:pt idx="17">
                  <c:v>0.13863420347737593</c:v>
                </c:pt>
                <c:pt idx="18">
                  <c:v>0.13686432546536173</c:v>
                </c:pt>
                <c:pt idx="19">
                  <c:v>0.13560893545026143</c:v>
                </c:pt>
                <c:pt idx="20">
                  <c:v>0.13450854294303435</c:v>
                </c:pt>
                <c:pt idx="21">
                  <c:v>0.13366430439231439</c:v>
                </c:pt>
                <c:pt idx="22">
                  <c:v>0.1328960018096477</c:v>
                </c:pt>
                <c:pt idx="23">
                  <c:v>0.13214228684682655</c:v>
                </c:pt>
                <c:pt idx="24">
                  <c:v>0.13143430629549036</c:v>
                </c:pt>
                <c:pt idx="25">
                  <c:v>0.13020320139805536</c:v>
                </c:pt>
                <c:pt idx="26">
                  <c:v>0.12970668737978991</c:v>
                </c:pt>
                <c:pt idx="27">
                  <c:v>0.12864629866720703</c:v>
                </c:pt>
                <c:pt idx="28">
                  <c:v>0.12809712586719524</c:v>
                </c:pt>
                <c:pt idx="29">
                  <c:v>0.12829802027299009</c:v>
                </c:pt>
                <c:pt idx="30">
                  <c:v>0.12694475349736445</c:v>
                </c:pt>
                <c:pt idx="31">
                  <c:v>0.12682328350070432</c:v>
                </c:pt>
                <c:pt idx="32">
                  <c:v>0.12605726912140258</c:v>
                </c:pt>
                <c:pt idx="33">
                  <c:v>0.12555081990897926</c:v>
                </c:pt>
                <c:pt idx="34">
                  <c:v>0.1240935020064422</c:v>
                </c:pt>
                <c:pt idx="35">
                  <c:v>0.1244035874439462</c:v>
                </c:pt>
                <c:pt idx="36">
                  <c:v>0.12332303185122992</c:v>
                </c:pt>
                <c:pt idx="37">
                  <c:v>0.12287558424215446</c:v>
                </c:pt>
                <c:pt idx="38">
                  <c:v>0.12340300683695334</c:v>
                </c:pt>
                <c:pt idx="39">
                  <c:v>0.12310364383950093</c:v>
                </c:pt>
                <c:pt idx="40">
                  <c:v>0.12334525544222193</c:v>
                </c:pt>
                <c:pt idx="41">
                  <c:v>0.12302191850788591</c:v>
                </c:pt>
                <c:pt idx="42">
                  <c:v>0.12194672239099513</c:v>
                </c:pt>
                <c:pt idx="43">
                  <c:v>0.12223019568033044</c:v>
                </c:pt>
                <c:pt idx="44">
                  <c:v>0.12010637370302554</c:v>
                </c:pt>
                <c:pt idx="45">
                  <c:v>0.11932079732487949</c:v>
                </c:pt>
                <c:pt idx="46">
                  <c:v>0.11943751299646496</c:v>
                </c:pt>
                <c:pt idx="47">
                  <c:v>0.11895923617465771</c:v>
                </c:pt>
                <c:pt idx="48">
                  <c:v>0.11832788553588215</c:v>
                </c:pt>
                <c:pt idx="49">
                  <c:v>0.11801076884763025</c:v>
                </c:pt>
                <c:pt idx="50">
                  <c:v>0.1178261687678544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5-45FB-ABED-EE7EE1B02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3551"/>
        <c:axId val="87842271"/>
      </c:scatterChart>
      <c:valAx>
        <c:axId val="87823551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2271"/>
        <c:crosses val="autoZero"/>
        <c:crossBetween val="midCat"/>
      </c:valAx>
      <c:valAx>
        <c:axId val="87842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benefit units with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childcare!$B$3:$B$52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childcare!$V$3:$V$52</c:f>
              <c:numCache>
                <c:formatCode>General</c:formatCode>
                <c:ptCount val="50"/>
                <c:pt idx="0">
                  <c:v>0.47603489999999998</c:v>
                </c:pt>
                <c:pt idx="1">
                  <c:v>0.4832476</c:v>
                </c:pt>
                <c:pt idx="2">
                  <c:v>0.49627250000000001</c:v>
                </c:pt>
                <c:pt idx="3">
                  <c:v>0.50365579999999999</c:v>
                </c:pt>
                <c:pt idx="4">
                  <c:v>0.51567050000000003</c:v>
                </c:pt>
                <c:pt idx="5">
                  <c:v>0.51114389999999998</c:v>
                </c:pt>
                <c:pt idx="6">
                  <c:v>0.52029930000000002</c:v>
                </c:pt>
                <c:pt idx="7">
                  <c:v>0.51794569999999995</c:v>
                </c:pt>
                <c:pt idx="8">
                  <c:v>0.51610979999999995</c:v>
                </c:pt>
                <c:pt idx="9">
                  <c:v>0.51780970000000004</c:v>
                </c:pt>
                <c:pt idx="10">
                  <c:v>0.52105469999999998</c:v>
                </c:pt>
                <c:pt idx="11">
                  <c:v>0.51964010000000005</c:v>
                </c:pt>
                <c:pt idx="12">
                  <c:v>0.52222219999999997</c:v>
                </c:pt>
                <c:pt idx="13">
                  <c:v>0.52136000000000005</c:v>
                </c:pt>
                <c:pt idx="14">
                  <c:v>0.51789229999999997</c:v>
                </c:pt>
                <c:pt idx="15">
                  <c:v>0.52760110000000005</c:v>
                </c:pt>
                <c:pt idx="16">
                  <c:v>0.52160660000000003</c:v>
                </c:pt>
                <c:pt idx="17">
                  <c:v>0.51605440000000002</c:v>
                </c:pt>
                <c:pt idx="18">
                  <c:v>0.52569250000000001</c:v>
                </c:pt>
                <c:pt idx="19">
                  <c:v>0.51375630000000005</c:v>
                </c:pt>
                <c:pt idx="20">
                  <c:v>0.5243833</c:v>
                </c:pt>
                <c:pt idx="21">
                  <c:v>0.52574469999999995</c:v>
                </c:pt>
                <c:pt idx="22">
                  <c:v>0.52686949999999999</c:v>
                </c:pt>
                <c:pt idx="23">
                  <c:v>0.53057869999999996</c:v>
                </c:pt>
                <c:pt idx="24">
                  <c:v>0.539516</c:v>
                </c:pt>
                <c:pt idx="25">
                  <c:v>0.53682180000000002</c:v>
                </c:pt>
                <c:pt idx="26">
                  <c:v>0.5270996</c:v>
                </c:pt>
                <c:pt idx="27">
                  <c:v>0.53463720000000003</c:v>
                </c:pt>
                <c:pt idx="28">
                  <c:v>0.53864800000000002</c:v>
                </c:pt>
                <c:pt idx="29">
                  <c:v>0.53304600000000002</c:v>
                </c:pt>
                <c:pt idx="30">
                  <c:v>0.53522040000000004</c:v>
                </c:pt>
                <c:pt idx="31">
                  <c:v>0.53333330000000001</c:v>
                </c:pt>
                <c:pt idx="32">
                  <c:v>0.5375432</c:v>
                </c:pt>
                <c:pt idx="33">
                  <c:v>0.54299589999999998</c:v>
                </c:pt>
                <c:pt idx="34">
                  <c:v>0.53752429999999995</c:v>
                </c:pt>
                <c:pt idx="35">
                  <c:v>0.54385459999999997</c:v>
                </c:pt>
                <c:pt idx="36">
                  <c:v>0.54767429999999995</c:v>
                </c:pt>
                <c:pt idx="37">
                  <c:v>0.53559080000000003</c:v>
                </c:pt>
                <c:pt idx="38">
                  <c:v>0.54326229999999998</c:v>
                </c:pt>
                <c:pt idx="39">
                  <c:v>0.54478409999999999</c:v>
                </c:pt>
                <c:pt idx="40">
                  <c:v>0.55540440000000002</c:v>
                </c:pt>
                <c:pt idx="41">
                  <c:v>0.55561959999999999</c:v>
                </c:pt>
                <c:pt idx="42">
                  <c:v>0.54850719999999997</c:v>
                </c:pt>
                <c:pt idx="43">
                  <c:v>0.54620690000000005</c:v>
                </c:pt>
                <c:pt idx="44">
                  <c:v>0.55335570000000001</c:v>
                </c:pt>
                <c:pt idx="45">
                  <c:v>0.55437069999999999</c:v>
                </c:pt>
                <c:pt idx="46">
                  <c:v>0.55907110000000004</c:v>
                </c:pt>
                <c:pt idx="47">
                  <c:v>0.56275509999999995</c:v>
                </c:pt>
                <c:pt idx="48">
                  <c:v>0.56345509999999999</c:v>
                </c:pt>
                <c:pt idx="49">
                  <c:v>0.55995930000000005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6-44E0-AEE0-07F83499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3551"/>
        <c:axId val="87842271"/>
      </c:scatterChart>
      <c:valAx>
        <c:axId val="87823551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2271"/>
        <c:crosses val="autoZero"/>
        <c:crossBetween val="midCat"/>
      </c:valAx>
      <c:valAx>
        <c:axId val="8784227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benefit units with children in</a:t>
                </a:r>
                <a:r>
                  <a:rPr lang="en-GB" baseline="0"/>
                  <a:t> which at least one adult not employed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93721535796165"/>
          <c:y val="4.8166384690468057E-2"/>
          <c:w val="0.76056954343157701"/>
          <c:h val="0.78840372739550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childcare!$Q$1</c:f>
              <c:strCache>
                <c:ptCount val="1"/>
                <c:pt idx="0">
                  <c:v>benefit units with children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childcare!$B$2:$B$52</c:f>
              <c:numCache>
                <c:formatCode>General</c:formatCode>
                <c:ptCount val="5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</c:numCache>
            </c:numRef>
          </c:xVal>
          <c:yVal>
            <c:numRef>
              <c:f>childcare!$Q$2:$Q$52</c:f>
              <c:numCache>
                <c:formatCode>General</c:formatCode>
                <c:ptCount val="51"/>
                <c:pt idx="0">
                  <c:v>0.22743286461241688</c:v>
                </c:pt>
                <c:pt idx="1">
                  <c:v>0.23580617826053463</c:v>
                </c:pt>
                <c:pt idx="2">
                  <c:v>0.22764378884706293</c:v>
                </c:pt>
                <c:pt idx="3">
                  <c:v>0.2212364577157333</c:v>
                </c:pt>
                <c:pt idx="4">
                  <c:v>0.21459391266551464</c:v>
                </c:pt>
                <c:pt idx="5">
                  <c:v>0.21027014124557636</c:v>
                </c:pt>
                <c:pt idx="6">
                  <c:v>0.20576071365002252</c:v>
                </c:pt>
                <c:pt idx="7">
                  <c:v>0.19778150286624863</c:v>
                </c:pt>
                <c:pt idx="8">
                  <c:v>0.19172409562176643</c:v>
                </c:pt>
                <c:pt idx="9">
                  <c:v>0.18647983221374509</c:v>
                </c:pt>
                <c:pt idx="10">
                  <c:v>0.18169758607521155</c:v>
                </c:pt>
                <c:pt idx="11">
                  <c:v>0.17499527631094802</c:v>
                </c:pt>
                <c:pt idx="12">
                  <c:v>0.16793727287091167</c:v>
                </c:pt>
                <c:pt idx="13">
                  <c:v>0.16247240618101547</c:v>
                </c:pt>
                <c:pt idx="14">
                  <c:v>0.15564190937405414</c:v>
                </c:pt>
                <c:pt idx="15">
                  <c:v>0.14835341131172886</c:v>
                </c:pt>
                <c:pt idx="16">
                  <c:v>0.14277573334106033</c:v>
                </c:pt>
                <c:pt idx="17">
                  <c:v>0.13863420347737593</c:v>
                </c:pt>
                <c:pt idx="18">
                  <c:v>0.13686432546536173</c:v>
                </c:pt>
                <c:pt idx="19">
                  <c:v>0.13560893545026143</c:v>
                </c:pt>
                <c:pt idx="20">
                  <c:v>0.13450854294303435</c:v>
                </c:pt>
                <c:pt idx="21">
                  <c:v>0.13366430439231439</c:v>
                </c:pt>
                <c:pt idx="22">
                  <c:v>0.1328960018096477</c:v>
                </c:pt>
                <c:pt idx="23">
                  <c:v>0.13214228684682655</c:v>
                </c:pt>
                <c:pt idx="24">
                  <c:v>0.13143430629549036</c:v>
                </c:pt>
                <c:pt idx="25">
                  <c:v>0.13020320139805536</c:v>
                </c:pt>
                <c:pt idx="26">
                  <c:v>0.12970668737978991</c:v>
                </c:pt>
                <c:pt idx="27">
                  <c:v>0.12864629866720703</c:v>
                </c:pt>
                <c:pt idx="28">
                  <c:v>0.12809712586719524</c:v>
                </c:pt>
                <c:pt idx="29">
                  <c:v>0.12829802027299009</c:v>
                </c:pt>
                <c:pt idx="30">
                  <c:v>0.12694475349736445</c:v>
                </c:pt>
                <c:pt idx="31">
                  <c:v>0.12682328350070432</c:v>
                </c:pt>
                <c:pt idx="32">
                  <c:v>0.12605726912140258</c:v>
                </c:pt>
                <c:pt idx="33">
                  <c:v>0.12555081990897926</c:v>
                </c:pt>
                <c:pt idx="34">
                  <c:v>0.1240935020064422</c:v>
                </c:pt>
                <c:pt idx="35">
                  <c:v>0.1244035874439462</c:v>
                </c:pt>
                <c:pt idx="36">
                  <c:v>0.12332303185122992</c:v>
                </c:pt>
                <c:pt idx="37">
                  <c:v>0.12287558424215446</c:v>
                </c:pt>
                <c:pt idx="38">
                  <c:v>0.12340300683695334</c:v>
                </c:pt>
                <c:pt idx="39">
                  <c:v>0.12310364383950093</c:v>
                </c:pt>
                <c:pt idx="40">
                  <c:v>0.12334525544222193</c:v>
                </c:pt>
                <c:pt idx="41">
                  <c:v>0.12302191850788591</c:v>
                </c:pt>
                <c:pt idx="42">
                  <c:v>0.12194672239099513</c:v>
                </c:pt>
                <c:pt idx="43">
                  <c:v>0.12223019568033044</c:v>
                </c:pt>
                <c:pt idx="44">
                  <c:v>0.12010637370302554</c:v>
                </c:pt>
                <c:pt idx="45">
                  <c:v>0.11932079732487949</c:v>
                </c:pt>
                <c:pt idx="46">
                  <c:v>0.11943751299646496</c:v>
                </c:pt>
                <c:pt idx="47">
                  <c:v>0.11895923617465771</c:v>
                </c:pt>
                <c:pt idx="48">
                  <c:v>0.11832788553588215</c:v>
                </c:pt>
                <c:pt idx="49">
                  <c:v>0.11801076884763025</c:v>
                </c:pt>
                <c:pt idx="50">
                  <c:v>0.1178261687678544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E-4247-828B-B1BF68D3F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3551"/>
        <c:axId val="87842271"/>
      </c:scatterChart>
      <c:scatterChart>
        <c:scatterStyle val="lineMarker"/>
        <c:varyColors val="0"/>
        <c:ser>
          <c:idx val="1"/>
          <c:order val="1"/>
          <c:tx>
            <c:strRef>
              <c:f>childcare!$S$1</c:f>
              <c:strCache>
                <c:ptCount val="1"/>
                <c:pt idx="0">
                  <c:v>average number of children per benefit unit with children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childcare!$B$2:$B$52</c:f>
              <c:numCache>
                <c:formatCode>General</c:formatCode>
                <c:ptCount val="5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</c:numCache>
            </c:numRef>
          </c:xVal>
          <c:yVal>
            <c:numRef>
              <c:f>childcare!$S$2:$S$52</c:f>
              <c:numCache>
                <c:formatCode>General</c:formatCode>
                <c:ptCount val="51"/>
                <c:pt idx="0">
                  <c:v>1.606223</c:v>
                </c:pt>
                <c:pt idx="1">
                  <c:v>1.6802630000000001</c:v>
                </c:pt>
                <c:pt idx="2">
                  <c:v>1.714801</c:v>
                </c:pt>
                <c:pt idx="3">
                  <c:v>1.7398530000000001</c:v>
                </c:pt>
                <c:pt idx="4">
                  <c:v>1.770329</c:v>
                </c:pt>
                <c:pt idx="5">
                  <c:v>1.808154</c:v>
                </c:pt>
                <c:pt idx="6">
                  <c:v>1.8560449999999999</c:v>
                </c:pt>
                <c:pt idx="7">
                  <c:v>1.8996550000000001</c:v>
                </c:pt>
                <c:pt idx="8">
                  <c:v>1.933017</c:v>
                </c:pt>
                <c:pt idx="9">
                  <c:v>1.967454</c:v>
                </c:pt>
                <c:pt idx="10">
                  <c:v>1.983241</c:v>
                </c:pt>
                <c:pt idx="11">
                  <c:v>2.0333009999999998</c:v>
                </c:pt>
                <c:pt idx="12">
                  <c:v>2.0860280000000002</c:v>
                </c:pt>
                <c:pt idx="13">
                  <c:v>2.1401569999999999</c:v>
                </c:pt>
                <c:pt idx="14">
                  <c:v>2.2093970000000001</c:v>
                </c:pt>
                <c:pt idx="15">
                  <c:v>2.2895530000000002</c:v>
                </c:pt>
                <c:pt idx="16">
                  <c:v>2.3618589999999999</c:v>
                </c:pt>
                <c:pt idx="17">
                  <c:v>2.4315790000000002</c:v>
                </c:pt>
                <c:pt idx="18">
                  <c:v>2.4409700000000001</c:v>
                </c:pt>
                <c:pt idx="19">
                  <c:v>2.4504830000000002</c:v>
                </c:pt>
                <c:pt idx="20">
                  <c:v>2.458024</c:v>
                </c:pt>
                <c:pt idx="21">
                  <c:v>2.485115</c:v>
                </c:pt>
                <c:pt idx="22">
                  <c:v>2.5101420000000001</c:v>
                </c:pt>
                <c:pt idx="23">
                  <c:v>2.528718</c:v>
                </c:pt>
                <c:pt idx="24">
                  <c:v>2.5378579999999999</c:v>
                </c:pt>
                <c:pt idx="25">
                  <c:v>2.5577209999999999</c:v>
                </c:pt>
                <c:pt idx="26">
                  <c:v>2.5682610000000001</c:v>
                </c:pt>
                <c:pt idx="27">
                  <c:v>2.5693419999999998</c:v>
                </c:pt>
                <c:pt idx="28">
                  <c:v>2.5661580000000002</c:v>
                </c:pt>
                <c:pt idx="29">
                  <c:v>2.576155</c:v>
                </c:pt>
                <c:pt idx="30">
                  <c:v>2.5918100000000002</c:v>
                </c:pt>
                <c:pt idx="31">
                  <c:v>2.581512</c:v>
                </c:pt>
                <c:pt idx="32">
                  <c:v>2.5990660000000001</c:v>
                </c:pt>
                <c:pt idx="33">
                  <c:v>2.611335</c:v>
                </c:pt>
                <c:pt idx="34">
                  <c:v>2.6157189999999999</c:v>
                </c:pt>
                <c:pt idx="35">
                  <c:v>2.6132939999999998</c:v>
                </c:pt>
                <c:pt idx="36">
                  <c:v>2.616571</c:v>
                </c:pt>
                <c:pt idx="37">
                  <c:v>2.6149110000000002</c:v>
                </c:pt>
                <c:pt idx="38">
                  <c:v>2.601585</c:v>
                </c:pt>
                <c:pt idx="39">
                  <c:v>2.5811980000000001</c:v>
                </c:pt>
                <c:pt idx="40">
                  <c:v>2.5741390000000002</c:v>
                </c:pt>
                <c:pt idx="41">
                  <c:v>2.5738729999999999</c:v>
                </c:pt>
                <c:pt idx="42">
                  <c:v>2.5619559999999999</c:v>
                </c:pt>
                <c:pt idx="43">
                  <c:v>2.5598909999999999</c:v>
                </c:pt>
                <c:pt idx="44">
                  <c:v>2.5732849999999998</c:v>
                </c:pt>
                <c:pt idx="45">
                  <c:v>2.58189</c:v>
                </c:pt>
                <c:pt idx="46">
                  <c:v>2.5780919999999998</c:v>
                </c:pt>
                <c:pt idx="47">
                  <c:v>2.5738029999999998</c:v>
                </c:pt>
                <c:pt idx="48">
                  <c:v>2.5814870000000001</c:v>
                </c:pt>
                <c:pt idx="49">
                  <c:v>2.5809929999999999</c:v>
                </c:pt>
                <c:pt idx="50">
                  <c:v>2.5802849999999999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E-4247-828B-B1BF68D3F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864496"/>
        <c:axId val="1311847216"/>
      </c:scatterChart>
      <c:valAx>
        <c:axId val="87823551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2271"/>
        <c:crosses val="autoZero"/>
        <c:crossBetween val="midCat"/>
      </c:valAx>
      <c:valAx>
        <c:axId val="87842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benefit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3551"/>
        <c:crosses val="autoZero"/>
        <c:crossBetween val="midCat"/>
      </c:valAx>
      <c:valAx>
        <c:axId val="1311847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64496"/>
        <c:crosses val="max"/>
        <c:crossBetween val="midCat"/>
      </c:valAx>
      <c:valAx>
        <c:axId val="131186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184721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99459504320852"/>
          <c:y val="0.53229164763169301"/>
          <c:w val="0.63652319151805625"/>
          <c:h val="0.16311199667076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14097028194057"/>
          <c:y val="5.0925925925925923E-2"/>
          <c:w val="0.84430352119963503"/>
          <c:h val="0.75253062117235336"/>
        </c:manualLayout>
      </c:layout>
      <c:areaChart>
        <c:grouping val="stacked"/>
        <c:varyColors val="0"/>
        <c:ser>
          <c:idx val="0"/>
          <c:order val="0"/>
          <c:tx>
            <c:strRef>
              <c:f>'social care need'!$P$2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'social care need'!$J$3:$J$54</c:f>
              <c:numCache>
                <c:formatCode>General</c:formatCode>
                <c:ptCount val="5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  <c:pt idx="51">
                  <c:v>2070</c:v>
                </c:pt>
              </c:numCache>
            </c:numRef>
          </c:cat>
          <c:val>
            <c:numRef>
              <c:f>'social care need'!$K$4:$K$54</c:f>
              <c:numCache>
                <c:formatCode>General</c:formatCode>
                <c:ptCount val="51"/>
                <c:pt idx="0">
                  <c:v>734.55810355259268</c:v>
                </c:pt>
                <c:pt idx="1">
                  <c:v>718.95350135277079</c:v>
                </c:pt>
                <c:pt idx="2">
                  <c:v>798.87951262015144</c:v>
                </c:pt>
                <c:pt idx="3">
                  <c:v>886.03692490696164</c:v>
                </c:pt>
                <c:pt idx="4">
                  <c:v>951.50013413548288</c:v>
                </c:pt>
                <c:pt idx="5">
                  <c:v>998.69454078860281</c:v>
                </c:pt>
                <c:pt idx="6">
                  <c:v>1018.8663436322751</c:v>
                </c:pt>
                <c:pt idx="7">
                  <c:v>1020.769343900546</c:v>
                </c:pt>
                <c:pt idx="8">
                  <c:v>1057.6875491050027</c:v>
                </c:pt>
                <c:pt idx="9">
                  <c:v>1034.0903457784427</c:v>
                </c:pt>
                <c:pt idx="10">
                  <c:v>1029.9037451882466</c:v>
                </c:pt>
                <c:pt idx="11">
                  <c:v>1031.4261454028633</c:v>
                </c:pt>
                <c:pt idx="12">
                  <c:v>1018.4857435786208</c:v>
                </c:pt>
                <c:pt idx="13">
                  <c:v>1012.7767427738079</c:v>
                </c:pt>
                <c:pt idx="14">
                  <c:v>1021.5305440078544</c:v>
                </c:pt>
                <c:pt idx="15">
                  <c:v>1003.2617414324531</c:v>
                </c:pt>
                <c:pt idx="16">
                  <c:v>1006.3065418616866</c:v>
                </c:pt>
                <c:pt idx="17">
                  <c:v>1000.2169410032194</c:v>
                </c:pt>
                <c:pt idx="18">
                  <c:v>997.55274062764011</c:v>
                </c:pt>
                <c:pt idx="19">
                  <c:v>1012.3961427201536</c:v>
                </c:pt>
                <c:pt idx="20">
                  <c:v>1016.2021432566955</c:v>
                </c:pt>
                <c:pt idx="21">
                  <c:v>1006.6871419153408</c:v>
                </c:pt>
                <c:pt idx="22">
                  <c:v>1050.456148085573</c:v>
                </c:pt>
                <c:pt idx="23">
                  <c:v>1035.2321459394052</c:v>
                </c:pt>
                <c:pt idx="24">
                  <c:v>1040.1799466369098</c:v>
                </c:pt>
                <c:pt idx="25">
                  <c:v>1037.8963463149846</c:v>
                </c:pt>
                <c:pt idx="26">
                  <c:v>1043.6053471197974</c:v>
                </c:pt>
                <c:pt idx="27">
                  <c:v>1053.5009485148066</c:v>
                </c:pt>
                <c:pt idx="28">
                  <c:v>1043.6053471197974</c:v>
                </c:pt>
                <c:pt idx="29">
                  <c:v>1043.6053471197974</c:v>
                </c:pt>
                <c:pt idx="30">
                  <c:v>1046.2695474953769</c:v>
                </c:pt>
                <c:pt idx="31">
                  <c:v>1059.9711494269277</c:v>
                </c:pt>
                <c:pt idx="32">
                  <c:v>1053.8815485684609</c:v>
                </c:pt>
                <c:pt idx="33">
                  <c:v>1064.5383500707781</c:v>
                </c:pt>
                <c:pt idx="34">
                  <c:v>1085.4713530217589</c:v>
                </c:pt>
                <c:pt idx="35">
                  <c:v>1089.2773535583008</c:v>
                </c:pt>
                <c:pt idx="36">
                  <c:v>1086.2325531290671</c:v>
                </c:pt>
                <c:pt idx="37">
                  <c:v>1112.4939568312066</c:v>
                </c:pt>
                <c:pt idx="38">
                  <c:v>1094.6057543094594</c:v>
                </c:pt>
                <c:pt idx="39">
                  <c:v>1125.4343586554489</c:v>
                </c:pt>
                <c:pt idx="40">
                  <c:v>1161.9719638062516</c:v>
                </c:pt>
                <c:pt idx="41">
                  <c:v>1158.1659632697097</c:v>
                </c:pt>
                <c:pt idx="42">
                  <c:v>1192.0393680449329</c:v>
                </c:pt>
                <c:pt idx="43">
                  <c:v>1185.1885670791573</c:v>
                </c:pt>
                <c:pt idx="44">
                  <c:v>1162.3525638599058</c:v>
                </c:pt>
                <c:pt idx="45">
                  <c:v>1184.0467669181946</c:v>
                </c:pt>
                <c:pt idx="46">
                  <c:v>1166.1585643964477</c:v>
                </c:pt>
                <c:pt idx="47">
                  <c:v>1160.8301636452888</c:v>
                </c:pt>
                <c:pt idx="48">
                  <c:v>1163.8749640745225</c:v>
                </c:pt>
                <c:pt idx="49">
                  <c:v>1134.9493599968039</c:v>
                </c:pt>
                <c:pt idx="50">
                  <c:v>1138.7553605333458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7-4D41-8D9E-D65826034B59}"/>
            </c:ext>
          </c:extLst>
        </c:ser>
        <c:ser>
          <c:idx val="1"/>
          <c:order val="1"/>
          <c:tx>
            <c:strRef>
              <c:f>'social care need'!$Q$2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'social care need'!$J$3:$J$54</c:f>
              <c:numCache>
                <c:formatCode>General</c:formatCode>
                <c:ptCount val="5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  <c:pt idx="51">
                  <c:v>2070</c:v>
                </c:pt>
              </c:numCache>
            </c:numRef>
          </c:cat>
          <c:val>
            <c:numRef>
              <c:f>'social care need'!$L$4:$L$54</c:f>
              <c:numCache>
                <c:formatCode>General</c:formatCode>
                <c:ptCount val="51"/>
                <c:pt idx="0">
                  <c:v>1451.2280045834384</c:v>
                </c:pt>
                <c:pt idx="1">
                  <c:v>1548.2810182652577</c:v>
                </c:pt>
                <c:pt idx="2">
                  <c:v>1674.6402360784498</c:v>
                </c:pt>
                <c:pt idx="3">
                  <c:v>1789.2008522283618</c:v>
                </c:pt>
                <c:pt idx="4">
                  <c:v>1873.6940641395927</c:v>
                </c:pt>
                <c:pt idx="5">
                  <c:v>1927.7392717584883</c:v>
                </c:pt>
                <c:pt idx="6">
                  <c:v>1995.1054812552802</c:v>
                </c:pt>
                <c:pt idx="7">
                  <c:v>2052.1954893034094</c:v>
                </c:pt>
                <c:pt idx="8">
                  <c:v>2083.404693703053</c:v>
                </c:pt>
                <c:pt idx="9">
                  <c:v>2108.904897297884</c:v>
                </c:pt>
                <c:pt idx="10">
                  <c:v>2145.4425024486864</c:v>
                </c:pt>
                <c:pt idx="11">
                  <c:v>2203.6743106577783</c:v>
                </c:pt>
                <c:pt idx="12">
                  <c:v>2250.1075172035899</c:v>
                </c:pt>
                <c:pt idx="13">
                  <c:v>2293.8765233738218</c:v>
                </c:pt>
                <c:pt idx="14">
                  <c:v>2348.6829311000256</c:v>
                </c:pt>
                <c:pt idx="15">
                  <c:v>2399.6833382896875</c:v>
                </c:pt>
                <c:pt idx="16">
                  <c:v>2420.9969412943224</c:v>
                </c:pt>
                <c:pt idx="17">
                  <c:v>2450.6837454793495</c:v>
                </c:pt>
                <c:pt idx="18">
                  <c:v>2434.3179431722192</c:v>
                </c:pt>
                <c:pt idx="19">
                  <c:v>2438.5045437624153</c:v>
                </c:pt>
                <c:pt idx="20">
                  <c:v>2437.7433436551069</c:v>
                </c:pt>
                <c:pt idx="21">
                  <c:v>2423.6611416699016</c:v>
                </c:pt>
                <c:pt idx="22">
                  <c:v>2406.1535392018091</c:v>
                </c:pt>
                <c:pt idx="23">
                  <c:v>2369.9965341046604</c:v>
                </c:pt>
                <c:pt idx="24">
                  <c:v>2325.0857277734658</c:v>
                </c:pt>
                <c:pt idx="25">
                  <c:v>2306.8169251980648</c:v>
                </c:pt>
                <c:pt idx="26">
                  <c:v>2283.6003219251588</c:v>
                </c:pt>
                <c:pt idx="27">
                  <c:v>2244.3985163987768</c:v>
                </c:pt>
                <c:pt idx="28">
                  <c:v>2204.4355107650863</c:v>
                </c:pt>
                <c:pt idx="29">
                  <c:v>2187.6891084043023</c:v>
                </c:pt>
                <c:pt idx="30">
                  <c:v>2158.0023042192747</c:v>
                </c:pt>
                <c:pt idx="31">
                  <c:v>2124.128899444052</c:v>
                </c:pt>
                <c:pt idx="32">
                  <c:v>2133.2633007317527</c:v>
                </c:pt>
                <c:pt idx="33">
                  <c:v>2133.2633007317527</c:v>
                </c:pt>
                <c:pt idx="34">
                  <c:v>2171.7039061508258</c:v>
                </c:pt>
                <c:pt idx="35">
                  <c:v>2173.9875064727512</c:v>
                </c:pt>
                <c:pt idx="36">
                  <c:v>2216.9953125356747</c:v>
                </c:pt>
                <c:pt idx="37">
                  <c:v>2285.8839222470838</c:v>
                </c:pt>
                <c:pt idx="38">
                  <c:v>2338.7873297050169</c:v>
                </c:pt>
                <c:pt idx="39">
                  <c:v>2344.8769305634837</c:v>
                </c:pt>
                <c:pt idx="40">
                  <c:v>2372.2801344265858</c:v>
                </c:pt>
                <c:pt idx="41">
                  <c:v>2377.2279351240904</c:v>
                </c:pt>
                <c:pt idx="42">
                  <c:v>2377.6085351777447</c:v>
                </c:pt>
                <c:pt idx="43">
                  <c:v>2416.8103407041262</c:v>
                </c:pt>
                <c:pt idx="44">
                  <c:v>2457.5345464451248</c:v>
                </c:pt>
                <c:pt idx="45">
                  <c:v>2484.1765502009189</c:v>
                </c:pt>
                <c:pt idx="46">
                  <c:v>2446.8777449428076</c:v>
                </c:pt>
                <c:pt idx="47">
                  <c:v>2446.8777449428076</c:v>
                </c:pt>
                <c:pt idx="48">
                  <c:v>2439.646343923378</c:v>
                </c:pt>
                <c:pt idx="49">
                  <c:v>2435.4597433331819</c:v>
                </c:pt>
                <c:pt idx="50">
                  <c:v>2432.414942903948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7-4D41-8D9E-D65826034B59}"/>
            </c:ext>
          </c:extLst>
        </c:ser>
        <c:ser>
          <c:idx val="2"/>
          <c:order val="2"/>
          <c:tx>
            <c:strRef>
              <c:f>'social care need'!$R$2</c:f>
              <c:strCache>
                <c:ptCount val="1"/>
                <c:pt idx="0">
                  <c:v> 80+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'social care need'!$J$3:$J$54</c:f>
              <c:numCache>
                <c:formatCode>General</c:formatCode>
                <c:ptCount val="5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  <c:pt idx="51">
                  <c:v>2070</c:v>
                </c:pt>
              </c:numCache>
            </c:numRef>
          </c:cat>
          <c:val>
            <c:numRef>
              <c:f>'social care need'!$M$4:$M$54</c:f>
              <c:numCache>
                <c:formatCode>General</c:formatCode>
                <c:ptCount val="51"/>
                <c:pt idx="0">
                  <c:v>1475.5864080173069</c:v>
                </c:pt>
                <c:pt idx="1">
                  <c:v>1490.4298101098202</c:v>
                </c:pt>
                <c:pt idx="2">
                  <c:v>1553.228818962762</c:v>
                </c:pt>
                <c:pt idx="3">
                  <c:v>1656.7520335567026</c:v>
                </c:pt>
                <c:pt idx="4">
                  <c:v>1729.0660437509994</c:v>
                </c:pt>
                <c:pt idx="5">
                  <c:v>1818.8876564133889</c:v>
                </c:pt>
                <c:pt idx="6">
                  <c:v>1871.4104638176675</c:v>
                </c:pt>
                <c:pt idx="7">
                  <c:v>1964.2768769092906</c:v>
                </c:pt>
                <c:pt idx="8">
                  <c:v>2037.7326872645501</c:v>
                </c:pt>
                <c:pt idx="9">
                  <c:v>2078.4568930055484</c:v>
                </c:pt>
                <c:pt idx="10">
                  <c:v>2164.091905077742</c:v>
                </c:pt>
                <c:pt idx="11">
                  <c:v>2240.2119158085807</c:v>
                </c:pt>
                <c:pt idx="12">
                  <c:v>2291.2123229982426</c:v>
                </c:pt>
                <c:pt idx="13">
                  <c:v>2310.6229257346067</c:v>
                </c:pt>
                <c:pt idx="14">
                  <c:v>2343.3545303488672</c:v>
                </c:pt>
                <c:pt idx="15">
                  <c:v>2363.5263331925394</c:v>
                </c:pt>
                <c:pt idx="16">
                  <c:v>2404.2505389335379</c:v>
                </c:pt>
                <c:pt idx="17">
                  <c:v>2416.429740650472</c:v>
                </c:pt>
                <c:pt idx="18">
                  <c:v>2454.1091459622376</c:v>
                </c:pt>
                <c:pt idx="19">
                  <c:v>2542.7889584636641</c:v>
                </c:pt>
                <c:pt idx="20">
                  <c:v>2621.9537696237362</c:v>
                </c:pt>
                <c:pt idx="21">
                  <c:v>2645.5509729502965</c:v>
                </c:pt>
                <c:pt idx="22">
                  <c:v>2757.0667886709748</c:v>
                </c:pt>
                <c:pt idx="23">
                  <c:v>2821.0075976848793</c:v>
                </c:pt>
                <c:pt idx="24">
                  <c:v>2872.0080048745413</c:v>
                </c:pt>
                <c:pt idx="25">
                  <c:v>2929.4786129763243</c:v>
                </c:pt>
                <c:pt idx="26">
                  <c:v>3033.7630276775731</c:v>
                </c:pt>
                <c:pt idx="27">
                  <c:v>3088.5694354037773</c:v>
                </c:pt>
                <c:pt idx="28">
                  <c:v>3141.8534429153642</c:v>
                </c:pt>
                <c:pt idx="29">
                  <c:v>3174.2044474759709</c:v>
                </c:pt>
                <c:pt idx="30">
                  <c:v>3260.2200596018183</c:v>
                </c:pt>
                <c:pt idx="31">
                  <c:v>3342.4296711911238</c:v>
                </c:pt>
                <c:pt idx="32">
                  <c:v>3417.027281707346</c:v>
                </c:pt>
                <c:pt idx="33">
                  <c:v>3431.8706837998593</c:v>
                </c:pt>
                <c:pt idx="34">
                  <c:v>3418.5496819219625</c:v>
                </c:pt>
                <c:pt idx="35">
                  <c:v>3409.4152806342622</c:v>
                </c:pt>
                <c:pt idx="36">
                  <c:v>3409.4152806342622</c:v>
                </c:pt>
                <c:pt idx="37">
                  <c:v>3396.8554788636739</c:v>
                </c:pt>
                <c:pt idx="38">
                  <c:v>3396.0942787563654</c:v>
                </c:pt>
                <c:pt idx="39">
                  <c:v>3390.0046778978981</c:v>
                </c:pt>
                <c:pt idx="40">
                  <c:v>3404.8480799904119</c:v>
                </c:pt>
                <c:pt idx="41">
                  <c:v>3447.8558860533353</c:v>
                </c:pt>
                <c:pt idx="42">
                  <c:v>3434.9154842290927</c:v>
                </c:pt>
                <c:pt idx="43">
                  <c:v>3445.1916856777561</c:v>
                </c:pt>
                <c:pt idx="44">
                  <c:v>3429.5870834779344</c:v>
                </c:pt>
                <c:pt idx="45">
                  <c:v>3479.0650904529793</c:v>
                </c:pt>
                <c:pt idx="46">
                  <c:v>3547.5731001107338</c:v>
                </c:pt>
                <c:pt idx="47">
                  <c:v>3609.2303088027134</c:v>
                </c:pt>
                <c:pt idx="48">
                  <c:v>3664.4173165825714</c:v>
                </c:pt>
                <c:pt idx="49">
                  <c:v>3690.2981202310566</c:v>
                </c:pt>
                <c:pt idx="50">
                  <c:v>3708.5669228064576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C7-4D41-8D9E-D6582603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095488"/>
        <c:axId val="1109094048"/>
      </c:areaChart>
      <c:catAx>
        <c:axId val="110909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94048"/>
        <c:crosses val="autoZero"/>
        <c:auto val="1"/>
        <c:lblAlgn val="ctr"/>
        <c:lblOffset val="100"/>
        <c:noMultiLvlLbl val="0"/>
      </c:catAx>
      <c:valAx>
        <c:axId val="11090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</a:t>
                </a:r>
                <a:r>
                  <a:rPr lang="en-GB" baseline="0"/>
                  <a:t> in need of social care</a:t>
                </a:r>
                <a:r>
                  <a:rPr lang="en-GB"/>
                  <a:t>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76263182155997"/>
          <c:y val="5.1008981018369613E-2"/>
          <c:w val="0.29437981542629754"/>
          <c:h val="6.9767941527671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866105880755706E-2"/>
          <c:y val="4.7619047619047616E-2"/>
          <c:w val="0.87147682707814955"/>
          <c:h val="0.78701980434263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need'!$P$2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need'!$P$4:$P$53</c:f>
              <c:numCache>
                <c:formatCode>General</c:formatCode>
                <c:ptCount val="50"/>
                <c:pt idx="0">
                  <c:v>4.3250268913589102E-2</c:v>
                </c:pt>
                <c:pt idx="1">
                  <c:v>4.2294516714058615E-2</c:v>
                </c:pt>
                <c:pt idx="2">
                  <c:v>4.6998499809677345E-2</c:v>
                </c:pt>
                <c:pt idx="3">
                  <c:v>5.2199650208529527E-2</c:v>
                </c:pt>
                <c:pt idx="4">
                  <c:v>5.5540744690304809E-2</c:v>
                </c:pt>
                <c:pt idx="5">
                  <c:v>5.878531263301745E-2</c:v>
                </c:pt>
                <c:pt idx="6">
                  <c:v>5.9910928093458361E-2</c:v>
                </c:pt>
                <c:pt idx="7">
                  <c:v>6.0102187163858012E-2</c:v>
                </c:pt>
                <c:pt idx="8">
                  <c:v>6.2369549116861552E-2</c:v>
                </c:pt>
                <c:pt idx="9">
                  <c:v>6.1197828682118163E-2</c:v>
                </c:pt>
                <c:pt idx="10">
                  <c:v>6.1091795728541114E-2</c:v>
                </c:pt>
                <c:pt idx="11">
                  <c:v>6.1238786071000834E-2</c:v>
                </c:pt>
                <c:pt idx="12">
                  <c:v>6.061429736341397E-2</c:v>
                </c:pt>
                <c:pt idx="13">
                  <c:v>6.0293651153305844E-2</c:v>
                </c:pt>
                <c:pt idx="14">
                  <c:v>6.0803769652485164E-2</c:v>
                </c:pt>
                <c:pt idx="15">
                  <c:v>5.9596210802378424E-2</c:v>
                </c:pt>
                <c:pt idx="16">
                  <c:v>5.9696100787970469E-2</c:v>
                </c:pt>
                <c:pt idx="17">
                  <c:v>5.9186523129588754E-2</c:v>
                </c:pt>
                <c:pt idx="18">
                  <c:v>5.8888289745663701E-2</c:v>
                </c:pt>
                <c:pt idx="19">
                  <c:v>5.9457284634985917E-2</c:v>
                </c:pt>
                <c:pt idx="20">
                  <c:v>5.9423128282738359E-2</c:v>
                </c:pt>
                <c:pt idx="21">
                  <c:v>5.8553971486761711E-2</c:v>
                </c:pt>
                <c:pt idx="22">
                  <c:v>6.0736763346683688E-2</c:v>
                </c:pt>
                <c:pt idx="23">
                  <c:v>5.9602068542378824E-2</c:v>
                </c:pt>
                <c:pt idx="24">
                  <c:v>5.9330496700243138E-2</c:v>
                </c:pt>
                <c:pt idx="25">
                  <c:v>5.8929034488719854E-2</c:v>
                </c:pt>
                <c:pt idx="26">
                  <c:v>5.9036300219609872E-2</c:v>
                </c:pt>
                <c:pt idx="27">
                  <c:v>5.9312591068826602E-2</c:v>
                </c:pt>
                <c:pt idx="28">
                  <c:v>5.8463572205283469E-2</c:v>
                </c:pt>
                <c:pt idx="29">
                  <c:v>5.8173331918956191E-2</c:v>
                </c:pt>
                <c:pt idx="30">
                  <c:v>5.8161430233788218E-2</c:v>
                </c:pt>
                <c:pt idx="31">
                  <c:v>5.868223097831813E-2</c:v>
                </c:pt>
                <c:pt idx="32">
                  <c:v>5.8174713223244676E-2</c:v>
                </c:pt>
                <c:pt idx="33">
                  <c:v>5.8596777910460265E-2</c:v>
                </c:pt>
                <c:pt idx="34">
                  <c:v>5.9556873472967613E-2</c:v>
                </c:pt>
                <c:pt idx="35">
                  <c:v>5.9652340656134062E-2</c:v>
                </c:pt>
                <c:pt idx="36">
                  <c:v>5.932731883756704E-2</c:v>
                </c:pt>
                <c:pt idx="37">
                  <c:v>6.0618000829531317E-2</c:v>
                </c:pt>
                <c:pt idx="38">
                  <c:v>5.9537117542334282E-2</c:v>
                </c:pt>
                <c:pt idx="39">
                  <c:v>6.1158221302998965E-2</c:v>
                </c:pt>
                <c:pt idx="40">
                  <c:v>6.2962733815917007E-2</c:v>
                </c:pt>
                <c:pt idx="41">
                  <c:v>6.2659583230376417E-2</c:v>
                </c:pt>
                <c:pt idx="42">
                  <c:v>6.4400715563506267E-2</c:v>
                </c:pt>
                <c:pt idx="43">
                  <c:v>6.4046399703831677E-2</c:v>
                </c:pt>
                <c:pt idx="44">
                  <c:v>6.2809781379182694E-2</c:v>
                </c:pt>
                <c:pt idx="45">
                  <c:v>6.399391121899041E-2</c:v>
                </c:pt>
                <c:pt idx="46">
                  <c:v>6.3081610804578775E-2</c:v>
                </c:pt>
                <c:pt idx="47">
                  <c:v>6.2823127149889801E-2</c:v>
                </c:pt>
                <c:pt idx="48">
                  <c:v>6.3140072679220352E-2</c:v>
                </c:pt>
                <c:pt idx="49">
                  <c:v>6.162812325624651E-2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2-42C9-B8F6-E78DD70AC3C8}"/>
            </c:ext>
          </c:extLst>
        </c:ser>
        <c:ser>
          <c:idx val="1"/>
          <c:order val="1"/>
          <c:tx>
            <c:strRef>
              <c:f>'social care need'!$Q$2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need'!$Q$4:$Q$53</c:f>
              <c:numCache>
                <c:formatCode>General</c:formatCode>
                <c:ptCount val="50"/>
                <c:pt idx="0">
                  <c:v>0.16137633316404265</c:v>
                </c:pt>
                <c:pt idx="1">
                  <c:v>0.16946469485523849</c:v>
                </c:pt>
                <c:pt idx="2">
                  <c:v>0.18082439485472404</c:v>
                </c:pt>
                <c:pt idx="3">
                  <c:v>0.19057077995784011</c:v>
                </c:pt>
                <c:pt idx="4">
                  <c:v>0.1945234708392603</c:v>
                </c:pt>
                <c:pt idx="5">
                  <c:v>0.19702038276023029</c:v>
                </c:pt>
                <c:pt idx="6">
                  <c:v>0.20102776499463107</c:v>
                </c:pt>
                <c:pt idx="7">
                  <c:v>0.20548780487804877</c:v>
                </c:pt>
                <c:pt idx="8">
                  <c:v>0.20620032395374241</c:v>
                </c:pt>
                <c:pt idx="9">
                  <c:v>0.20547335632439648</c:v>
                </c:pt>
                <c:pt idx="10">
                  <c:v>0.20524303659202622</c:v>
                </c:pt>
                <c:pt idx="11">
                  <c:v>0.20693352394567549</c:v>
                </c:pt>
                <c:pt idx="12">
                  <c:v>0.2073585633615096</c:v>
                </c:pt>
                <c:pt idx="13">
                  <c:v>0.20783475292251458</c:v>
                </c:pt>
                <c:pt idx="14">
                  <c:v>0.20971249915041121</c:v>
                </c:pt>
                <c:pt idx="15">
                  <c:v>0.21139274458526119</c:v>
                </c:pt>
                <c:pt idx="16">
                  <c:v>0.21054547861776776</c:v>
                </c:pt>
                <c:pt idx="17">
                  <c:v>0.21126021194921094</c:v>
                </c:pt>
                <c:pt idx="18">
                  <c:v>0.20890355031518437</c:v>
                </c:pt>
                <c:pt idx="19">
                  <c:v>0.20919450158357006</c:v>
                </c:pt>
                <c:pt idx="20">
                  <c:v>0.20967689134775919</c:v>
                </c:pt>
                <c:pt idx="21">
                  <c:v>0.20929468217971472</c:v>
                </c:pt>
                <c:pt idx="22">
                  <c:v>0.20953896125418447</c:v>
                </c:pt>
                <c:pt idx="23">
                  <c:v>0.20805212161710659</c:v>
                </c:pt>
                <c:pt idx="24">
                  <c:v>0.20495873314097832</c:v>
                </c:pt>
                <c:pt idx="25">
                  <c:v>0.20358054547897353</c:v>
                </c:pt>
                <c:pt idx="26">
                  <c:v>0.20161967808058068</c:v>
                </c:pt>
                <c:pt idx="27">
                  <c:v>0.19833849051526975</c:v>
                </c:pt>
                <c:pt idx="28">
                  <c:v>0.19483970800955361</c:v>
                </c:pt>
                <c:pt idx="29">
                  <c:v>0.19358097868184421</c:v>
                </c:pt>
                <c:pt idx="30">
                  <c:v>0.19026845637583892</c:v>
                </c:pt>
                <c:pt idx="31">
                  <c:v>0.18594036315175747</c:v>
                </c:pt>
                <c:pt idx="32">
                  <c:v>0.1858483371464571</c:v>
                </c:pt>
                <c:pt idx="33">
                  <c:v>0.18369219676859044</c:v>
                </c:pt>
                <c:pt idx="34">
                  <c:v>0.18454075032341527</c:v>
                </c:pt>
                <c:pt idx="35">
                  <c:v>0.18176032584484186</c:v>
                </c:pt>
                <c:pt idx="36">
                  <c:v>0.1822990016586862</c:v>
                </c:pt>
                <c:pt idx="37">
                  <c:v>0.18443680137575236</c:v>
                </c:pt>
                <c:pt idx="38">
                  <c:v>0.18637025354846537</c:v>
                </c:pt>
                <c:pt idx="39">
                  <c:v>0.18452737510482808</c:v>
                </c:pt>
                <c:pt idx="40">
                  <c:v>0.18534046981861432</c:v>
                </c:pt>
                <c:pt idx="41">
                  <c:v>0.1843946506066779</c:v>
                </c:pt>
                <c:pt idx="42">
                  <c:v>0.18298719939072614</c:v>
                </c:pt>
                <c:pt idx="43">
                  <c:v>0.18458765733554258</c:v>
                </c:pt>
                <c:pt idx="44">
                  <c:v>0.18642991193879024</c:v>
                </c:pt>
                <c:pt idx="45">
                  <c:v>0.18775169715797951</c:v>
                </c:pt>
                <c:pt idx="46">
                  <c:v>0.18434937202500429</c:v>
                </c:pt>
                <c:pt idx="47">
                  <c:v>0.18386432534462049</c:v>
                </c:pt>
                <c:pt idx="48">
                  <c:v>0.18295989724561154</c:v>
                </c:pt>
                <c:pt idx="49">
                  <c:v>0.18234405721938848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C2-42C9-B8F6-E78DD70AC3C8}"/>
            </c:ext>
          </c:extLst>
        </c:ser>
        <c:ser>
          <c:idx val="2"/>
          <c:order val="2"/>
          <c:tx>
            <c:strRef>
              <c:f>'social care need'!$R$2</c:f>
              <c:strCache>
                <c:ptCount val="1"/>
                <c:pt idx="0">
                  <c:v> 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need'!$R$4:$R$53</c:f>
              <c:numCache>
                <c:formatCode>General</c:formatCode>
                <c:ptCount val="50"/>
                <c:pt idx="0">
                  <c:v>0.40652196707560029</c:v>
                </c:pt>
                <c:pt idx="1">
                  <c:v>0.40970914417242099</c:v>
                </c:pt>
                <c:pt idx="2">
                  <c:v>0.4222889072847682</c:v>
                </c:pt>
                <c:pt idx="3">
                  <c:v>0.43858942065491185</c:v>
                </c:pt>
                <c:pt idx="4">
                  <c:v>0.44025583874406432</c:v>
                </c:pt>
                <c:pt idx="5">
                  <c:v>0.44365020423319718</c:v>
                </c:pt>
                <c:pt idx="6">
                  <c:v>0.4452594403694648</c:v>
                </c:pt>
                <c:pt idx="7">
                  <c:v>0.44002046210248102</c:v>
                </c:pt>
                <c:pt idx="8">
                  <c:v>0.43986197831087742</c:v>
                </c:pt>
                <c:pt idx="9">
                  <c:v>0.43597317579434774</c:v>
                </c:pt>
                <c:pt idx="10">
                  <c:v>0.44145962732919253</c:v>
                </c:pt>
                <c:pt idx="11">
                  <c:v>0.44927868101671631</c:v>
                </c:pt>
                <c:pt idx="12">
                  <c:v>0.45185018389251669</c:v>
                </c:pt>
                <c:pt idx="13">
                  <c:v>0.44977033634612534</c:v>
                </c:pt>
                <c:pt idx="14">
                  <c:v>0.44990865911582023</c:v>
                </c:pt>
                <c:pt idx="15">
                  <c:v>0.44750306262160411</c:v>
                </c:pt>
                <c:pt idx="16">
                  <c:v>0.44772840031185768</c:v>
                </c:pt>
                <c:pt idx="17">
                  <c:v>0.44395496818404306</c:v>
                </c:pt>
                <c:pt idx="18">
                  <c:v>0.44429132501894852</c:v>
                </c:pt>
                <c:pt idx="19">
                  <c:v>0.44694942467219695</c:v>
                </c:pt>
                <c:pt idx="20">
                  <c:v>0.44914591211370453</c:v>
                </c:pt>
                <c:pt idx="21">
                  <c:v>0.44237255775472539</c:v>
                </c:pt>
                <c:pt idx="22">
                  <c:v>0.44682950900567481</c:v>
                </c:pt>
                <c:pt idx="23">
                  <c:v>0.44575414962713494</c:v>
                </c:pt>
                <c:pt idx="24">
                  <c:v>0.44074528356988496</c:v>
                </c:pt>
                <c:pt idx="25">
                  <c:v>0.4400297278756003</c:v>
                </c:pt>
                <c:pt idx="26">
                  <c:v>0.4442400936298278</c:v>
                </c:pt>
                <c:pt idx="27">
                  <c:v>0.44249959103549813</c:v>
                </c:pt>
                <c:pt idx="28">
                  <c:v>0.44085447263017358</c:v>
                </c:pt>
                <c:pt idx="29">
                  <c:v>0.43788722041373518</c:v>
                </c:pt>
                <c:pt idx="30">
                  <c:v>0.44150087619833006</c:v>
                </c:pt>
                <c:pt idx="31">
                  <c:v>0.44504130137333403</c:v>
                </c:pt>
                <c:pt idx="32">
                  <c:v>0.44896734510176528</c:v>
                </c:pt>
                <c:pt idx="33">
                  <c:v>0.44660723130262509</c:v>
                </c:pt>
                <c:pt idx="34">
                  <c:v>0.44384049019123389</c:v>
                </c:pt>
                <c:pt idx="35">
                  <c:v>0.44152003548720981</c:v>
                </c:pt>
                <c:pt idx="36">
                  <c:v>0.44208656171346788</c:v>
                </c:pt>
                <c:pt idx="37">
                  <c:v>0.44074074074074077</c:v>
                </c:pt>
                <c:pt idx="38">
                  <c:v>0.44033754441373862</c:v>
                </c:pt>
                <c:pt idx="39">
                  <c:v>0.43743247225223453</c:v>
                </c:pt>
                <c:pt idx="40">
                  <c:v>0.43537083901109597</c:v>
                </c:pt>
                <c:pt idx="41">
                  <c:v>0.43636801541425818</c:v>
                </c:pt>
                <c:pt idx="42">
                  <c:v>0.43146722761390255</c:v>
                </c:pt>
                <c:pt idx="43">
                  <c:v>0.42955440611208656</c:v>
                </c:pt>
                <c:pt idx="44">
                  <c:v>0.42454652532391046</c:v>
                </c:pt>
                <c:pt idx="45">
                  <c:v>0.42407794015309674</c:v>
                </c:pt>
                <c:pt idx="46">
                  <c:v>0.42643425748009883</c:v>
                </c:pt>
                <c:pt idx="47">
                  <c:v>0.42785598267460745</c:v>
                </c:pt>
                <c:pt idx="48">
                  <c:v>0.42641392444306658</c:v>
                </c:pt>
                <c:pt idx="49">
                  <c:v>0.42239163580919192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C2-42C9-B8F6-E78DD70AC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24528"/>
        <c:axId val="1591825488"/>
      </c:scatterChart>
      <c:valAx>
        <c:axId val="1591824528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5488"/>
        <c:crosses val="autoZero"/>
        <c:crossBetween val="midCat"/>
      </c:valAx>
      <c:valAx>
        <c:axId val="15918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share in need of social care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76881014873139"/>
          <c:y val="7.9281860600758203E-2"/>
          <c:w val="0.41728140310779976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04115994615458"/>
          <c:y val="4.7619047619047616E-2"/>
          <c:w val="0.84030177301275077"/>
          <c:h val="0.78701980434263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need'!$X$1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need'!$X$4:$X$53</c:f>
              <c:numCache>
                <c:formatCode>General</c:formatCode>
                <c:ptCount val="50"/>
                <c:pt idx="0">
                  <c:v>0.35613119999999998</c:v>
                </c:pt>
                <c:pt idx="1">
                  <c:v>0.3658285</c:v>
                </c:pt>
                <c:pt idx="2">
                  <c:v>0.37339070000000002</c:v>
                </c:pt>
                <c:pt idx="3">
                  <c:v>0.3814072</c:v>
                </c:pt>
                <c:pt idx="4">
                  <c:v>0.38936280000000001</c:v>
                </c:pt>
                <c:pt idx="5">
                  <c:v>0.39931</c:v>
                </c:pt>
                <c:pt idx="6">
                  <c:v>0.41315489999999999</c:v>
                </c:pt>
                <c:pt idx="7">
                  <c:v>0.42367339999999998</c:v>
                </c:pt>
                <c:pt idx="8">
                  <c:v>0.43137999999999999</c:v>
                </c:pt>
                <c:pt idx="9">
                  <c:v>0.44430930000000002</c:v>
                </c:pt>
                <c:pt idx="10">
                  <c:v>0.45170900000000003</c:v>
                </c:pt>
                <c:pt idx="11">
                  <c:v>0.45402569999999998</c:v>
                </c:pt>
                <c:pt idx="12">
                  <c:v>0.46405269999999998</c:v>
                </c:pt>
                <c:pt idx="13">
                  <c:v>0.46408660000000002</c:v>
                </c:pt>
                <c:pt idx="14">
                  <c:v>0.46454620000000002</c:v>
                </c:pt>
                <c:pt idx="15">
                  <c:v>0.47493839999999998</c:v>
                </c:pt>
                <c:pt idx="16">
                  <c:v>0.4827166</c:v>
                </c:pt>
                <c:pt idx="17">
                  <c:v>0.48680240000000002</c:v>
                </c:pt>
                <c:pt idx="18">
                  <c:v>0.49177680000000001</c:v>
                </c:pt>
                <c:pt idx="19">
                  <c:v>0.49166260000000001</c:v>
                </c:pt>
                <c:pt idx="20">
                  <c:v>0.492344</c:v>
                </c:pt>
                <c:pt idx="21">
                  <c:v>0.49723279999999997</c:v>
                </c:pt>
                <c:pt idx="22">
                  <c:v>0.5051274</c:v>
                </c:pt>
                <c:pt idx="23">
                  <c:v>0.50598209999999999</c:v>
                </c:pt>
                <c:pt idx="24">
                  <c:v>0.50471080000000001</c:v>
                </c:pt>
                <c:pt idx="25">
                  <c:v>0.50047540000000001</c:v>
                </c:pt>
                <c:pt idx="26">
                  <c:v>0.49582310000000002</c:v>
                </c:pt>
                <c:pt idx="27">
                  <c:v>0.49130020000000002</c:v>
                </c:pt>
                <c:pt idx="28">
                  <c:v>0.48992560000000002</c:v>
                </c:pt>
                <c:pt idx="29">
                  <c:v>0.4839928</c:v>
                </c:pt>
                <c:pt idx="30">
                  <c:v>0.47991109999999998</c:v>
                </c:pt>
                <c:pt idx="31">
                  <c:v>0.48134179999999999</c:v>
                </c:pt>
                <c:pt idx="32">
                  <c:v>0.47810829999999999</c:v>
                </c:pt>
                <c:pt idx="33">
                  <c:v>0.4822031</c:v>
                </c:pt>
                <c:pt idx="34">
                  <c:v>0.48493330000000001</c:v>
                </c:pt>
                <c:pt idx="35">
                  <c:v>0.47907369999999999</c:v>
                </c:pt>
                <c:pt idx="36">
                  <c:v>0.47274769999999999</c:v>
                </c:pt>
                <c:pt idx="37">
                  <c:v>0.4698465</c:v>
                </c:pt>
                <c:pt idx="38">
                  <c:v>0.46720899999999999</c:v>
                </c:pt>
                <c:pt idx="39">
                  <c:v>0.46430199999999999</c:v>
                </c:pt>
                <c:pt idx="40">
                  <c:v>0.46101180000000003</c:v>
                </c:pt>
                <c:pt idx="41">
                  <c:v>0.45622269999999998</c:v>
                </c:pt>
                <c:pt idx="42">
                  <c:v>0.44502700000000001</c:v>
                </c:pt>
                <c:pt idx="43">
                  <c:v>0.4444787</c:v>
                </c:pt>
                <c:pt idx="44">
                  <c:v>0.4470518</c:v>
                </c:pt>
                <c:pt idx="45">
                  <c:v>0.4488625</c:v>
                </c:pt>
                <c:pt idx="46">
                  <c:v>0.45007409999999998</c:v>
                </c:pt>
                <c:pt idx="47">
                  <c:v>0.44931919999999997</c:v>
                </c:pt>
                <c:pt idx="48">
                  <c:v>0.44982660000000002</c:v>
                </c:pt>
                <c:pt idx="49">
                  <c:v>0.45301419999999998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D-439C-963D-27E68C6539B4}"/>
            </c:ext>
          </c:extLst>
        </c:ser>
        <c:ser>
          <c:idx val="1"/>
          <c:order val="1"/>
          <c:tx>
            <c:strRef>
              <c:f>'social care need'!$AB$1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need'!$AB$4:$AB$53</c:f>
              <c:numCache>
                <c:formatCode>General</c:formatCode>
                <c:ptCount val="50"/>
                <c:pt idx="0">
                  <c:v>0.2424666</c:v>
                </c:pt>
                <c:pt idx="1">
                  <c:v>0.24611540000000001</c:v>
                </c:pt>
                <c:pt idx="2">
                  <c:v>0.25508570000000003</c:v>
                </c:pt>
                <c:pt idx="3">
                  <c:v>0.26009399999999999</c:v>
                </c:pt>
                <c:pt idx="4">
                  <c:v>0.27030979999999999</c:v>
                </c:pt>
                <c:pt idx="5">
                  <c:v>0.2767232</c:v>
                </c:pt>
                <c:pt idx="6">
                  <c:v>0.2796825</c:v>
                </c:pt>
                <c:pt idx="7">
                  <c:v>0.28536590000000001</c:v>
                </c:pt>
                <c:pt idx="8">
                  <c:v>0.29713339999999999</c:v>
                </c:pt>
                <c:pt idx="9">
                  <c:v>0.30003340000000001</c:v>
                </c:pt>
                <c:pt idx="10">
                  <c:v>0.30700889999999997</c:v>
                </c:pt>
                <c:pt idx="11">
                  <c:v>0.314832</c:v>
                </c:pt>
                <c:pt idx="12">
                  <c:v>0.31587809999999999</c:v>
                </c:pt>
                <c:pt idx="13">
                  <c:v>0.32176969999999999</c:v>
                </c:pt>
                <c:pt idx="14">
                  <c:v>0.32916469999999998</c:v>
                </c:pt>
                <c:pt idx="15">
                  <c:v>0.33122109999999999</c:v>
                </c:pt>
                <c:pt idx="16">
                  <c:v>0.34075860000000002</c:v>
                </c:pt>
                <c:pt idx="17">
                  <c:v>0.34942089999999998</c:v>
                </c:pt>
                <c:pt idx="18">
                  <c:v>0.35770980000000002</c:v>
                </c:pt>
                <c:pt idx="19">
                  <c:v>0.36810660000000001</c:v>
                </c:pt>
                <c:pt idx="20">
                  <c:v>0.37840049999999997</c:v>
                </c:pt>
                <c:pt idx="21">
                  <c:v>0.3914087</c:v>
                </c:pt>
                <c:pt idx="22">
                  <c:v>0.40091480000000002</c:v>
                </c:pt>
                <c:pt idx="23">
                  <c:v>0.40731709999999999</c:v>
                </c:pt>
                <c:pt idx="24">
                  <c:v>0.41713080000000002</c:v>
                </c:pt>
                <c:pt idx="25">
                  <c:v>0.42731429999999998</c:v>
                </c:pt>
                <c:pt idx="26">
                  <c:v>0.44013580000000002</c:v>
                </c:pt>
                <c:pt idx="27">
                  <c:v>0.45469530000000002</c:v>
                </c:pt>
                <c:pt idx="28">
                  <c:v>0.46190330000000002</c:v>
                </c:pt>
                <c:pt idx="29">
                  <c:v>0.47277140000000001</c:v>
                </c:pt>
                <c:pt idx="30">
                  <c:v>0.48164430000000003</c:v>
                </c:pt>
                <c:pt idx="31">
                  <c:v>0.48015989999999997</c:v>
                </c:pt>
                <c:pt idx="32">
                  <c:v>0.48506250000000001</c:v>
                </c:pt>
                <c:pt idx="33">
                  <c:v>0.48149969999999997</c:v>
                </c:pt>
                <c:pt idx="34">
                  <c:v>0.47380339999999999</c:v>
                </c:pt>
                <c:pt idx="35">
                  <c:v>0.48141669999999998</c:v>
                </c:pt>
                <c:pt idx="36">
                  <c:v>0.48740339999999999</c:v>
                </c:pt>
                <c:pt idx="37">
                  <c:v>0.49023460000000002</c:v>
                </c:pt>
                <c:pt idx="38">
                  <c:v>0.49478349999999999</c:v>
                </c:pt>
                <c:pt idx="39">
                  <c:v>0.4949383</c:v>
                </c:pt>
                <c:pt idx="40">
                  <c:v>0.49443949999999998</c:v>
                </c:pt>
                <c:pt idx="41">
                  <c:v>0.49697400000000003</c:v>
                </c:pt>
                <c:pt idx="42">
                  <c:v>0.50593160000000004</c:v>
                </c:pt>
                <c:pt idx="43">
                  <c:v>0.50504349999999998</c:v>
                </c:pt>
                <c:pt idx="44">
                  <c:v>0.49776239999999999</c:v>
                </c:pt>
                <c:pt idx="45">
                  <c:v>0.49211830000000001</c:v>
                </c:pt>
                <c:pt idx="46">
                  <c:v>0.49495329999999998</c:v>
                </c:pt>
                <c:pt idx="47">
                  <c:v>0.49136299999999999</c:v>
                </c:pt>
                <c:pt idx="48">
                  <c:v>0.495533</c:v>
                </c:pt>
                <c:pt idx="49">
                  <c:v>0.49662329999999999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D-439C-963D-27E68C6539B4}"/>
            </c:ext>
          </c:extLst>
        </c:ser>
        <c:ser>
          <c:idx val="2"/>
          <c:order val="2"/>
          <c:tx>
            <c:strRef>
              <c:f>'social care need'!$AF$1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need'!$AF$4:$AF$53</c:f>
              <c:numCache>
                <c:formatCode>General</c:formatCode>
                <c:ptCount val="50"/>
                <c:pt idx="0">
                  <c:v>0.11555</c:v>
                </c:pt>
                <c:pt idx="1">
                  <c:v>0.1231429</c:v>
                </c:pt>
                <c:pt idx="2">
                  <c:v>0.1259313</c:v>
                </c:pt>
                <c:pt idx="3">
                  <c:v>0.1339043</c:v>
                </c:pt>
                <c:pt idx="4">
                  <c:v>0.13886999999999999</c:v>
                </c:pt>
                <c:pt idx="5">
                  <c:v>0.14658370000000001</c:v>
                </c:pt>
                <c:pt idx="6">
                  <c:v>0.15285699999999999</c:v>
                </c:pt>
                <c:pt idx="7">
                  <c:v>0.168045</c:v>
                </c:pt>
                <c:pt idx="8">
                  <c:v>0.17244499999999999</c:v>
                </c:pt>
                <c:pt idx="9">
                  <c:v>0.18186169999999999</c:v>
                </c:pt>
                <c:pt idx="10">
                  <c:v>0.19347829999999999</c:v>
                </c:pt>
                <c:pt idx="11">
                  <c:v>0.1985345</c:v>
                </c:pt>
                <c:pt idx="12">
                  <c:v>0.21263979999999999</c:v>
                </c:pt>
                <c:pt idx="13">
                  <c:v>0.22521859999999999</c:v>
                </c:pt>
                <c:pt idx="14">
                  <c:v>0.23324810000000001</c:v>
                </c:pt>
                <c:pt idx="15">
                  <c:v>0.24702750000000001</c:v>
                </c:pt>
                <c:pt idx="16">
                  <c:v>0.24877740000000001</c:v>
                </c:pt>
                <c:pt idx="17">
                  <c:v>0.25557649999999998</c:v>
                </c:pt>
                <c:pt idx="18">
                  <c:v>0.25783780000000001</c:v>
                </c:pt>
                <c:pt idx="19">
                  <c:v>0.26525290000000001</c:v>
                </c:pt>
                <c:pt idx="20">
                  <c:v>0.27193899999999999</c:v>
                </c:pt>
                <c:pt idx="21">
                  <c:v>0.27314959999999999</c:v>
                </c:pt>
                <c:pt idx="22">
                  <c:v>0.28232170000000001</c:v>
                </c:pt>
                <c:pt idx="23">
                  <c:v>0.29173680000000002</c:v>
                </c:pt>
                <c:pt idx="24">
                  <c:v>0.29484260000000001</c:v>
                </c:pt>
                <c:pt idx="25">
                  <c:v>0.30168080000000003</c:v>
                </c:pt>
                <c:pt idx="26">
                  <c:v>0.30992589999999998</c:v>
                </c:pt>
                <c:pt idx="27">
                  <c:v>0.31146740000000001</c:v>
                </c:pt>
                <c:pt idx="28">
                  <c:v>0.3220828</c:v>
                </c:pt>
                <c:pt idx="29">
                  <c:v>0.33135569999999998</c:v>
                </c:pt>
                <c:pt idx="30">
                  <c:v>0.33738790000000002</c:v>
                </c:pt>
                <c:pt idx="31">
                  <c:v>0.3453099</c:v>
                </c:pt>
                <c:pt idx="32">
                  <c:v>0.35600340000000003</c:v>
                </c:pt>
                <c:pt idx="33">
                  <c:v>0.362952</c:v>
                </c:pt>
                <c:pt idx="34">
                  <c:v>0.37293080000000001</c:v>
                </c:pt>
                <c:pt idx="35">
                  <c:v>0.38424760000000002</c:v>
                </c:pt>
                <c:pt idx="36">
                  <c:v>0.39293289999999997</c:v>
                </c:pt>
                <c:pt idx="37">
                  <c:v>0.4019259</c:v>
                </c:pt>
                <c:pt idx="38">
                  <c:v>0.40786620000000001</c:v>
                </c:pt>
                <c:pt idx="39">
                  <c:v>0.41518509999999997</c:v>
                </c:pt>
                <c:pt idx="40">
                  <c:v>0.42729220000000001</c:v>
                </c:pt>
                <c:pt idx="41">
                  <c:v>0.43848749999999997</c:v>
                </c:pt>
                <c:pt idx="42">
                  <c:v>0.45106849999999998</c:v>
                </c:pt>
                <c:pt idx="43">
                  <c:v>0.45821669999999998</c:v>
                </c:pt>
                <c:pt idx="44">
                  <c:v>0.46775030000000001</c:v>
                </c:pt>
                <c:pt idx="45">
                  <c:v>0.47520299999999999</c:v>
                </c:pt>
                <c:pt idx="46">
                  <c:v>0.47282459999999998</c:v>
                </c:pt>
                <c:pt idx="47">
                  <c:v>0.48019309999999998</c:v>
                </c:pt>
                <c:pt idx="48">
                  <c:v>0.47367019999999999</c:v>
                </c:pt>
                <c:pt idx="49">
                  <c:v>0.46700069999999999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4D-439C-963D-27E68C65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24528"/>
        <c:axId val="1591825488"/>
      </c:scatterChart>
      <c:valAx>
        <c:axId val="1591824528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5488"/>
        <c:crosses val="autoZero"/>
        <c:crossBetween val="midCat"/>
      </c:valAx>
      <c:valAx>
        <c:axId val="15918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shares with degree level qualifications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002294982477959"/>
          <c:y val="0.72863244367181379"/>
          <c:w val="0.41728140310779976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3924102810834"/>
          <c:y val="4.7619047619047616E-2"/>
          <c:w val="0.83790369193079706"/>
          <c:h val="0.78701980434263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need'!$X$1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need'!$Y$4:$Y$53</c:f>
              <c:numCache>
                <c:formatCode>General</c:formatCode>
                <c:ptCount val="50"/>
                <c:pt idx="0">
                  <c:v>0.14147100000000001</c:v>
                </c:pt>
                <c:pt idx="1">
                  <c:v>0.13747400000000001</c:v>
                </c:pt>
                <c:pt idx="2">
                  <c:v>0.1284342</c:v>
                </c:pt>
                <c:pt idx="3">
                  <c:v>0.12222520000000001</c:v>
                </c:pt>
                <c:pt idx="4">
                  <c:v>0.1151249</c:v>
                </c:pt>
                <c:pt idx="5">
                  <c:v>0.11024490000000001</c:v>
                </c:pt>
                <c:pt idx="6">
                  <c:v>0.1034622</c:v>
                </c:pt>
                <c:pt idx="7">
                  <c:v>9.6808900000000003E-2</c:v>
                </c:pt>
                <c:pt idx="8">
                  <c:v>9.2084299999999994E-2</c:v>
                </c:pt>
                <c:pt idx="9">
                  <c:v>8.5231000000000001E-2</c:v>
                </c:pt>
                <c:pt idx="10">
                  <c:v>7.9739900000000002E-2</c:v>
                </c:pt>
                <c:pt idx="11">
                  <c:v>7.5407299999999997E-2</c:v>
                </c:pt>
                <c:pt idx="12">
                  <c:v>7.0807300000000004E-2</c:v>
                </c:pt>
                <c:pt idx="13">
                  <c:v>6.8382700000000005E-2</c:v>
                </c:pt>
                <c:pt idx="14">
                  <c:v>6.4790899999999998E-2</c:v>
                </c:pt>
                <c:pt idx="15">
                  <c:v>6.0093599999999997E-2</c:v>
                </c:pt>
                <c:pt idx="16">
                  <c:v>5.6783500000000001E-2</c:v>
                </c:pt>
                <c:pt idx="17">
                  <c:v>5.3916499999999999E-2</c:v>
                </c:pt>
                <c:pt idx="18">
                  <c:v>5.0709999999999998E-2</c:v>
                </c:pt>
                <c:pt idx="19">
                  <c:v>4.7521099999999997E-2</c:v>
                </c:pt>
                <c:pt idx="20">
                  <c:v>4.6381199999999997E-2</c:v>
                </c:pt>
                <c:pt idx="21">
                  <c:v>4.2504199999999999E-2</c:v>
                </c:pt>
                <c:pt idx="22">
                  <c:v>4.0139099999999997E-2</c:v>
                </c:pt>
                <c:pt idx="23">
                  <c:v>3.7163599999999998E-2</c:v>
                </c:pt>
                <c:pt idx="24">
                  <c:v>3.61888E-2</c:v>
                </c:pt>
                <c:pt idx="25">
                  <c:v>3.41862E-2</c:v>
                </c:pt>
                <c:pt idx="26">
                  <c:v>3.2898400000000001E-2</c:v>
                </c:pt>
                <c:pt idx="27">
                  <c:v>3.0556300000000002E-2</c:v>
                </c:pt>
                <c:pt idx="28">
                  <c:v>2.9231799999999999E-2</c:v>
                </c:pt>
                <c:pt idx="29">
                  <c:v>2.8853299999999998E-2</c:v>
                </c:pt>
                <c:pt idx="30">
                  <c:v>2.72295E-2</c:v>
                </c:pt>
                <c:pt idx="31">
                  <c:v>2.7813500000000001E-2</c:v>
                </c:pt>
                <c:pt idx="32">
                  <c:v>2.8404599999999999E-2</c:v>
                </c:pt>
                <c:pt idx="33">
                  <c:v>2.4259900000000001E-2</c:v>
                </c:pt>
                <c:pt idx="34">
                  <c:v>2.4495200000000002E-2</c:v>
                </c:pt>
                <c:pt idx="35">
                  <c:v>2.4407000000000002E-2</c:v>
                </c:pt>
                <c:pt idx="36">
                  <c:v>2.3385900000000001E-2</c:v>
                </c:pt>
                <c:pt idx="37">
                  <c:v>2.4077100000000001E-2</c:v>
                </c:pt>
                <c:pt idx="38">
                  <c:v>2.5255699999999999E-2</c:v>
                </c:pt>
                <c:pt idx="39">
                  <c:v>2.61634E-2</c:v>
                </c:pt>
                <c:pt idx="40">
                  <c:v>2.6480199999999999E-2</c:v>
                </c:pt>
                <c:pt idx="41">
                  <c:v>2.6892300000000001E-2</c:v>
                </c:pt>
                <c:pt idx="42">
                  <c:v>2.8005700000000001E-2</c:v>
                </c:pt>
                <c:pt idx="43">
                  <c:v>2.8197699999999999E-2</c:v>
                </c:pt>
                <c:pt idx="44">
                  <c:v>2.7353300000000001E-2</c:v>
                </c:pt>
                <c:pt idx="45">
                  <c:v>2.83869E-2</c:v>
                </c:pt>
                <c:pt idx="46">
                  <c:v>2.8637900000000001E-2</c:v>
                </c:pt>
                <c:pt idx="47">
                  <c:v>3.0031499999999999E-2</c:v>
                </c:pt>
                <c:pt idx="48">
                  <c:v>3.1074500000000001E-2</c:v>
                </c:pt>
                <c:pt idx="49">
                  <c:v>3.07727E-2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A-4824-8323-1880EFED83A4}"/>
            </c:ext>
          </c:extLst>
        </c:ser>
        <c:ser>
          <c:idx val="1"/>
          <c:order val="1"/>
          <c:tx>
            <c:strRef>
              <c:f>'social care need'!$AB$1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need'!$AC$4:$AC$53</c:f>
              <c:numCache>
                <c:formatCode>General</c:formatCode>
                <c:ptCount val="50"/>
                <c:pt idx="0">
                  <c:v>0.32533430000000002</c:v>
                </c:pt>
                <c:pt idx="1">
                  <c:v>0.30947720000000001</c:v>
                </c:pt>
                <c:pt idx="2">
                  <c:v>0.30366169999999998</c:v>
                </c:pt>
                <c:pt idx="3">
                  <c:v>0.29013299999999997</c:v>
                </c:pt>
                <c:pt idx="4">
                  <c:v>0.27718510000000002</c:v>
                </c:pt>
                <c:pt idx="5">
                  <c:v>0.26380890000000001</c:v>
                </c:pt>
                <c:pt idx="6">
                  <c:v>0.25249270000000001</c:v>
                </c:pt>
                <c:pt idx="7">
                  <c:v>0.2409299</c:v>
                </c:pt>
                <c:pt idx="8">
                  <c:v>0.22642860000000001</c:v>
                </c:pt>
                <c:pt idx="9">
                  <c:v>0.21518889999999999</c:v>
                </c:pt>
                <c:pt idx="10">
                  <c:v>0.2072456</c:v>
                </c:pt>
                <c:pt idx="11">
                  <c:v>0.19356680000000001</c:v>
                </c:pt>
                <c:pt idx="12">
                  <c:v>0.18470059999999999</c:v>
                </c:pt>
                <c:pt idx="13">
                  <c:v>0.1762475</c:v>
                </c:pt>
                <c:pt idx="14">
                  <c:v>0.16655339999999999</c:v>
                </c:pt>
                <c:pt idx="15">
                  <c:v>0.16016230000000001</c:v>
                </c:pt>
                <c:pt idx="16">
                  <c:v>0.1549053</c:v>
                </c:pt>
                <c:pt idx="17">
                  <c:v>0.14357429999999999</c:v>
                </c:pt>
                <c:pt idx="18">
                  <c:v>0.13534959999999999</c:v>
                </c:pt>
                <c:pt idx="19">
                  <c:v>0.1276978</c:v>
                </c:pt>
                <c:pt idx="20">
                  <c:v>0.1212558</c:v>
                </c:pt>
                <c:pt idx="21">
                  <c:v>0.115329</c:v>
                </c:pt>
                <c:pt idx="22">
                  <c:v>0.1088131</c:v>
                </c:pt>
                <c:pt idx="23">
                  <c:v>0.10524559999999999</c:v>
                </c:pt>
                <c:pt idx="24">
                  <c:v>9.7765599999999994E-2</c:v>
                </c:pt>
                <c:pt idx="25">
                  <c:v>8.9715199999999995E-2</c:v>
                </c:pt>
                <c:pt idx="26">
                  <c:v>8.46803E-2</c:v>
                </c:pt>
                <c:pt idx="27">
                  <c:v>8.0552899999999997E-2</c:v>
                </c:pt>
                <c:pt idx="28">
                  <c:v>7.2728500000000001E-2</c:v>
                </c:pt>
                <c:pt idx="29">
                  <c:v>6.8635699999999994E-2</c:v>
                </c:pt>
                <c:pt idx="30">
                  <c:v>6.4932900000000002E-2</c:v>
                </c:pt>
                <c:pt idx="31">
                  <c:v>6.0069999999999998E-2</c:v>
                </c:pt>
                <c:pt idx="32">
                  <c:v>5.6168999999999997E-2</c:v>
                </c:pt>
                <c:pt idx="33">
                  <c:v>5.9220700000000001E-2</c:v>
                </c:pt>
                <c:pt idx="34">
                  <c:v>5.5853800000000002E-2</c:v>
                </c:pt>
                <c:pt idx="35">
                  <c:v>5.4381699999999998E-2</c:v>
                </c:pt>
                <c:pt idx="36">
                  <c:v>5.11063E-2</c:v>
                </c:pt>
                <c:pt idx="37">
                  <c:v>4.7383599999999998E-2</c:v>
                </c:pt>
                <c:pt idx="38">
                  <c:v>4.3127499999999999E-2</c:v>
                </c:pt>
                <c:pt idx="39">
                  <c:v>4.0164100000000001E-2</c:v>
                </c:pt>
                <c:pt idx="40">
                  <c:v>3.8001800000000002E-2</c:v>
                </c:pt>
                <c:pt idx="41">
                  <c:v>3.6075900000000001E-2</c:v>
                </c:pt>
                <c:pt idx="42">
                  <c:v>3.3041399999999999E-2</c:v>
                </c:pt>
                <c:pt idx="43">
                  <c:v>3.2004900000000003E-2</c:v>
                </c:pt>
                <c:pt idx="44">
                  <c:v>3.2799200000000001E-2</c:v>
                </c:pt>
                <c:pt idx="45">
                  <c:v>2.91393E-2</c:v>
                </c:pt>
                <c:pt idx="46">
                  <c:v>2.80725E-2</c:v>
                </c:pt>
                <c:pt idx="47">
                  <c:v>2.6854699999999999E-2</c:v>
                </c:pt>
                <c:pt idx="48">
                  <c:v>2.05509E-2</c:v>
                </c:pt>
                <c:pt idx="49">
                  <c:v>2.0630900000000001E-2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A-4824-8323-1880EFED83A4}"/>
            </c:ext>
          </c:extLst>
        </c:ser>
        <c:ser>
          <c:idx val="2"/>
          <c:order val="2"/>
          <c:tx>
            <c:strRef>
              <c:f>'social care need'!$AF$1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need'!$AG$4:$AG$53</c:f>
              <c:numCache>
                <c:formatCode>General</c:formatCode>
                <c:ptCount val="50"/>
                <c:pt idx="0">
                  <c:v>0.52888749999999995</c:v>
                </c:pt>
                <c:pt idx="1">
                  <c:v>0.51569370000000003</c:v>
                </c:pt>
                <c:pt idx="2">
                  <c:v>0.4979305</c:v>
                </c:pt>
                <c:pt idx="3">
                  <c:v>0.4905793</c:v>
                </c:pt>
                <c:pt idx="4">
                  <c:v>0.47262330000000002</c:v>
                </c:pt>
                <c:pt idx="5">
                  <c:v>0.45655400000000002</c:v>
                </c:pt>
                <c:pt idx="6">
                  <c:v>0.44109389999999998</c:v>
                </c:pt>
                <c:pt idx="7">
                  <c:v>0.42441810000000002</c:v>
                </c:pt>
                <c:pt idx="8">
                  <c:v>0.4094643</c:v>
                </c:pt>
                <c:pt idx="9">
                  <c:v>0.39509820000000001</c:v>
                </c:pt>
                <c:pt idx="10">
                  <c:v>0.3828416</c:v>
                </c:pt>
                <c:pt idx="11">
                  <c:v>0.37630720000000001</c:v>
                </c:pt>
                <c:pt idx="12">
                  <c:v>0.35915330000000001</c:v>
                </c:pt>
                <c:pt idx="13">
                  <c:v>0.34908879999999998</c:v>
                </c:pt>
                <c:pt idx="14">
                  <c:v>0.33401530000000001</c:v>
                </c:pt>
                <c:pt idx="15">
                  <c:v>0.32045829999999997</c:v>
                </c:pt>
                <c:pt idx="16">
                  <c:v>0.30498259999999999</c:v>
                </c:pt>
                <c:pt idx="17">
                  <c:v>0.29578349999999998</c:v>
                </c:pt>
                <c:pt idx="18">
                  <c:v>0.28216079999999999</c:v>
                </c:pt>
                <c:pt idx="19">
                  <c:v>0.27274549999999997</c:v>
                </c:pt>
                <c:pt idx="20">
                  <c:v>0.25511800000000001</c:v>
                </c:pt>
                <c:pt idx="21">
                  <c:v>0.24591099999999999</c:v>
                </c:pt>
                <c:pt idx="22">
                  <c:v>0.23223540000000001</c:v>
                </c:pt>
                <c:pt idx="23">
                  <c:v>0.2182463</c:v>
                </c:pt>
                <c:pt idx="24">
                  <c:v>0.2089831</c:v>
                </c:pt>
                <c:pt idx="25">
                  <c:v>0.20249259999999999</c:v>
                </c:pt>
                <c:pt idx="26">
                  <c:v>0.1887644</c:v>
                </c:pt>
                <c:pt idx="27">
                  <c:v>0.1780359</c:v>
                </c:pt>
                <c:pt idx="28">
                  <c:v>0.1718558</c:v>
                </c:pt>
                <c:pt idx="29">
                  <c:v>0.16139870000000001</c:v>
                </c:pt>
                <c:pt idx="30">
                  <c:v>0.15632409999999999</c:v>
                </c:pt>
                <c:pt idx="31">
                  <c:v>0.14909040000000001</c:v>
                </c:pt>
                <c:pt idx="32">
                  <c:v>0.13867080000000001</c:v>
                </c:pt>
                <c:pt idx="33">
                  <c:v>0.13110450000000001</c:v>
                </c:pt>
                <c:pt idx="34">
                  <c:v>0.12452439999999999</c:v>
                </c:pt>
                <c:pt idx="35">
                  <c:v>0.1166642</c:v>
                </c:pt>
                <c:pt idx="36">
                  <c:v>0.1136554</c:v>
                </c:pt>
                <c:pt idx="37">
                  <c:v>0.1093827</c:v>
                </c:pt>
                <c:pt idx="38">
                  <c:v>0.10540860000000001</c:v>
                </c:pt>
                <c:pt idx="39">
                  <c:v>9.9204399999999998E-2</c:v>
                </c:pt>
                <c:pt idx="40">
                  <c:v>9.4607700000000003E-2</c:v>
                </c:pt>
                <c:pt idx="41">
                  <c:v>8.94509E-2</c:v>
                </c:pt>
                <c:pt idx="42">
                  <c:v>8.3664000000000002E-2</c:v>
                </c:pt>
                <c:pt idx="43">
                  <c:v>7.5974E-2</c:v>
                </c:pt>
                <c:pt idx="44">
                  <c:v>7.0247299999999999E-2</c:v>
                </c:pt>
                <c:pt idx="45">
                  <c:v>6.7640900000000004E-2</c:v>
                </c:pt>
                <c:pt idx="46">
                  <c:v>6.3638E-2</c:v>
                </c:pt>
                <c:pt idx="47">
                  <c:v>5.90597E-2</c:v>
                </c:pt>
                <c:pt idx="48">
                  <c:v>6.1915900000000003E-2</c:v>
                </c:pt>
                <c:pt idx="49">
                  <c:v>5.8418600000000001E-2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A-4824-8323-1880EFED8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24528"/>
        <c:axId val="1591825488"/>
      </c:scatterChart>
      <c:valAx>
        <c:axId val="1591824528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5488"/>
        <c:crosses val="autoZero"/>
        <c:crossBetween val="midCat"/>
      </c:valAx>
      <c:valAx>
        <c:axId val="15918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shares without GCSE qualifications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196538228339241"/>
          <c:y val="0.19616491120428126"/>
          <c:w val="0.41728140310779976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565112905245"/>
          <c:y val="4.7619047619047616E-2"/>
          <c:w val="0.85948642166838085"/>
          <c:h val="0.78701980434263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need'!$X$1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need'!$Z$4:$Z$53</c:f>
              <c:numCache>
                <c:formatCode>General</c:formatCode>
                <c:ptCount val="50"/>
                <c:pt idx="0">
                  <c:v>0.8458677</c:v>
                </c:pt>
                <c:pt idx="1">
                  <c:v>0.84842039999999996</c:v>
                </c:pt>
                <c:pt idx="2">
                  <c:v>0.84467429999999999</c:v>
                </c:pt>
                <c:pt idx="3">
                  <c:v>0.83954439999999997</c:v>
                </c:pt>
                <c:pt idx="4">
                  <c:v>0.83882080000000003</c:v>
                </c:pt>
                <c:pt idx="5">
                  <c:v>0.83545040000000004</c:v>
                </c:pt>
                <c:pt idx="6">
                  <c:v>0.83018150000000002</c:v>
                </c:pt>
                <c:pt idx="7">
                  <c:v>0.82800739999999995</c:v>
                </c:pt>
                <c:pt idx="8">
                  <c:v>0.82806290000000005</c:v>
                </c:pt>
                <c:pt idx="9">
                  <c:v>0.82667749999999995</c:v>
                </c:pt>
                <c:pt idx="10">
                  <c:v>0.82589060000000003</c:v>
                </c:pt>
                <c:pt idx="11">
                  <c:v>0.82231710000000002</c:v>
                </c:pt>
                <c:pt idx="12">
                  <c:v>0.82311769999999995</c:v>
                </c:pt>
                <c:pt idx="13">
                  <c:v>0.82514609999999999</c:v>
                </c:pt>
                <c:pt idx="14">
                  <c:v>0.82692220000000005</c:v>
                </c:pt>
                <c:pt idx="15">
                  <c:v>0.82546180000000002</c:v>
                </c:pt>
                <c:pt idx="16">
                  <c:v>0.82578850000000004</c:v>
                </c:pt>
                <c:pt idx="17">
                  <c:v>0.82455750000000005</c:v>
                </c:pt>
                <c:pt idx="18">
                  <c:v>0.82558189999999998</c:v>
                </c:pt>
                <c:pt idx="19">
                  <c:v>0.82453399999999999</c:v>
                </c:pt>
                <c:pt idx="20">
                  <c:v>0.82375589999999999</c:v>
                </c:pt>
                <c:pt idx="21">
                  <c:v>0.82473660000000004</c:v>
                </c:pt>
                <c:pt idx="22">
                  <c:v>0.82535979999999998</c:v>
                </c:pt>
                <c:pt idx="23">
                  <c:v>0.82566390000000001</c:v>
                </c:pt>
                <c:pt idx="24">
                  <c:v>0.82100989999999996</c:v>
                </c:pt>
                <c:pt idx="25">
                  <c:v>0.81809149999999997</c:v>
                </c:pt>
                <c:pt idx="26">
                  <c:v>0.81464499999999995</c:v>
                </c:pt>
                <c:pt idx="27">
                  <c:v>0.81325530000000001</c:v>
                </c:pt>
                <c:pt idx="28">
                  <c:v>0.8133302</c:v>
                </c:pt>
                <c:pt idx="29">
                  <c:v>0.81313250000000004</c:v>
                </c:pt>
                <c:pt idx="30">
                  <c:v>0.81229240000000003</c:v>
                </c:pt>
                <c:pt idx="31">
                  <c:v>0.81246969999999996</c:v>
                </c:pt>
                <c:pt idx="32">
                  <c:v>0.81282829999999995</c:v>
                </c:pt>
                <c:pt idx="33">
                  <c:v>0.81268720000000005</c:v>
                </c:pt>
                <c:pt idx="34">
                  <c:v>0.80982310000000002</c:v>
                </c:pt>
                <c:pt idx="35">
                  <c:v>0.81114260000000005</c:v>
                </c:pt>
                <c:pt idx="36">
                  <c:v>0.81079279999999998</c:v>
                </c:pt>
                <c:pt idx="37">
                  <c:v>0.81138529999999998</c:v>
                </c:pt>
                <c:pt idx="38">
                  <c:v>0.8101064</c:v>
                </c:pt>
                <c:pt idx="39">
                  <c:v>0.8098862</c:v>
                </c:pt>
                <c:pt idx="40">
                  <c:v>0.81006</c:v>
                </c:pt>
                <c:pt idx="41">
                  <c:v>0.80798530000000002</c:v>
                </c:pt>
                <c:pt idx="42">
                  <c:v>0.80799049999999994</c:v>
                </c:pt>
                <c:pt idx="43">
                  <c:v>0.80784020000000001</c:v>
                </c:pt>
                <c:pt idx="44">
                  <c:v>0.80593550000000003</c:v>
                </c:pt>
                <c:pt idx="45">
                  <c:v>0.8064344</c:v>
                </c:pt>
                <c:pt idx="46">
                  <c:v>0.80739930000000004</c:v>
                </c:pt>
                <c:pt idx="47">
                  <c:v>0.80615460000000005</c:v>
                </c:pt>
                <c:pt idx="48">
                  <c:v>0.80391060000000003</c:v>
                </c:pt>
                <c:pt idx="49">
                  <c:v>0.80511290000000002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A-4B15-88A0-104A268C5F12}"/>
            </c:ext>
          </c:extLst>
        </c:ser>
        <c:ser>
          <c:idx val="1"/>
          <c:order val="1"/>
          <c:tx>
            <c:strRef>
              <c:f>'social care need'!$AB$1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need'!$AD$4:$AD$53</c:f>
              <c:numCache>
                <c:formatCode>General</c:formatCode>
                <c:ptCount val="50"/>
                <c:pt idx="0">
                  <c:v>0.7683257</c:v>
                </c:pt>
                <c:pt idx="1">
                  <c:v>0.79887520000000001</c:v>
                </c:pt>
                <c:pt idx="2">
                  <c:v>0.8103399</c:v>
                </c:pt>
                <c:pt idx="3">
                  <c:v>0.81226690000000001</c:v>
                </c:pt>
                <c:pt idx="4">
                  <c:v>0.80863759999999996</c:v>
                </c:pt>
                <c:pt idx="5">
                  <c:v>0.81499920000000003</c:v>
                </c:pt>
                <c:pt idx="6">
                  <c:v>0.81128239999999996</c:v>
                </c:pt>
                <c:pt idx="7">
                  <c:v>0.81238569999999999</c:v>
                </c:pt>
                <c:pt idx="8">
                  <c:v>0.80943229999999999</c:v>
                </c:pt>
                <c:pt idx="9">
                  <c:v>0.80947080000000005</c:v>
                </c:pt>
                <c:pt idx="10">
                  <c:v>0.7989077</c:v>
                </c:pt>
                <c:pt idx="11">
                  <c:v>0.80075050000000003</c:v>
                </c:pt>
                <c:pt idx="12">
                  <c:v>0.79674509999999998</c:v>
                </c:pt>
                <c:pt idx="13">
                  <c:v>0.79402740000000005</c:v>
                </c:pt>
                <c:pt idx="14">
                  <c:v>0.79242849999999998</c:v>
                </c:pt>
                <c:pt idx="15">
                  <c:v>0.79031720000000005</c:v>
                </c:pt>
                <c:pt idx="16">
                  <c:v>0.78803120000000004</c:v>
                </c:pt>
                <c:pt idx="17">
                  <c:v>0.79051150000000003</c:v>
                </c:pt>
                <c:pt idx="18">
                  <c:v>0.78707910000000003</c:v>
                </c:pt>
                <c:pt idx="19">
                  <c:v>0.78332840000000004</c:v>
                </c:pt>
                <c:pt idx="20">
                  <c:v>0.78190979999999999</c:v>
                </c:pt>
                <c:pt idx="21">
                  <c:v>0.77364750000000004</c:v>
                </c:pt>
                <c:pt idx="22">
                  <c:v>0.77405460000000004</c:v>
                </c:pt>
                <c:pt idx="23">
                  <c:v>0.77170059999999996</c:v>
                </c:pt>
                <c:pt idx="24">
                  <c:v>0.77088509999999999</c:v>
                </c:pt>
                <c:pt idx="25">
                  <c:v>0.77257149999999997</c:v>
                </c:pt>
                <c:pt idx="26">
                  <c:v>0.77364829999999996</c:v>
                </c:pt>
                <c:pt idx="27">
                  <c:v>0.77155929999999995</c:v>
                </c:pt>
                <c:pt idx="28">
                  <c:v>0.77565850000000003</c:v>
                </c:pt>
                <c:pt idx="29">
                  <c:v>0.77802850000000001</c:v>
                </c:pt>
                <c:pt idx="30">
                  <c:v>0.77614090000000002</c:v>
                </c:pt>
                <c:pt idx="31">
                  <c:v>0.78267529999999996</c:v>
                </c:pt>
                <c:pt idx="32">
                  <c:v>0.78311620000000004</c:v>
                </c:pt>
                <c:pt idx="33">
                  <c:v>0.77947100000000002</c:v>
                </c:pt>
                <c:pt idx="34">
                  <c:v>0.78476710000000005</c:v>
                </c:pt>
                <c:pt idx="35">
                  <c:v>0.78581429999999997</c:v>
                </c:pt>
                <c:pt idx="36">
                  <c:v>0.78815760000000001</c:v>
                </c:pt>
                <c:pt idx="37">
                  <c:v>0.79013630000000001</c:v>
                </c:pt>
                <c:pt idx="38">
                  <c:v>0.78587890000000005</c:v>
                </c:pt>
                <c:pt idx="39">
                  <c:v>0.78695939999999998</c:v>
                </c:pt>
                <c:pt idx="40">
                  <c:v>0.79063340000000004</c:v>
                </c:pt>
                <c:pt idx="41">
                  <c:v>0.79186959999999995</c:v>
                </c:pt>
                <c:pt idx="42">
                  <c:v>0.79202669999999997</c:v>
                </c:pt>
                <c:pt idx="43">
                  <c:v>0.7880585</c:v>
                </c:pt>
                <c:pt idx="44">
                  <c:v>0.786632</c:v>
                </c:pt>
                <c:pt idx="45">
                  <c:v>0.78866069999999999</c:v>
                </c:pt>
                <c:pt idx="46">
                  <c:v>0.78591500000000003</c:v>
                </c:pt>
                <c:pt idx="47">
                  <c:v>0.7853057</c:v>
                </c:pt>
                <c:pt idx="48">
                  <c:v>0.78224629999999995</c:v>
                </c:pt>
                <c:pt idx="49">
                  <c:v>0.78055450000000004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1A-4B15-88A0-104A268C5F12}"/>
            </c:ext>
          </c:extLst>
        </c:ser>
        <c:ser>
          <c:idx val="2"/>
          <c:order val="2"/>
          <c:tx>
            <c:strRef>
              <c:f>'social care need'!$AF$1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need'!$AH$4:$AH$53</c:f>
              <c:numCache>
                <c:formatCode>General</c:formatCode>
                <c:ptCount val="50"/>
                <c:pt idx="0">
                  <c:v>0.42717840000000001</c:v>
                </c:pt>
                <c:pt idx="1">
                  <c:v>0.4500942</c:v>
                </c:pt>
                <c:pt idx="2">
                  <c:v>0.4692674</c:v>
                </c:pt>
                <c:pt idx="3">
                  <c:v>0.48765740000000002</c:v>
                </c:pt>
                <c:pt idx="4">
                  <c:v>0.49500919999999998</c:v>
                </c:pt>
                <c:pt idx="5">
                  <c:v>0.5114185</c:v>
                </c:pt>
                <c:pt idx="6">
                  <c:v>0.52141630000000005</c:v>
                </c:pt>
                <c:pt idx="7">
                  <c:v>0.53661859999999995</c:v>
                </c:pt>
                <c:pt idx="8">
                  <c:v>0.54543209999999998</c:v>
                </c:pt>
                <c:pt idx="9">
                  <c:v>0.56274950000000001</c:v>
                </c:pt>
                <c:pt idx="10">
                  <c:v>0.55753109999999995</c:v>
                </c:pt>
                <c:pt idx="11">
                  <c:v>0.56171280000000001</c:v>
                </c:pt>
                <c:pt idx="12">
                  <c:v>0.57134280000000004</c:v>
                </c:pt>
                <c:pt idx="13">
                  <c:v>0.57853019999999999</c:v>
                </c:pt>
                <c:pt idx="14">
                  <c:v>0.581951</c:v>
                </c:pt>
                <c:pt idx="15">
                  <c:v>0.58088919999999999</c:v>
                </c:pt>
                <c:pt idx="16">
                  <c:v>0.57672409999999996</c:v>
                </c:pt>
                <c:pt idx="17">
                  <c:v>0.58100830000000003</c:v>
                </c:pt>
                <c:pt idx="18">
                  <c:v>0.56811129999999999</c:v>
                </c:pt>
                <c:pt idx="19">
                  <c:v>0.5695076</c:v>
                </c:pt>
                <c:pt idx="20">
                  <c:v>0.56597989999999998</c:v>
                </c:pt>
                <c:pt idx="21">
                  <c:v>0.56010950000000004</c:v>
                </c:pt>
                <c:pt idx="22">
                  <c:v>0.55341720000000005</c:v>
                </c:pt>
                <c:pt idx="23">
                  <c:v>0.5506375</c:v>
                </c:pt>
                <c:pt idx="24">
                  <c:v>0.53338010000000002</c:v>
                </c:pt>
                <c:pt idx="25">
                  <c:v>0.52778409999999998</c:v>
                </c:pt>
                <c:pt idx="26">
                  <c:v>0.52454999999999996</c:v>
                </c:pt>
                <c:pt idx="27">
                  <c:v>0.52287470000000003</c:v>
                </c:pt>
                <c:pt idx="28">
                  <c:v>0.51369830000000005</c:v>
                </c:pt>
                <c:pt idx="29">
                  <c:v>0.50561800000000001</c:v>
                </c:pt>
                <c:pt idx="30">
                  <c:v>0.49860840000000001</c:v>
                </c:pt>
                <c:pt idx="31">
                  <c:v>0.49135970000000001</c:v>
                </c:pt>
                <c:pt idx="32">
                  <c:v>0.49217379999999999</c:v>
                </c:pt>
                <c:pt idx="33">
                  <c:v>0.49544329999999998</c:v>
                </c:pt>
                <c:pt idx="34">
                  <c:v>0.48781930000000001</c:v>
                </c:pt>
                <c:pt idx="35">
                  <c:v>0.48454829999999999</c:v>
                </c:pt>
                <c:pt idx="36">
                  <c:v>0.48181410000000002</c:v>
                </c:pt>
                <c:pt idx="37">
                  <c:v>0.48212349999999998</c:v>
                </c:pt>
                <c:pt idx="38">
                  <c:v>0.47986580000000001</c:v>
                </c:pt>
                <c:pt idx="39">
                  <c:v>0.4856105</c:v>
                </c:pt>
                <c:pt idx="40">
                  <c:v>0.49016939999999998</c:v>
                </c:pt>
                <c:pt idx="41">
                  <c:v>0.4878131</c:v>
                </c:pt>
                <c:pt idx="42">
                  <c:v>0.49309170000000002</c:v>
                </c:pt>
                <c:pt idx="43">
                  <c:v>0.4972239</c:v>
                </c:pt>
                <c:pt idx="44">
                  <c:v>0.49290929999999999</c:v>
                </c:pt>
                <c:pt idx="45">
                  <c:v>0.49589420000000001</c:v>
                </c:pt>
                <c:pt idx="46">
                  <c:v>0.49322899999999997</c:v>
                </c:pt>
                <c:pt idx="47">
                  <c:v>0.49724780000000002</c:v>
                </c:pt>
                <c:pt idx="48">
                  <c:v>0.49829489999999999</c:v>
                </c:pt>
                <c:pt idx="49">
                  <c:v>0.49627529999999997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1A-4B15-88A0-104A268C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24528"/>
        <c:axId val="1591825488"/>
      </c:scatterChart>
      <c:valAx>
        <c:axId val="1591824528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5488"/>
        <c:crosses val="autoZero"/>
        <c:crossBetween val="midCat"/>
      </c:valAx>
      <c:valAx>
        <c:axId val="15918254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shares living with partner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14767949778515"/>
          <c:y val="0.75027746531683526"/>
          <c:w val="0.41728140310779976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23</xdr:row>
      <xdr:rowOff>95250</xdr:rowOff>
    </xdr:from>
    <xdr:to>
      <xdr:col>22</xdr:col>
      <xdr:colOff>466725</xdr:colOff>
      <xdr:row>38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0C8E2F-C654-B536-F467-0E0DC3B35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9</xdr:row>
      <xdr:rowOff>166686</xdr:rowOff>
    </xdr:from>
    <xdr:to>
      <xdr:col>4</xdr:col>
      <xdr:colOff>419100</xdr:colOff>
      <xdr:row>25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82B17E-A5C5-B3AF-643A-CF5003143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323850</xdr:colOff>
      <xdr:row>8</xdr:row>
      <xdr:rowOff>38100</xdr:rowOff>
    </xdr:from>
    <xdr:to>
      <xdr:col>22</xdr:col>
      <xdr:colOff>228600</xdr:colOff>
      <xdr:row>22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1F9CC1-1A8A-4987-9ECA-BCA290902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200025</xdr:colOff>
      <xdr:row>8</xdr:row>
      <xdr:rowOff>161925</xdr:rowOff>
    </xdr:from>
    <xdr:to>
      <xdr:col>14</xdr:col>
      <xdr:colOff>219075</xdr:colOff>
      <xdr:row>24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9DD8E6-8AC4-4C07-A2B0-12E3D0A27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7</xdr:row>
      <xdr:rowOff>57150</xdr:rowOff>
    </xdr:from>
    <xdr:to>
      <xdr:col>11</xdr:col>
      <xdr:colOff>295275</xdr:colOff>
      <xdr:row>23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3F1F22-96C1-671E-A3D4-AE33461F1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266699</xdr:colOff>
      <xdr:row>23</xdr:row>
      <xdr:rowOff>123825</xdr:rowOff>
    </xdr:from>
    <xdr:to>
      <xdr:col>22</xdr:col>
      <xdr:colOff>76200</xdr:colOff>
      <xdr:row>39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FA11E8-74BA-E438-C404-01FF78087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304800</xdr:colOff>
      <xdr:row>7</xdr:row>
      <xdr:rowOff>19050</xdr:rowOff>
    </xdr:from>
    <xdr:to>
      <xdr:col>22</xdr:col>
      <xdr:colOff>114301</xdr:colOff>
      <xdr:row>22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BAFB8E-2B54-4DA0-8944-7E3ECE635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409575</xdr:colOff>
      <xdr:row>7</xdr:row>
      <xdr:rowOff>9525</xdr:rowOff>
    </xdr:from>
    <xdr:to>
      <xdr:col>31</xdr:col>
      <xdr:colOff>219076</xdr:colOff>
      <xdr:row>22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232C5D-4A76-4677-9E27-33208A364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142875</xdr:colOff>
      <xdr:row>25</xdr:row>
      <xdr:rowOff>0</xdr:rowOff>
    </xdr:from>
    <xdr:to>
      <xdr:col>30</xdr:col>
      <xdr:colOff>561976</xdr:colOff>
      <xdr:row>40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9C2F88-AD03-4421-8B59-E50237304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5</xdr:row>
      <xdr:rowOff>176212</xdr:rowOff>
    </xdr:from>
    <xdr:to>
      <xdr:col>23</xdr:col>
      <xdr:colOff>161925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A941C-4FB7-F61B-9EC0-70CF159F9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552450</xdr:colOff>
      <xdr:row>4</xdr:row>
      <xdr:rowOff>71437</xdr:rowOff>
    </xdr:from>
    <xdr:to>
      <xdr:col>31</xdr:col>
      <xdr:colOff>247650</xdr:colOff>
      <xdr:row>18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928D57-8586-CC67-2B51-0998B125E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523875</xdr:colOff>
      <xdr:row>21</xdr:row>
      <xdr:rowOff>152400</xdr:rowOff>
    </xdr:from>
    <xdr:to>
      <xdr:col>30</xdr:col>
      <xdr:colOff>219075</xdr:colOff>
      <xdr:row>36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EB97B-9904-424E-951F-2C113F23B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123825</xdr:colOff>
      <xdr:row>6</xdr:row>
      <xdr:rowOff>14286</xdr:rowOff>
    </xdr:from>
    <xdr:to>
      <xdr:col>63</xdr:col>
      <xdr:colOff>104775</xdr:colOff>
      <xdr:row>22</xdr:row>
      <xdr:rowOff>19049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9629E5-E955-32DA-75C1-F41D7C6F3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76200</xdr:colOff>
      <xdr:row>6</xdr:row>
      <xdr:rowOff>61912</xdr:rowOff>
    </xdr:from>
    <xdr:to>
      <xdr:col>71</xdr:col>
      <xdr:colOff>0</xdr:colOff>
      <xdr:row>20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0F1DB7-D935-2704-C628-57D1DEACD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114300</xdr:colOff>
      <xdr:row>6</xdr:row>
      <xdr:rowOff>0</xdr:rowOff>
    </xdr:from>
    <xdr:to>
      <xdr:col>31</xdr:col>
      <xdr:colOff>257175</xdr:colOff>
      <xdr:row>22</xdr:row>
      <xdr:rowOff>185738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2ABF3E-6023-484F-8AFA-F9C86E2CF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552450</xdr:colOff>
      <xdr:row>5</xdr:row>
      <xdr:rowOff>66674</xdr:rowOff>
    </xdr:from>
    <xdr:to>
      <xdr:col>22</xdr:col>
      <xdr:colOff>409575</xdr:colOff>
      <xdr:row>25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06A5DD-2D18-4CE7-8C66-ABE5E4C04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D5EA-0848-4600-9F09-344776D98517}">
  <dimension ref="A1:AB53"/>
  <sheetViews>
    <sheetView topLeftCell="D1" workbookViewId="0">
      <selection activeCell="R2" sqref="R2"/>
    </sheetView>
  </sheetViews>
  <sheetFormatPr defaultRowHeight="14.25"/>
  <cols>
    <col min="1" max="1" width="36" customWidth="1"/>
    <col min="6" max="6" width="9.875" style="3" bestFit="1" customWidth="1"/>
    <col min="7" max="7" width="9" style="3"/>
    <col min="26" max="26" width="11" bestFit="1" customWidth="1"/>
  </cols>
  <sheetData>
    <row r="1" spans="1:28">
      <c r="A1" t="s">
        <v>80</v>
      </c>
      <c r="B1" t="s">
        <v>0</v>
      </c>
      <c r="C1" t="s">
        <v>1</v>
      </c>
      <c r="D1" t="s">
        <v>2</v>
      </c>
      <c r="E1" t="s">
        <v>76</v>
      </c>
      <c r="K1" t="s">
        <v>6</v>
      </c>
      <c r="L1" t="s">
        <v>7</v>
      </c>
      <c r="M1" t="s">
        <v>5</v>
      </c>
      <c r="N1" t="s">
        <v>79</v>
      </c>
      <c r="O1" t="s">
        <v>24</v>
      </c>
      <c r="P1" t="s">
        <v>25</v>
      </c>
      <c r="Q1" t="s">
        <v>7</v>
      </c>
      <c r="R1" t="s">
        <v>8</v>
      </c>
      <c r="S1" t="s">
        <v>77</v>
      </c>
      <c r="T1" t="s">
        <v>9</v>
      </c>
      <c r="U1" t="s">
        <v>10</v>
      </c>
      <c r="V1" t="s">
        <v>11</v>
      </c>
      <c r="W1" t="s">
        <v>12</v>
      </c>
      <c r="X1" t="s">
        <v>78</v>
      </c>
      <c r="Z1" t="s">
        <v>29</v>
      </c>
      <c r="AA1" t="s">
        <v>84</v>
      </c>
    </row>
    <row r="2" spans="1:28">
      <c r="A2" t="s">
        <v>83</v>
      </c>
      <c r="B2">
        <v>2019</v>
      </c>
      <c r="C2" s="5">
        <v>175196</v>
      </c>
      <c r="D2" s="5">
        <v>139215</v>
      </c>
      <c r="E2" s="2">
        <f>C2-D2</f>
        <v>35981</v>
      </c>
      <c r="F2" s="4">
        <f>E2*$I$5</f>
        <v>13694370.530531522</v>
      </c>
      <c r="G2" s="4"/>
      <c r="H2" s="1"/>
      <c r="I2" t="s">
        <v>3</v>
      </c>
      <c r="K2" s="5">
        <v>98495</v>
      </c>
      <c r="L2" s="5">
        <v>22401</v>
      </c>
      <c r="M2" s="5">
        <v>4593</v>
      </c>
      <c r="N2">
        <f>M2*$I$5/1000</f>
        <v>1748.096046433709</v>
      </c>
      <c r="O2">
        <f>M2/K2</f>
        <v>4.6631808721254886E-2</v>
      </c>
      <c r="P2">
        <f>M2/L2</f>
        <v>0.20503548948707648</v>
      </c>
      <c r="Q2">
        <f>L2/K2</f>
        <v>0.22743286461241688</v>
      </c>
      <c r="R2" s="6">
        <v>8.5317679999999996</v>
      </c>
      <c r="S2" s="6">
        <v>1.606223</v>
      </c>
      <c r="T2" s="6">
        <v>56.009610000000002</v>
      </c>
      <c r="U2" s="6">
        <v>0.52971219999999997</v>
      </c>
      <c r="V2" s="6">
        <v>0.50305789999999995</v>
      </c>
      <c r="W2" s="6">
        <v>0.41417349999999997</v>
      </c>
      <c r="X2">
        <f>S2*Q2</f>
        <v>0.36530789809635006</v>
      </c>
      <c r="Z2">
        <f>T2*364.25/7*M2*$I$5/10^9</f>
        <v>5.0948260378356887</v>
      </c>
      <c r="AA2">
        <f>S2*Q2</f>
        <v>0.36530789809635006</v>
      </c>
      <c r="AB2">
        <f>AA2*K2</f>
        <v>35981.001423000002</v>
      </c>
    </row>
    <row r="3" spans="1:28">
      <c r="A3" t="s">
        <v>81</v>
      </c>
      <c r="B3">
        <v>2020</v>
      </c>
      <c r="C3" s="5">
        <v>173775</v>
      </c>
      <c r="D3" s="5">
        <v>137772</v>
      </c>
      <c r="E3" s="2">
        <f t="shared" ref="E3:E53" si="0">C3-D3</f>
        <v>36003</v>
      </c>
      <c r="F3" s="4">
        <f t="shared" ref="F3:F53" si="1">E3*$I$5</f>
        <v>13702743.731711915</v>
      </c>
      <c r="G3" s="4"/>
      <c r="H3" s="1"/>
      <c r="I3">
        <v>66679607.000000022</v>
      </c>
      <c r="K3" s="5">
        <v>90867</v>
      </c>
      <c r="L3" s="5">
        <v>21427</v>
      </c>
      <c r="M3" s="5">
        <v>4560</v>
      </c>
      <c r="N3">
        <f t="shared" ref="N3:N33" si="2">M3*$I$5/1000</f>
        <v>1735.5362446631207</v>
      </c>
      <c r="O3">
        <f t="shared" ref="O3:O52" si="3">M3/K3</f>
        <v>5.0183234837729872E-2</v>
      </c>
      <c r="P3">
        <f t="shared" ref="P3:P52" si="4">M3/L3</f>
        <v>0.21281560647780837</v>
      </c>
      <c r="Q3">
        <f t="shared" ref="Q3:Q52" si="5">L3/K3</f>
        <v>0.23580617826053463</v>
      </c>
      <c r="R3" s="6">
        <v>8.6325669999999999</v>
      </c>
      <c r="S3" s="6">
        <v>1.6802630000000001</v>
      </c>
      <c r="T3" s="6">
        <v>56.569180000000003</v>
      </c>
      <c r="U3" s="6">
        <v>0.49646190000000001</v>
      </c>
      <c r="V3" s="6">
        <v>0.47603489999999998</v>
      </c>
      <c r="W3" s="6">
        <v>0.35679660000000002</v>
      </c>
      <c r="X3">
        <f t="shared" ref="X3:X53" si="6">S3*Q3</f>
        <v>0.39621639650258073</v>
      </c>
      <c r="Z3">
        <f>T3*364.25/7*M3*$I$5/10^9</f>
        <v>5.1087551877075237</v>
      </c>
      <c r="AA3">
        <f t="shared" ref="AA3:AA53" si="7">S3*Q3</f>
        <v>0.39621639650258073</v>
      </c>
      <c r="AB3">
        <f t="shared" ref="AB3:AB53" si="8">AA3*K3</f>
        <v>36002.995301000003</v>
      </c>
    </row>
    <row r="4" spans="1:28">
      <c r="A4" t="s">
        <v>82</v>
      </c>
      <c r="B4">
        <v>2021</v>
      </c>
      <c r="C4" s="5">
        <v>173713</v>
      </c>
      <c r="D4" s="5">
        <v>138040</v>
      </c>
      <c r="E4" s="2">
        <f t="shared" si="0"/>
        <v>35673</v>
      </c>
      <c r="F4" s="4">
        <f t="shared" si="1"/>
        <v>13577145.714006031</v>
      </c>
      <c r="G4" s="4"/>
      <c r="H4" s="1"/>
      <c r="I4" t="s">
        <v>4</v>
      </c>
      <c r="K4" s="5">
        <v>91384</v>
      </c>
      <c r="L4" s="5">
        <v>20803</v>
      </c>
      <c r="M4" s="5">
        <v>4434</v>
      </c>
      <c r="N4">
        <f t="shared" si="2"/>
        <v>1687.5806379026922</v>
      </c>
      <c r="O4">
        <f t="shared" si="3"/>
        <v>4.852052875776941E-2</v>
      </c>
      <c r="P4">
        <f>M4/L4</f>
        <v>0.21314233524010959</v>
      </c>
      <c r="Q4">
        <f t="shared" si="5"/>
        <v>0.22764378884706293</v>
      </c>
      <c r="R4" s="6">
        <v>8.918844</v>
      </c>
      <c r="S4" s="6">
        <v>1.714801</v>
      </c>
      <c r="T4" s="6">
        <v>61.443309999999997</v>
      </c>
      <c r="U4" s="6">
        <v>0.48348730000000001</v>
      </c>
      <c r="V4" s="6">
        <v>0.4832476</v>
      </c>
      <c r="W4" s="6">
        <v>0.33128600000000002</v>
      </c>
      <c r="X4">
        <f t="shared" si="6"/>
        <v>0.3903637967587324</v>
      </c>
      <c r="Z4">
        <f>T4*364.25/7*M4*$I$5/10^9</f>
        <v>5.3956113283835432</v>
      </c>
      <c r="AA4">
        <f t="shared" si="7"/>
        <v>0.3903637967587324</v>
      </c>
      <c r="AB4">
        <f t="shared" si="8"/>
        <v>35673.005203000001</v>
      </c>
    </row>
    <row r="5" spans="1:28">
      <c r="B5">
        <v>2022</v>
      </c>
      <c r="C5" s="5">
        <v>174746</v>
      </c>
      <c r="D5" s="5">
        <v>139039</v>
      </c>
      <c r="E5" s="2">
        <f t="shared" si="0"/>
        <v>35707</v>
      </c>
      <c r="F5" s="4">
        <f t="shared" si="1"/>
        <v>13590086.115830274</v>
      </c>
      <c r="G5" s="4"/>
      <c r="H5" s="1"/>
      <c r="I5">
        <f>I3/C2</f>
        <v>380.60005365419312</v>
      </c>
      <c r="K5" s="5">
        <v>92765</v>
      </c>
      <c r="L5" s="5">
        <v>20523</v>
      </c>
      <c r="M5" s="5">
        <v>4270</v>
      </c>
      <c r="N5">
        <f t="shared" si="2"/>
        <v>1625.1622291034046</v>
      </c>
      <c r="O5">
        <f t="shared" si="3"/>
        <v>4.6030291597046302E-2</v>
      </c>
      <c r="P5">
        <f>M5/L5</f>
        <v>0.20805925059689129</v>
      </c>
      <c r="Q5">
        <f>L5/K5</f>
        <v>0.2212364577157333</v>
      </c>
      <c r="R5" s="6">
        <v>9.1552310000000006</v>
      </c>
      <c r="S5" s="6">
        <v>1.7398530000000001</v>
      </c>
      <c r="T5" s="6">
        <v>63.232529999999997</v>
      </c>
      <c r="U5" s="6">
        <v>0.48879430000000001</v>
      </c>
      <c r="V5" s="6">
        <v>0.49627250000000001</v>
      </c>
      <c r="W5" s="6">
        <v>0.33518209999999998</v>
      </c>
      <c r="X5">
        <f t="shared" si="6"/>
        <v>0.38491891466609174</v>
      </c>
      <c r="Z5">
        <f>T5*364.25/7*M5*$I$5/10^9</f>
        <v>5.3473523205530711</v>
      </c>
      <c r="AA5">
        <f t="shared" si="7"/>
        <v>0.38491891466609174</v>
      </c>
      <c r="AB5">
        <f t="shared" si="8"/>
        <v>35707.003119000001</v>
      </c>
    </row>
    <row r="6" spans="1:28">
      <c r="B6">
        <v>2023</v>
      </c>
      <c r="C6" s="5">
        <v>176143</v>
      </c>
      <c r="D6" s="5">
        <v>140308</v>
      </c>
      <c r="E6" s="2">
        <f t="shared" si="0"/>
        <v>35835</v>
      </c>
      <c r="F6" s="4">
        <f t="shared" si="1"/>
        <v>13638802.92269801</v>
      </c>
      <c r="G6" s="4"/>
      <c r="H6" s="1"/>
      <c r="I6" s="1"/>
      <c r="K6" s="5">
        <v>94327</v>
      </c>
      <c r="L6" s="5">
        <v>20242</v>
      </c>
      <c r="M6" s="5">
        <v>4164</v>
      </c>
      <c r="N6">
        <f t="shared" si="2"/>
        <v>1584.8186234160601</v>
      </c>
      <c r="O6">
        <f t="shared" si="3"/>
        <v>4.4144306508210801E-2</v>
      </c>
      <c r="P6">
        <f t="shared" si="4"/>
        <v>0.2057108981325956</v>
      </c>
      <c r="Q6">
        <f t="shared" si="5"/>
        <v>0.21459391266551464</v>
      </c>
      <c r="R6" s="6">
        <v>9.3583850000000002</v>
      </c>
      <c r="S6" s="6">
        <v>1.770329</v>
      </c>
      <c r="T6" s="6">
        <v>61.078539999999997</v>
      </c>
      <c r="U6" s="6">
        <v>0.4920754</v>
      </c>
      <c r="V6" s="6">
        <v>0.50365579999999999</v>
      </c>
      <c r="W6" s="6">
        <v>0.33601750000000002</v>
      </c>
      <c r="X6">
        <f t="shared" si="6"/>
        <v>0.37990182681522788</v>
      </c>
      <c r="Z6">
        <f>T6*364.25/7*M6*$I$5/10^9</f>
        <v>5.0369742855079433</v>
      </c>
      <c r="AA6">
        <f t="shared" si="7"/>
        <v>0.37990182681522788</v>
      </c>
      <c r="AB6">
        <f t="shared" si="8"/>
        <v>35834.999618000002</v>
      </c>
    </row>
    <row r="7" spans="1:28">
      <c r="B7">
        <v>2024</v>
      </c>
      <c r="C7" s="5">
        <v>179251</v>
      </c>
      <c r="D7" s="5">
        <v>142616</v>
      </c>
      <c r="E7" s="2">
        <f t="shared" si="0"/>
        <v>36635</v>
      </c>
      <c r="F7" s="4">
        <f t="shared" si="1"/>
        <v>13943282.965621365</v>
      </c>
      <c r="G7" s="4"/>
      <c r="H7" s="1"/>
      <c r="I7" s="1" t="s">
        <v>26</v>
      </c>
      <c r="K7" s="5">
        <v>96357</v>
      </c>
      <c r="L7" s="5">
        <v>20261</v>
      </c>
      <c r="M7" s="5">
        <v>4203</v>
      </c>
      <c r="N7">
        <f t="shared" si="2"/>
        <v>1599.6620255085738</v>
      </c>
      <c r="O7">
        <f t="shared" si="3"/>
        <v>4.3619041688720071E-2</v>
      </c>
      <c r="P7">
        <f t="shared" si="4"/>
        <v>0.20744287053946003</v>
      </c>
      <c r="Q7">
        <f t="shared" si="5"/>
        <v>0.21027014124557636</v>
      </c>
      <c r="R7" s="6">
        <v>9.4623659999999994</v>
      </c>
      <c r="S7" s="6">
        <v>1.808154</v>
      </c>
      <c r="T7" s="6">
        <v>65.235780000000005</v>
      </c>
      <c r="U7" s="6">
        <v>0.4991853</v>
      </c>
      <c r="V7" s="6">
        <v>0.51567050000000003</v>
      </c>
      <c r="W7" s="6">
        <v>0.34234829999999999</v>
      </c>
      <c r="X7">
        <f t="shared" si="6"/>
        <v>0.38020079697375386</v>
      </c>
      <c r="Z7">
        <f>T7*364.25/7*M7*$I$5/10^9</f>
        <v>5.4301973698899655</v>
      </c>
      <c r="AA7">
        <f t="shared" si="7"/>
        <v>0.38020079697375386</v>
      </c>
      <c r="AB7">
        <f t="shared" si="8"/>
        <v>36635.008194000002</v>
      </c>
    </row>
    <row r="8" spans="1:28">
      <c r="B8">
        <v>2025</v>
      </c>
      <c r="C8" s="5">
        <v>177407</v>
      </c>
      <c r="D8" s="5">
        <v>140932</v>
      </c>
      <c r="E8" s="2">
        <f t="shared" si="0"/>
        <v>36475</v>
      </c>
      <c r="F8" s="4">
        <f t="shared" si="1"/>
        <v>13882386.957036695</v>
      </c>
      <c r="G8" s="4"/>
      <c r="H8" s="1"/>
      <c r="I8">
        <v>1.2663064241784658</v>
      </c>
      <c r="K8" s="5">
        <v>95509</v>
      </c>
      <c r="L8" s="5">
        <v>19652</v>
      </c>
      <c r="M8" s="5">
        <v>3985</v>
      </c>
      <c r="N8">
        <f t="shared" si="2"/>
        <v>1516.6912138119596</v>
      </c>
      <c r="O8">
        <f t="shared" si="3"/>
        <v>4.172381660367086E-2</v>
      </c>
      <c r="P8">
        <f t="shared" si="4"/>
        <v>0.20277834317117852</v>
      </c>
      <c r="Q8">
        <f t="shared" si="5"/>
        <v>0.20576071365002252</v>
      </c>
      <c r="R8" s="6">
        <v>9.5766550000000006</v>
      </c>
      <c r="S8" s="6">
        <v>1.8560449999999999</v>
      </c>
      <c r="T8" s="6">
        <v>63.580249999999999</v>
      </c>
      <c r="U8" s="6">
        <v>0.50343950000000004</v>
      </c>
      <c r="V8" s="6">
        <v>0.51114389999999998</v>
      </c>
      <c r="W8" s="6">
        <v>0.34007510000000002</v>
      </c>
      <c r="X8">
        <f t="shared" si="6"/>
        <v>0.38190114376655604</v>
      </c>
      <c r="Z8">
        <f>T8*364.25/7*M8*$I$5/10^9</f>
        <v>5.0178875263904335</v>
      </c>
      <c r="AA8">
        <f t="shared" si="7"/>
        <v>0.38190114376655604</v>
      </c>
      <c r="AB8">
        <f t="shared" si="8"/>
        <v>36474.996339999998</v>
      </c>
    </row>
    <row r="9" spans="1:28">
      <c r="B9">
        <v>2026</v>
      </c>
      <c r="C9" s="5">
        <v>178092</v>
      </c>
      <c r="D9" s="5">
        <v>141782</v>
      </c>
      <c r="E9" s="2">
        <f t="shared" si="0"/>
        <v>36310</v>
      </c>
      <c r="F9" s="4">
        <f t="shared" si="1"/>
        <v>13819587.948183753</v>
      </c>
      <c r="G9" s="4"/>
      <c r="H9" s="1"/>
      <c r="I9" s="1"/>
      <c r="K9" s="5">
        <v>96642</v>
      </c>
      <c r="L9" s="5">
        <v>19114</v>
      </c>
      <c r="M9" s="5">
        <v>3966</v>
      </c>
      <c r="N9">
        <f t="shared" si="2"/>
        <v>1509.4598127925299</v>
      </c>
      <c r="O9">
        <f t="shared" si="3"/>
        <v>4.1038057987210531E-2</v>
      </c>
      <c r="P9">
        <f t="shared" si="4"/>
        <v>0.20749189076069896</v>
      </c>
      <c r="Q9">
        <f t="shared" si="5"/>
        <v>0.19778150286624863</v>
      </c>
      <c r="R9" s="6">
        <v>9.6360329999999994</v>
      </c>
      <c r="S9" s="6">
        <v>1.8996550000000001</v>
      </c>
      <c r="T9" s="6">
        <v>65.28098</v>
      </c>
      <c r="U9" s="6">
        <v>0.50381819999999999</v>
      </c>
      <c r="V9" s="6">
        <v>0.52029930000000002</v>
      </c>
      <c r="W9" s="6">
        <v>0.34017989999999998</v>
      </c>
      <c r="X9">
        <f t="shared" si="6"/>
        <v>0.37571662082738355</v>
      </c>
      <c r="Z9">
        <f>T9*364.25/7*M9*$I$5/10^9</f>
        <v>5.1275480747511306</v>
      </c>
      <c r="AA9">
        <f t="shared" si="7"/>
        <v>0.37571662082738355</v>
      </c>
      <c r="AB9">
        <f t="shared" si="8"/>
        <v>36310.005669999999</v>
      </c>
    </row>
    <row r="10" spans="1:28">
      <c r="B10">
        <v>2027</v>
      </c>
      <c r="C10" s="5">
        <v>179084</v>
      </c>
      <c r="D10" s="5">
        <v>142838</v>
      </c>
      <c r="E10" s="2">
        <f t="shared" si="0"/>
        <v>36246</v>
      </c>
      <c r="F10" s="4">
        <f t="shared" si="1"/>
        <v>13795229.544749884</v>
      </c>
      <c r="G10" s="4"/>
      <c r="H10" s="1"/>
      <c r="I10" s="1"/>
      <c r="K10" s="5">
        <v>97802</v>
      </c>
      <c r="L10" s="5">
        <v>18751</v>
      </c>
      <c r="M10" s="5">
        <v>3902</v>
      </c>
      <c r="N10">
        <f t="shared" si="2"/>
        <v>1485.1014093586616</v>
      </c>
      <c r="O10">
        <f t="shared" si="3"/>
        <v>3.9896934623013844E-2</v>
      </c>
      <c r="P10">
        <f t="shared" si="4"/>
        <v>0.20809556823636072</v>
      </c>
      <c r="Q10">
        <f t="shared" si="5"/>
        <v>0.19172409562176643</v>
      </c>
      <c r="R10" s="6">
        <v>9.6937879999999996</v>
      </c>
      <c r="S10" s="6">
        <v>1.933017</v>
      </c>
      <c r="T10" s="6">
        <v>67.794939999999997</v>
      </c>
      <c r="U10" s="6">
        <v>0.50418189999999996</v>
      </c>
      <c r="V10" s="6">
        <v>0.51794569999999995</v>
      </c>
      <c r="W10" s="6">
        <v>0.33975070000000002</v>
      </c>
      <c r="X10">
        <f t="shared" si="6"/>
        <v>0.37060593614650006</v>
      </c>
      <c r="Z10">
        <f>T10*364.25/7*M10*$I$5/10^9</f>
        <v>5.2390785675571152</v>
      </c>
      <c r="AA10">
        <f t="shared" si="7"/>
        <v>0.37060593614650006</v>
      </c>
      <c r="AB10">
        <f t="shared" si="8"/>
        <v>36246.001767000002</v>
      </c>
    </row>
    <row r="11" spans="1:28">
      <c r="B11">
        <v>2028</v>
      </c>
      <c r="C11" s="5">
        <v>179936</v>
      </c>
      <c r="D11" s="5">
        <v>143725</v>
      </c>
      <c r="E11" s="2">
        <f t="shared" si="0"/>
        <v>36211</v>
      </c>
      <c r="F11" s="4">
        <f t="shared" si="1"/>
        <v>13781908.542871987</v>
      </c>
      <c r="G11" s="4"/>
      <c r="H11" s="1"/>
      <c r="I11" s="1"/>
      <c r="K11" s="5">
        <v>98697</v>
      </c>
      <c r="L11" s="5">
        <v>18405</v>
      </c>
      <c r="M11" s="5">
        <v>3835</v>
      </c>
      <c r="N11">
        <f t="shared" si="2"/>
        <v>1459.6012057638306</v>
      </c>
      <c r="O11">
        <f t="shared" si="3"/>
        <v>3.8856297557169926E-2</v>
      </c>
      <c r="P11">
        <f t="shared" si="4"/>
        <v>0.20836729149687586</v>
      </c>
      <c r="Q11">
        <f t="shared" si="5"/>
        <v>0.18647983221374509</v>
      </c>
      <c r="R11" s="6">
        <v>9.7381679999999999</v>
      </c>
      <c r="S11" s="6">
        <v>1.967454</v>
      </c>
      <c r="T11" s="6">
        <v>67.264920000000004</v>
      </c>
      <c r="U11" s="6">
        <v>0.50505080000000002</v>
      </c>
      <c r="V11" s="6">
        <v>0.51610979999999995</v>
      </c>
      <c r="W11" s="6">
        <v>0.33969359999999998</v>
      </c>
      <c r="X11">
        <f t="shared" si="6"/>
        <v>0.36689049180826167</v>
      </c>
      <c r="Z11">
        <f>T11*364.25/7*M11*$I$5/10^9</f>
        <v>5.1088642606390806</v>
      </c>
      <c r="AA11">
        <f t="shared" si="7"/>
        <v>0.36689049180826167</v>
      </c>
      <c r="AB11">
        <f t="shared" si="8"/>
        <v>36210.990870000001</v>
      </c>
    </row>
    <row r="12" spans="1:28">
      <c r="B12">
        <v>2029</v>
      </c>
      <c r="C12" s="5">
        <v>180329</v>
      </c>
      <c r="D12" s="5">
        <v>144472</v>
      </c>
      <c r="E12" s="2">
        <f t="shared" si="0"/>
        <v>35857</v>
      </c>
      <c r="F12" s="4">
        <f t="shared" si="1"/>
        <v>13647176.123878403</v>
      </c>
      <c r="G12" s="4"/>
      <c r="H12" s="1"/>
      <c r="I12" s="1"/>
      <c r="K12" s="5">
        <v>99506</v>
      </c>
      <c r="L12" s="5">
        <v>18080</v>
      </c>
      <c r="M12" s="5">
        <v>3779</v>
      </c>
      <c r="N12">
        <f t="shared" si="2"/>
        <v>1438.2876027591958</v>
      </c>
      <c r="O12">
        <f t="shared" si="3"/>
        <v>3.7977609390388523E-2</v>
      </c>
      <c r="P12">
        <f t="shared" si="4"/>
        <v>0.20901548672566372</v>
      </c>
      <c r="Q12">
        <f t="shared" si="5"/>
        <v>0.18169758607521155</v>
      </c>
      <c r="R12" s="6">
        <v>9.8265209999999996</v>
      </c>
      <c r="S12" s="6">
        <v>1.983241</v>
      </c>
      <c r="T12" s="6">
        <v>66.389529999999993</v>
      </c>
      <c r="U12" s="6">
        <v>0.50239180000000005</v>
      </c>
      <c r="V12" s="6">
        <v>0.51780970000000004</v>
      </c>
      <c r="W12" s="6">
        <v>0.33559090000000003</v>
      </c>
      <c r="X12">
        <f t="shared" si="6"/>
        <v>0.36035010230538866</v>
      </c>
      <c r="Z12">
        <f>T12*364.25/7*M12*$I$5/10^9</f>
        <v>4.9687466320027918</v>
      </c>
      <c r="AA12">
        <f t="shared" si="7"/>
        <v>0.36035010230538866</v>
      </c>
      <c r="AB12">
        <f t="shared" si="8"/>
        <v>35856.997280000003</v>
      </c>
    </row>
    <row r="13" spans="1:28">
      <c r="B13">
        <v>2030</v>
      </c>
      <c r="C13" s="5">
        <v>181379</v>
      </c>
      <c r="D13" s="5">
        <v>145599</v>
      </c>
      <c r="E13" s="2">
        <f t="shared" si="0"/>
        <v>35780</v>
      </c>
      <c r="F13" s="4">
        <f t="shared" si="1"/>
        <v>13617869.91974703</v>
      </c>
      <c r="G13" s="4"/>
      <c r="H13" s="1"/>
      <c r="I13" s="1"/>
      <c r="K13" s="5">
        <v>100557</v>
      </c>
      <c r="L13" s="5">
        <v>17597</v>
      </c>
      <c r="M13" s="5">
        <v>3660</v>
      </c>
      <c r="N13">
        <f t="shared" si="2"/>
        <v>1392.9961963743467</v>
      </c>
      <c r="O13">
        <f t="shared" si="3"/>
        <v>3.6397267221575824E-2</v>
      </c>
      <c r="P13">
        <f t="shared" si="4"/>
        <v>0.20798999829516396</v>
      </c>
      <c r="Q13">
        <f t="shared" si="5"/>
        <v>0.17499527631094802</v>
      </c>
      <c r="R13" s="6">
        <v>9.783061</v>
      </c>
      <c r="S13" s="6">
        <v>2.0333009999999998</v>
      </c>
      <c r="T13" s="6">
        <v>71.426509999999993</v>
      </c>
      <c r="U13" s="6">
        <v>0.50151659999999998</v>
      </c>
      <c r="V13" s="6">
        <v>0.52105469999999998</v>
      </c>
      <c r="W13" s="6">
        <v>0.33286199999999999</v>
      </c>
      <c r="X13">
        <f t="shared" si="6"/>
        <v>0.35581807031832691</v>
      </c>
      <c r="Z13">
        <f>T13*364.25/7*M13*$I$5/10^9</f>
        <v>5.1773900101849524</v>
      </c>
      <c r="AA13">
        <f t="shared" si="7"/>
        <v>0.35581807031832691</v>
      </c>
      <c r="AB13">
        <f t="shared" si="8"/>
        <v>35779.997696999999</v>
      </c>
    </row>
    <row r="14" spans="1:28">
      <c r="B14">
        <v>2031</v>
      </c>
      <c r="C14" s="5">
        <v>181878</v>
      </c>
      <c r="D14" s="5">
        <v>146403</v>
      </c>
      <c r="E14" s="2">
        <f t="shared" si="0"/>
        <v>35475</v>
      </c>
      <c r="F14" s="4">
        <f t="shared" si="1"/>
        <v>13501786.903382501</v>
      </c>
      <c r="G14" s="4"/>
      <c r="H14" s="1"/>
      <c r="I14" s="1"/>
      <c r="K14" s="5">
        <v>101264</v>
      </c>
      <c r="L14" s="5">
        <v>17006</v>
      </c>
      <c r="M14" s="5">
        <v>3500</v>
      </c>
      <c r="N14">
        <f t="shared" si="2"/>
        <v>1332.1001877896761</v>
      </c>
      <c r="O14">
        <f t="shared" si="3"/>
        <v>3.456312213619845E-2</v>
      </c>
      <c r="P14">
        <f t="shared" si="4"/>
        <v>0.2058097142185111</v>
      </c>
      <c r="Q14">
        <f t="shared" si="5"/>
        <v>0.16793727287091167</v>
      </c>
      <c r="R14" s="6">
        <v>9.7191299999999998</v>
      </c>
      <c r="S14" s="6">
        <v>2.0860280000000002</v>
      </c>
      <c r="T14" s="6">
        <v>68.455979999999997</v>
      </c>
      <c r="U14" s="6">
        <v>0.50051349999999994</v>
      </c>
      <c r="V14" s="6">
        <v>0.51964010000000005</v>
      </c>
      <c r="W14" s="6">
        <v>0.33114670000000002</v>
      </c>
      <c r="X14">
        <f t="shared" si="6"/>
        <v>0.35032185345236216</v>
      </c>
      <c r="Z14">
        <f>T14*364.25/7*M14*$I$5/10^9</f>
        <v>4.7451484320005868</v>
      </c>
      <c r="AA14">
        <f t="shared" si="7"/>
        <v>0.35032185345236216</v>
      </c>
      <c r="AB14">
        <f t="shared" si="8"/>
        <v>35474.992168000004</v>
      </c>
    </row>
    <row r="15" spans="1:28">
      <c r="B15">
        <v>2032</v>
      </c>
      <c r="C15" s="5">
        <v>182682</v>
      </c>
      <c r="D15" s="5">
        <v>147241</v>
      </c>
      <c r="E15" s="2">
        <f t="shared" si="0"/>
        <v>35441</v>
      </c>
      <c r="F15" s="4">
        <f t="shared" si="1"/>
        <v>13488846.501558259</v>
      </c>
      <c r="G15" s="4"/>
      <c r="H15" s="1"/>
      <c r="I15" s="1"/>
      <c r="K15" s="5">
        <v>101925</v>
      </c>
      <c r="L15" s="5">
        <v>16560</v>
      </c>
      <c r="M15" s="5">
        <v>3458</v>
      </c>
      <c r="N15">
        <f t="shared" si="2"/>
        <v>1316.1149855361998</v>
      </c>
      <c r="O15">
        <f t="shared" si="3"/>
        <v>3.392690703948982E-2</v>
      </c>
      <c r="P15">
        <f t="shared" si="4"/>
        <v>0.20881642512077295</v>
      </c>
      <c r="Q15">
        <f t="shared" si="5"/>
        <v>0.16247240618101547</v>
      </c>
      <c r="R15" s="6">
        <v>9.6493289999999998</v>
      </c>
      <c r="S15" s="6">
        <v>2.1401569999999999</v>
      </c>
      <c r="T15" s="6">
        <v>74.573989999999995</v>
      </c>
      <c r="U15" s="6">
        <v>0.50108410000000003</v>
      </c>
      <c r="V15" s="6">
        <v>0.52222219999999997</v>
      </c>
      <c r="W15" s="6">
        <v>0.33153189999999999</v>
      </c>
      <c r="X15">
        <f t="shared" si="6"/>
        <v>0.34771645739514351</v>
      </c>
      <c r="Z15">
        <f>T15*364.25/7*M15*$I$5/10^9</f>
        <v>5.1071984638292962</v>
      </c>
      <c r="AA15">
        <f t="shared" si="7"/>
        <v>0.34771645739514351</v>
      </c>
      <c r="AB15">
        <f t="shared" si="8"/>
        <v>35440.999920000002</v>
      </c>
    </row>
    <row r="16" spans="1:28">
      <c r="B16">
        <v>2033</v>
      </c>
      <c r="C16" s="5">
        <v>183144</v>
      </c>
      <c r="D16" s="5">
        <v>147924</v>
      </c>
      <c r="E16" s="2">
        <f t="shared" si="0"/>
        <v>35220</v>
      </c>
      <c r="F16" s="4">
        <f t="shared" si="1"/>
        <v>13404733.889700681</v>
      </c>
      <c r="G16" s="4"/>
      <c r="H16" s="1"/>
      <c r="I16" s="1"/>
      <c r="K16" s="5">
        <v>102421</v>
      </c>
      <c r="L16" s="5">
        <v>15941</v>
      </c>
      <c r="M16" s="5">
        <v>3403</v>
      </c>
      <c r="N16">
        <f t="shared" si="2"/>
        <v>1295.1819825852192</v>
      </c>
      <c r="O16">
        <f t="shared" si="3"/>
        <v>3.3225608029603303E-2</v>
      </c>
      <c r="P16">
        <f t="shared" si="4"/>
        <v>0.21347468791167429</v>
      </c>
      <c r="Q16">
        <f t="shared" si="5"/>
        <v>0.15564190937405414</v>
      </c>
      <c r="R16" s="6">
        <v>9.4906780000000008</v>
      </c>
      <c r="S16" s="6">
        <v>2.2093970000000001</v>
      </c>
      <c r="T16" s="6">
        <v>73.424109999999999</v>
      </c>
      <c r="U16" s="6">
        <v>0.50183069999999996</v>
      </c>
      <c r="V16" s="6">
        <v>0.52136000000000005</v>
      </c>
      <c r="W16" s="6">
        <v>0.33332780000000001</v>
      </c>
      <c r="X16">
        <f t="shared" si="6"/>
        <v>0.34387476764530711</v>
      </c>
      <c r="Z16">
        <f>T16*364.25/7*M16*$I$5/10^9</f>
        <v>4.9484707289850194</v>
      </c>
      <c r="AA16">
        <f t="shared" si="7"/>
        <v>0.34387476764530711</v>
      </c>
      <c r="AB16">
        <f t="shared" si="8"/>
        <v>35219.997577000002</v>
      </c>
    </row>
    <row r="17" spans="2:28">
      <c r="B17">
        <v>2034</v>
      </c>
      <c r="C17" s="5">
        <v>183405</v>
      </c>
      <c r="D17" s="5">
        <v>148471</v>
      </c>
      <c r="E17" s="2">
        <f t="shared" si="0"/>
        <v>34934</v>
      </c>
      <c r="F17" s="4">
        <f t="shared" si="1"/>
        <v>13295882.274355583</v>
      </c>
      <c r="G17" s="4"/>
      <c r="H17" s="1"/>
      <c r="I17" s="1"/>
      <c r="K17" s="5">
        <v>102849</v>
      </c>
      <c r="L17" s="5">
        <v>15258</v>
      </c>
      <c r="M17" s="5">
        <v>3342</v>
      </c>
      <c r="N17">
        <f t="shared" si="2"/>
        <v>1271.9653793123134</v>
      </c>
      <c r="O17">
        <f t="shared" si="3"/>
        <v>3.2494239127264242E-2</v>
      </c>
      <c r="P17">
        <f t="shared" si="4"/>
        <v>0.2190326386158081</v>
      </c>
      <c r="Q17">
        <f t="shared" si="5"/>
        <v>0.14835341131172886</v>
      </c>
      <c r="R17" s="6">
        <v>9.2539259999999999</v>
      </c>
      <c r="S17" s="6">
        <v>2.2895530000000002</v>
      </c>
      <c r="T17" s="6">
        <v>71.477779999999996</v>
      </c>
      <c r="U17" s="6">
        <v>0.4995965</v>
      </c>
      <c r="V17" s="6">
        <v>0.51789229999999997</v>
      </c>
      <c r="W17" s="6">
        <v>0.32919009999999999</v>
      </c>
      <c r="X17">
        <f t="shared" si="6"/>
        <v>0.33966299792900279</v>
      </c>
      <c r="Z17">
        <f>T17*364.25/7*M17*$I$5/10^9</f>
        <v>4.730944645660669</v>
      </c>
      <c r="AA17">
        <f t="shared" si="7"/>
        <v>0.33966299792900279</v>
      </c>
      <c r="AB17">
        <f t="shared" si="8"/>
        <v>34933.999674000006</v>
      </c>
    </row>
    <row r="18" spans="2:28">
      <c r="B18">
        <v>2035</v>
      </c>
      <c r="C18" s="5">
        <v>184173</v>
      </c>
      <c r="D18" s="5">
        <v>149260</v>
      </c>
      <c r="E18" s="2">
        <f t="shared" si="0"/>
        <v>34913</v>
      </c>
      <c r="F18" s="4">
        <f t="shared" si="1"/>
        <v>13287889.673228845</v>
      </c>
      <c r="G18" s="4"/>
      <c r="H18" s="1"/>
      <c r="I18" s="1"/>
      <c r="K18" s="5">
        <v>103533</v>
      </c>
      <c r="L18" s="5">
        <v>14782</v>
      </c>
      <c r="M18" s="5">
        <v>3282</v>
      </c>
      <c r="N18">
        <f t="shared" si="2"/>
        <v>1249.1293760930619</v>
      </c>
      <c r="O18">
        <f t="shared" si="3"/>
        <v>3.1700037669148966E-2</v>
      </c>
      <c r="P18">
        <f t="shared" si="4"/>
        <v>0.22202678933838452</v>
      </c>
      <c r="Q18">
        <f t="shared" si="5"/>
        <v>0.14277573334106033</v>
      </c>
      <c r="R18" s="6">
        <v>8.9973220000000005</v>
      </c>
      <c r="S18" s="6">
        <v>2.3618589999999999</v>
      </c>
      <c r="T18" s="6">
        <v>76.635760000000005</v>
      </c>
      <c r="U18" s="6">
        <v>0.50414840000000005</v>
      </c>
      <c r="V18" s="6">
        <v>0.52760110000000005</v>
      </c>
      <c r="W18" s="6">
        <v>0.33421279999999998</v>
      </c>
      <c r="X18">
        <f t="shared" si="6"/>
        <v>0.3372161507731834</v>
      </c>
      <c r="Z18">
        <f>T18*364.25/7*M18*$I$5/10^9</f>
        <v>4.9812737683068598</v>
      </c>
      <c r="AA18">
        <f t="shared" si="7"/>
        <v>0.3372161507731834</v>
      </c>
      <c r="AB18">
        <f t="shared" si="8"/>
        <v>34912.999737999999</v>
      </c>
    </row>
    <row r="19" spans="2:28">
      <c r="B19">
        <v>2036</v>
      </c>
      <c r="C19" s="5">
        <v>185122</v>
      </c>
      <c r="D19" s="5">
        <v>150010</v>
      </c>
      <c r="E19" s="2">
        <f t="shared" si="0"/>
        <v>35112</v>
      </c>
      <c r="F19" s="4">
        <f t="shared" si="1"/>
        <v>13363629.083906028</v>
      </c>
      <c r="G19" s="4"/>
      <c r="H19" s="1"/>
      <c r="I19" s="1"/>
      <c r="K19" s="5">
        <v>104159</v>
      </c>
      <c r="L19" s="5">
        <v>14440</v>
      </c>
      <c r="M19" s="5">
        <v>3372</v>
      </c>
      <c r="N19">
        <f t="shared" si="2"/>
        <v>1283.3833809219391</v>
      </c>
      <c r="O19">
        <f t="shared" si="3"/>
        <v>3.2373582695686402E-2</v>
      </c>
      <c r="P19">
        <f t="shared" si="4"/>
        <v>0.23351800554016622</v>
      </c>
      <c r="Q19">
        <f t="shared" si="5"/>
        <v>0.13863420347737593</v>
      </c>
      <c r="R19" s="6">
        <v>8.8016740000000002</v>
      </c>
      <c r="S19" s="6">
        <v>2.4315790000000002</v>
      </c>
      <c r="T19" s="6">
        <v>74.264099999999999</v>
      </c>
      <c r="U19" s="6">
        <v>0.50279859999999998</v>
      </c>
      <c r="V19" s="6">
        <v>0.52160660000000003</v>
      </c>
      <c r="W19" s="6">
        <v>0.33152280000000001</v>
      </c>
      <c r="X19">
        <f t="shared" si="6"/>
        <v>0.3371000178573143</v>
      </c>
      <c r="Z19">
        <f>T19*364.25/7*M19*$I$5/10^9</f>
        <v>4.9594881144251817</v>
      </c>
      <c r="AA19">
        <f t="shared" si="7"/>
        <v>0.3371000178573143</v>
      </c>
      <c r="AB19">
        <f t="shared" si="8"/>
        <v>35112.000760000003</v>
      </c>
    </row>
    <row r="20" spans="2:28">
      <c r="B20">
        <v>2037</v>
      </c>
      <c r="C20" s="5">
        <v>185027</v>
      </c>
      <c r="D20" s="5">
        <v>150209</v>
      </c>
      <c r="E20" s="2">
        <f t="shared" si="0"/>
        <v>34818</v>
      </c>
      <c r="F20" s="4">
        <f t="shared" si="1"/>
        <v>13251732.668131696</v>
      </c>
      <c r="G20" s="4"/>
      <c r="H20" s="1"/>
      <c r="I20" s="1"/>
      <c r="K20" s="5">
        <v>104220</v>
      </c>
      <c r="L20" s="5">
        <v>14264</v>
      </c>
      <c r="M20" s="5">
        <v>3288</v>
      </c>
      <c r="N20">
        <f t="shared" si="2"/>
        <v>1251.4129764149868</v>
      </c>
      <c r="O20">
        <f t="shared" si="3"/>
        <v>3.1548647092688543E-2</v>
      </c>
      <c r="P20">
        <f t="shared" si="4"/>
        <v>0.23051037577117217</v>
      </c>
      <c r="Q20">
        <f t="shared" si="5"/>
        <v>0.13686432546536173</v>
      </c>
      <c r="R20" s="6">
        <v>8.7639610000000001</v>
      </c>
      <c r="S20" s="6">
        <v>2.4409700000000001</v>
      </c>
      <c r="T20" s="6">
        <v>76.144620000000003</v>
      </c>
      <c r="U20" s="6">
        <v>0.50231239999999999</v>
      </c>
      <c r="V20" s="6">
        <v>0.51605440000000002</v>
      </c>
      <c r="W20" s="6">
        <v>0.33066420000000002</v>
      </c>
      <c r="X20">
        <f t="shared" si="6"/>
        <v>0.33408171253118402</v>
      </c>
      <c r="Z20">
        <f>T20*364.25/7*M20*$I$5/10^9</f>
        <v>4.9583981646263631</v>
      </c>
      <c r="AA20">
        <f t="shared" si="7"/>
        <v>0.33408171253118402</v>
      </c>
      <c r="AB20">
        <f t="shared" si="8"/>
        <v>34817.996079999997</v>
      </c>
    </row>
    <row r="21" spans="2:28">
      <c r="B21">
        <v>2038</v>
      </c>
      <c r="C21" s="5">
        <v>185269</v>
      </c>
      <c r="D21" s="5">
        <v>150504</v>
      </c>
      <c r="E21" s="2">
        <f t="shared" si="0"/>
        <v>34765</v>
      </c>
      <c r="F21" s="4">
        <f t="shared" si="1"/>
        <v>13231560.865288023</v>
      </c>
      <c r="G21" s="4"/>
      <c r="H21" s="1"/>
      <c r="I21" s="1"/>
      <c r="K21" s="5">
        <v>104617</v>
      </c>
      <c r="L21" s="5">
        <v>14187</v>
      </c>
      <c r="M21" s="5">
        <v>3314</v>
      </c>
      <c r="N21">
        <f t="shared" si="2"/>
        <v>1261.308577809996</v>
      </c>
      <c r="O21">
        <f t="shared" si="3"/>
        <v>3.1677452039343509E-2</v>
      </c>
      <c r="P21">
        <f t="shared" si="4"/>
        <v>0.23359413547614014</v>
      </c>
      <c r="Q21">
        <f t="shared" si="5"/>
        <v>0.13560893545026143</v>
      </c>
      <c r="R21" s="6">
        <v>8.7480130000000003</v>
      </c>
      <c r="S21" s="6">
        <v>2.4504830000000002</v>
      </c>
      <c r="T21" s="6">
        <v>69.850939999999994</v>
      </c>
      <c r="U21" s="6">
        <v>0.50515690000000002</v>
      </c>
      <c r="V21" s="6">
        <v>0.52569250000000001</v>
      </c>
      <c r="W21" s="6">
        <v>0.33082980000000001</v>
      </c>
      <c r="X21">
        <f t="shared" si="6"/>
        <v>0.332307390968963</v>
      </c>
      <c r="Z21">
        <f>T21*364.25/7*M21*$I$5/10^9</f>
        <v>4.5845332258629679</v>
      </c>
      <c r="AA21">
        <f t="shared" si="7"/>
        <v>0.332307390968963</v>
      </c>
      <c r="AB21">
        <f t="shared" si="8"/>
        <v>34765.002321</v>
      </c>
    </row>
    <row r="22" spans="2:28">
      <c r="B22">
        <v>2039</v>
      </c>
      <c r="C22" s="5">
        <v>185783</v>
      </c>
      <c r="D22" s="5">
        <v>151029</v>
      </c>
      <c r="E22" s="2">
        <f t="shared" si="0"/>
        <v>34754</v>
      </c>
      <c r="F22" s="4">
        <f t="shared" si="1"/>
        <v>13227374.264697827</v>
      </c>
      <c r="G22" s="4"/>
      <c r="H22" s="1"/>
      <c r="I22" s="1"/>
      <c r="K22" s="5">
        <v>105116</v>
      </c>
      <c r="L22" s="5">
        <v>14139</v>
      </c>
      <c r="M22" s="5">
        <v>3349</v>
      </c>
      <c r="N22">
        <f t="shared" si="2"/>
        <v>1274.6295796878926</v>
      </c>
      <c r="O22">
        <f t="shared" si="3"/>
        <v>3.1860040336390276E-2</v>
      </c>
      <c r="P22">
        <f t="shared" si="4"/>
        <v>0.23686257868307517</v>
      </c>
      <c r="Q22">
        <f t="shared" si="5"/>
        <v>0.13450854294303435</v>
      </c>
      <c r="R22" s="6">
        <v>8.7032179999999997</v>
      </c>
      <c r="S22" s="6">
        <v>2.458024</v>
      </c>
      <c r="T22" s="6">
        <v>74.079570000000004</v>
      </c>
      <c r="U22" s="6">
        <v>0.50606949999999995</v>
      </c>
      <c r="V22" s="6">
        <v>0.51375630000000005</v>
      </c>
      <c r="W22" s="6">
        <v>0.32889279999999999</v>
      </c>
      <c r="X22">
        <f t="shared" si="6"/>
        <v>0.33062522675900907</v>
      </c>
      <c r="Z22">
        <f>T22*364.25/7*M22*$I$5/10^9</f>
        <v>4.9134208670864172</v>
      </c>
      <c r="AA22">
        <f t="shared" si="7"/>
        <v>0.33062522675900907</v>
      </c>
      <c r="AB22">
        <f t="shared" si="8"/>
        <v>34754.001336000001</v>
      </c>
    </row>
    <row r="23" spans="2:28">
      <c r="B23">
        <v>2040</v>
      </c>
      <c r="C23" s="5">
        <v>186740</v>
      </c>
      <c r="D23" s="5">
        <v>151680</v>
      </c>
      <c r="E23" s="2">
        <f t="shared" si="0"/>
        <v>35060</v>
      </c>
      <c r="F23" s="4">
        <f t="shared" si="1"/>
        <v>13343837.88111601</v>
      </c>
      <c r="G23" s="4"/>
      <c r="H23" s="1"/>
      <c r="I23" s="1"/>
      <c r="K23" s="5">
        <v>105548</v>
      </c>
      <c r="L23" s="5">
        <v>14108</v>
      </c>
      <c r="M23" s="5">
        <v>3313</v>
      </c>
      <c r="N23">
        <f t="shared" si="2"/>
        <v>1260.9279777563418</v>
      </c>
      <c r="O23">
        <f t="shared" si="3"/>
        <v>3.1388562549740401E-2</v>
      </c>
      <c r="P23">
        <f t="shared" si="4"/>
        <v>0.23483130138928268</v>
      </c>
      <c r="Q23">
        <f t="shared" si="5"/>
        <v>0.13366430439231439</v>
      </c>
      <c r="R23" s="6">
        <v>8.6231539999999995</v>
      </c>
      <c r="S23" s="6">
        <v>2.485115</v>
      </c>
      <c r="T23" s="6">
        <v>76.249250000000004</v>
      </c>
      <c r="U23" s="6">
        <v>0.51116079999999997</v>
      </c>
      <c r="V23" s="6">
        <v>0.5243833</v>
      </c>
      <c r="W23" s="6">
        <v>0.33427210000000002</v>
      </c>
      <c r="X23">
        <f t="shared" si="6"/>
        <v>0.33217116780990635</v>
      </c>
      <c r="Z23">
        <f>T23*364.25/7*M23*$I$5/10^9</f>
        <v>5.0029639989201895</v>
      </c>
      <c r="AA23">
        <f t="shared" si="7"/>
        <v>0.33217116780990635</v>
      </c>
      <c r="AB23">
        <f t="shared" si="8"/>
        <v>35060.002419999997</v>
      </c>
    </row>
    <row r="24" spans="2:28">
      <c r="B24">
        <v>2041</v>
      </c>
      <c r="C24" s="5">
        <v>187516</v>
      </c>
      <c r="D24" s="5">
        <v>152123</v>
      </c>
      <c r="E24" s="2">
        <f t="shared" si="0"/>
        <v>35393</v>
      </c>
      <c r="F24" s="4">
        <f t="shared" si="1"/>
        <v>13470577.698982857</v>
      </c>
      <c r="G24" s="4"/>
      <c r="H24" s="1"/>
      <c r="I24" s="1"/>
      <c r="K24" s="5">
        <v>106098</v>
      </c>
      <c r="L24" s="5">
        <v>14100</v>
      </c>
      <c r="M24" s="5">
        <v>3240</v>
      </c>
      <c r="N24">
        <f t="shared" si="2"/>
        <v>1233.1441738395856</v>
      </c>
      <c r="O24">
        <f t="shared" si="3"/>
        <v>3.0537804671153086E-2</v>
      </c>
      <c r="P24">
        <f t="shared" si="4"/>
        <v>0.22978723404255319</v>
      </c>
      <c r="Q24">
        <f t="shared" si="5"/>
        <v>0.1328960018096477</v>
      </c>
      <c r="R24" s="6">
        <v>8.5787510000000005</v>
      </c>
      <c r="S24" s="6">
        <v>2.5101420000000001</v>
      </c>
      <c r="T24" s="6">
        <v>75.498260000000002</v>
      </c>
      <c r="U24" s="6">
        <v>0.51197950000000003</v>
      </c>
      <c r="V24" s="6">
        <v>0.52574469999999995</v>
      </c>
      <c r="W24" s="6">
        <v>0.33393289999999998</v>
      </c>
      <c r="X24">
        <f t="shared" si="6"/>
        <v>0.33358783577447271</v>
      </c>
      <c r="Z24">
        <f>T24*364.25/7*M24*$I$5/10^9</f>
        <v>4.8445374601612947</v>
      </c>
      <c r="AA24">
        <f t="shared" si="7"/>
        <v>0.33358783577447271</v>
      </c>
      <c r="AB24">
        <f t="shared" si="8"/>
        <v>35393.002200000003</v>
      </c>
    </row>
    <row r="25" spans="2:28">
      <c r="B25">
        <v>2042</v>
      </c>
      <c r="C25" s="5">
        <v>188259</v>
      </c>
      <c r="D25" s="5">
        <v>152685</v>
      </c>
      <c r="E25" s="2">
        <f t="shared" si="0"/>
        <v>35574</v>
      </c>
      <c r="F25" s="4">
        <f t="shared" si="1"/>
        <v>13539466.308694266</v>
      </c>
      <c r="G25" s="4"/>
      <c r="H25" s="1"/>
      <c r="I25" s="1"/>
      <c r="K25" s="5">
        <v>106461</v>
      </c>
      <c r="L25" s="5">
        <v>14068</v>
      </c>
      <c r="M25" s="5">
        <v>3420</v>
      </c>
      <c r="N25">
        <f t="shared" si="2"/>
        <v>1301.6521834973405</v>
      </c>
      <c r="O25">
        <f t="shared" si="3"/>
        <v>3.212443993575112E-2</v>
      </c>
      <c r="P25">
        <f t="shared" si="4"/>
        <v>0.24310491896502701</v>
      </c>
      <c r="Q25">
        <f t="shared" si="5"/>
        <v>0.13214228684682655</v>
      </c>
      <c r="R25" s="6">
        <v>8.5693400000000004</v>
      </c>
      <c r="S25" s="6">
        <v>2.528718</v>
      </c>
      <c r="T25" s="6">
        <v>71.874309999999994</v>
      </c>
      <c r="U25" s="6">
        <v>0.51668689999999995</v>
      </c>
      <c r="V25" s="6">
        <v>0.52686949999999999</v>
      </c>
      <c r="W25" s="6">
        <v>0.336725</v>
      </c>
      <c r="X25">
        <f t="shared" si="6"/>
        <v>0.33415057931073355</v>
      </c>
      <c r="Z25">
        <f>T25*364.25/7*M25*$I$5/10^9</f>
        <v>4.868219595131996</v>
      </c>
      <c r="AA25">
        <f t="shared" si="7"/>
        <v>0.33415057931073355</v>
      </c>
      <c r="AB25">
        <f t="shared" si="8"/>
        <v>35574.004824000003</v>
      </c>
    </row>
    <row r="26" spans="2:28">
      <c r="B26">
        <v>2043</v>
      </c>
      <c r="C26" s="5">
        <v>188444</v>
      </c>
      <c r="D26" s="5">
        <v>152881</v>
      </c>
      <c r="E26" s="2">
        <f t="shared" si="0"/>
        <v>35563</v>
      </c>
      <c r="F26" s="4">
        <f t="shared" si="1"/>
        <v>13535279.70810407</v>
      </c>
      <c r="G26" s="4"/>
      <c r="H26" s="1"/>
      <c r="I26" s="1"/>
      <c r="K26" s="5">
        <v>106616</v>
      </c>
      <c r="L26" s="5">
        <v>14013</v>
      </c>
      <c r="M26" s="5">
        <v>3361</v>
      </c>
      <c r="N26">
        <f t="shared" si="2"/>
        <v>1279.1967803317432</v>
      </c>
      <c r="O26">
        <f t="shared" si="3"/>
        <v>3.1524349065806256E-2</v>
      </c>
      <c r="P26">
        <f t="shared" si="4"/>
        <v>0.23984871191036894</v>
      </c>
      <c r="Q26">
        <f t="shared" si="5"/>
        <v>0.13143430629549036</v>
      </c>
      <c r="R26" s="6">
        <v>8.5569489999999995</v>
      </c>
      <c r="S26" s="6">
        <v>2.5378579999999999</v>
      </c>
      <c r="T26" s="6">
        <v>74.661429999999996</v>
      </c>
      <c r="U26" s="6">
        <v>0.51893710000000004</v>
      </c>
      <c r="V26" s="6">
        <v>0.53057869999999996</v>
      </c>
      <c r="W26" s="6">
        <v>0.3352599</v>
      </c>
      <c r="X26">
        <f t="shared" si="6"/>
        <v>0.33356160570646054</v>
      </c>
      <c r="Z26">
        <f>T26*364.25/7*M26*$I$5/10^9</f>
        <v>4.9697573174640812</v>
      </c>
      <c r="AA26">
        <f t="shared" si="7"/>
        <v>0.33356160570646054</v>
      </c>
      <c r="AB26">
        <f t="shared" si="8"/>
        <v>35563.004153999995</v>
      </c>
    </row>
    <row r="27" spans="2:28">
      <c r="B27">
        <v>2044</v>
      </c>
      <c r="C27" s="5">
        <v>189866</v>
      </c>
      <c r="D27" s="5">
        <v>154040</v>
      </c>
      <c r="E27" s="2">
        <f t="shared" si="0"/>
        <v>35826</v>
      </c>
      <c r="F27" s="4">
        <f t="shared" si="1"/>
        <v>13635377.522215122</v>
      </c>
      <c r="G27" s="4"/>
      <c r="H27" s="1"/>
      <c r="I27" s="1"/>
      <c r="K27" s="5">
        <v>107578</v>
      </c>
      <c r="L27" s="5">
        <v>14007</v>
      </c>
      <c r="M27" s="5">
        <v>3343</v>
      </c>
      <c r="N27">
        <f t="shared" si="2"/>
        <v>1272.3459793659677</v>
      </c>
      <c r="O27">
        <f t="shared" si="3"/>
        <v>3.1075126884679023E-2</v>
      </c>
      <c r="P27">
        <f t="shared" si="4"/>
        <v>0.23866638109516669</v>
      </c>
      <c r="Q27">
        <f t="shared" si="5"/>
        <v>0.13020320139805536</v>
      </c>
      <c r="R27" s="6">
        <v>8.5507989999999996</v>
      </c>
      <c r="S27" s="6">
        <v>2.5577209999999999</v>
      </c>
      <c r="T27" s="6">
        <v>73.267970000000005</v>
      </c>
      <c r="U27" s="6">
        <v>0.52327610000000002</v>
      </c>
      <c r="V27" s="6">
        <v>0.539516</v>
      </c>
      <c r="W27" s="6">
        <v>0.33996559999999998</v>
      </c>
      <c r="X27">
        <f t="shared" si="6"/>
        <v>0.33302346248303555</v>
      </c>
      <c r="Z27">
        <f>T27*364.25/7*M27*$I$5/10^9</f>
        <v>4.8508841309192796</v>
      </c>
      <c r="AA27">
        <f t="shared" si="7"/>
        <v>0.33302346248303555</v>
      </c>
      <c r="AB27">
        <f t="shared" si="8"/>
        <v>35825.998047000001</v>
      </c>
    </row>
    <row r="28" spans="2:28">
      <c r="B28">
        <v>2045</v>
      </c>
      <c r="C28" s="5">
        <v>190673</v>
      </c>
      <c r="D28" s="5">
        <v>154648</v>
      </c>
      <c r="E28" s="2">
        <f t="shared" si="0"/>
        <v>36025</v>
      </c>
      <c r="F28" s="4">
        <f t="shared" si="1"/>
        <v>13711116.932892308</v>
      </c>
      <c r="G28" s="4"/>
      <c r="H28" s="1"/>
      <c r="I28" s="1"/>
      <c r="K28" s="5">
        <v>108144</v>
      </c>
      <c r="L28" s="5">
        <v>14027</v>
      </c>
      <c r="M28" s="5">
        <v>3358</v>
      </c>
      <c r="N28">
        <f t="shared" si="2"/>
        <v>1278.0549801707805</v>
      </c>
      <c r="O28">
        <f t="shared" si="3"/>
        <v>3.1051191004586476E-2</v>
      </c>
      <c r="P28">
        <f t="shared" si="4"/>
        <v>0.23939545162900122</v>
      </c>
      <c r="Q28">
        <f t="shared" si="5"/>
        <v>0.12970668737978991</v>
      </c>
      <c r="R28" s="6">
        <v>8.5565320000000007</v>
      </c>
      <c r="S28" s="6">
        <v>2.5682610000000001</v>
      </c>
      <c r="T28" s="6">
        <v>78.273769999999999</v>
      </c>
      <c r="U28" s="6">
        <v>0.52468009999999998</v>
      </c>
      <c r="V28" s="6">
        <v>0.53682180000000002</v>
      </c>
      <c r="W28" s="6">
        <v>0.3420454</v>
      </c>
      <c r="X28">
        <f t="shared" si="6"/>
        <v>0.33312062663670661</v>
      </c>
      <c r="Z28">
        <f>T28*364.25/7*M28*$I$5/10^9</f>
        <v>5.2055582335913542</v>
      </c>
      <c r="AA28">
        <f t="shared" si="7"/>
        <v>0.33312062663670661</v>
      </c>
      <c r="AB28">
        <f t="shared" si="8"/>
        <v>36024.997046999997</v>
      </c>
    </row>
    <row r="29" spans="2:28">
      <c r="B29">
        <v>2046</v>
      </c>
      <c r="C29" s="5">
        <v>191010</v>
      </c>
      <c r="D29" s="5">
        <v>155124</v>
      </c>
      <c r="E29" s="2">
        <f t="shared" si="0"/>
        <v>35886</v>
      </c>
      <c r="F29" s="4">
        <f t="shared" si="1"/>
        <v>13658213.525434375</v>
      </c>
      <c r="G29" s="4"/>
      <c r="H29" s="1"/>
      <c r="I29" s="1"/>
      <c r="K29" s="5">
        <v>108569</v>
      </c>
      <c r="L29" s="5">
        <v>13967</v>
      </c>
      <c r="M29" s="5">
        <v>3289</v>
      </c>
      <c r="N29">
        <f t="shared" si="2"/>
        <v>1251.7935764686413</v>
      </c>
      <c r="O29">
        <f t="shared" si="3"/>
        <v>3.0294098683786349E-2</v>
      </c>
      <c r="P29">
        <f t="shared" si="4"/>
        <v>0.23548364000859168</v>
      </c>
      <c r="Q29">
        <f t="shared" si="5"/>
        <v>0.12864629866720703</v>
      </c>
      <c r="R29" s="6">
        <v>8.5289959999999994</v>
      </c>
      <c r="S29" s="6">
        <v>2.5693419999999998</v>
      </c>
      <c r="T29" s="6">
        <v>80.108180000000004</v>
      </c>
      <c r="U29" s="6">
        <v>0.52389719999999995</v>
      </c>
      <c r="V29" s="6">
        <v>0.5270996</v>
      </c>
      <c r="W29" s="6">
        <v>0.33631650000000002</v>
      </c>
      <c r="X29">
        <f t="shared" si="6"/>
        <v>0.33053633831019902</v>
      </c>
      <c r="Z29">
        <f>T29*364.25/7*M29*$I$5/10^9</f>
        <v>5.2180844570923917</v>
      </c>
      <c r="AA29">
        <f t="shared" si="7"/>
        <v>0.33053633831019902</v>
      </c>
      <c r="AB29">
        <f t="shared" si="8"/>
        <v>35885.999713999998</v>
      </c>
    </row>
    <row r="30" spans="2:28">
      <c r="B30">
        <v>2047</v>
      </c>
      <c r="C30" s="5">
        <v>191370</v>
      </c>
      <c r="D30" s="5">
        <v>155549</v>
      </c>
      <c r="E30" s="2">
        <f t="shared" si="0"/>
        <v>35821</v>
      </c>
      <c r="F30" s="4">
        <f t="shared" si="1"/>
        <v>13633474.521946851</v>
      </c>
      <c r="G30" s="4"/>
      <c r="H30" s="1"/>
      <c r="I30" s="1"/>
      <c r="K30" s="5">
        <v>108972</v>
      </c>
      <c r="L30" s="5">
        <v>13959</v>
      </c>
      <c r="M30" s="5">
        <v>3264</v>
      </c>
      <c r="N30">
        <f t="shared" si="2"/>
        <v>1242.2785751272863</v>
      </c>
      <c r="O30">
        <f t="shared" si="3"/>
        <v>2.9952648386741547E-2</v>
      </c>
      <c r="P30">
        <f t="shared" si="4"/>
        <v>0.23382763808295723</v>
      </c>
      <c r="Q30">
        <f t="shared" si="5"/>
        <v>0.12809712586719524</v>
      </c>
      <c r="R30" s="6">
        <v>8.5512580000000007</v>
      </c>
      <c r="S30" s="6">
        <v>2.5661580000000002</v>
      </c>
      <c r="T30" s="6">
        <v>72.974130000000002</v>
      </c>
      <c r="U30" s="6">
        <v>0.52860370000000001</v>
      </c>
      <c r="V30" s="6">
        <v>0.53463720000000003</v>
      </c>
      <c r="W30" s="6">
        <v>0.3414044</v>
      </c>
      <c r="X30">
        <f t="shared" si="6"/>
        <v>0.32871746432111004</v>
      </c>
      <c r="Z30">
        <f>T30*364.25/7*M30*$I$5/10^9</f>
        <v>4.7172559582898304</v>
      </c>
      <c r="AA30">
        <f t="shared" si="7"/>
        <v>0.32871746432111004</v>
      </c>
      <c r="AB30">
        <f t="shared" si="8"/>
        <v>35820.999522000006</v>
      </c>
    </row>
    <row r="31" spans="2:28">
      <c r="B31">
        <v>2048</v>
      </c>
      <c r="C31" s="5">
        <v>192527</v>
      </c>
      <c r="D31" s="5">
        <v>156399</v>
      </c>
      <c r="E31" s="2">
        <f t="shared" si="0"/>
        <v>36128</v>
      </c>
      <c r="F31" s="4">
        <f t="shared" si="1"/>
        <v>13750318.738418689</v>
      </c>
      <c r="G31" s="4"/>
      <c r="H31" s="1"/>
      <c r="I31" s="1"/>
      <c r="K31" s="5">
        <v>109308</v>
      </c>
      <c r="L31" s="5">
        <v>14024</v>
      </c>
      <c r="M31" s="5">
        <v>3385</v>
      </c>
      <c r="N31">
        <f t="shared" si="2"/>
        <v>1288.3311816194437</v>
      </c>
      <c r="O31">
        <f t="shared" si="3"/>
        <v>3.0967541259560142E-2</v>
      </c>
      <c r="P31">
        <f t="shared" si="4"/>
        <v>0.2413719338277239</v>
      </c>
      <c r="Q31">
        <f t="shared" si="5"/>
        <v>0.12829802027299009</v>
      </c>
      <c r="R31" s="6">
        <v>8.5119729999999993</v>
      </c>
      <c r="S31" s="6">
        <v>2.576155</v>
      </c>
      <c r="T31" s="6">
        <v>74.983189999999993</v>
      </c>
      <c r="U31" s="6">
        <v>0.52929340000000002</v>
      </c>
      <c r="V31" s="6">
        <v>0.53864800000000002</v>
      </c>
      <c r="W31" s="6">
        <v>0.3430938</v>
      </c>
      <c r="X31">
        <f t="shared" si="6"/>
        <v>0.33051558641636475</v>
      </c>
      <c r="Z31">
        <f>T31*364.25/7*M31*$I$5/10^9</f>
        <v>5.0268155658981497</v>
      </c>
      <c r="AA31">
        <f t="shared" si="7"/>
        <v>0.33051558641636475</v>
      </c>
      <c r="AB31">
        <f t="shared" si="8"/>
        <v>36127.997719999999</v>
      </c>
    </row>
    <row r="32" spans="2:28">
      <c r="B32">
        <v>2049</v>
      </c>
      <c r="C32" s="5">
        <v>192872</v>
      </c>
      <c r="D32" s="5">
        <v>156794</v>
      </c>
      <c r="E32" s="2">
        <f t="shared" si="0"/>
        <v>36078</v>
      </c>
      <c r="F32" s="4">
        <f t="shared" si="1"/>
        <v>13731288.735735979</v>
      </c>
      <c r="G32" s="4"/>
      <c r="H32" s="1"/>
      <c r="I32" s="1"/>
      <c r="K32" s="5">
        <v>109654</v>
      </c>
      <c r="L32" s="5">
        <v>13920</v>
      </c>
      <c r="M32" s="5">
        <v>3344</v>
      </c>
      <c r="N32">
        <f t="shared" si="2"/>
        <v>1272.7265794196217</v>
      </c>
      <c r="O32">
        <f t="shared" si="3"/>
        <v>3.0495923541320882E-2</v>
      </c>
      <c r="P32">
        <f t="shared" si="4"/>
        <v>0.24022988505747125</v>
      </c>
      <c r="Q32">
        <f t="shared" si="5"/>
        <v>0.12694475349736445</v>
      </c>
      <c r="R32" s="6">
        <v>8.5122890000000009</v>
      </c>
      <c r="S32" s="6">
        <v>2.5918100000000002</v>
      </c>
      <c r="T32" s="6">
        <v>73.699129999999997</v>
      </c>
      <c r="U32" s="6">
        <v>0.530505</v>
      </c>
      <c r="V32" s="6">
        <v>0.53304600000000002</v>
      </c>
      <c r="W32" s="6">
        <v>0.34001379999999998</v>
      </c>
      <c r="X32">
        <f t="shared" si="6"/>
        <v>0.3290166815620042</v>
      </c>
      <c r="Z32">
        <f>T32*364.25/7*M32*$I$5/10^9</f>
        <v>4.8808897234469875</v>
      </c>
      <c r="AA32">
        <f t="shared" si="7"/>
        <v>0.3290166815620042</v>
      </c>
      <c r="AB32">
        <f t="shared" si="8"/>
        <v>36077.995200000005</v>
      </c>
    </row>
    <row r="33" spans="2:28">
      <c r="B33">
        <v>2050</v>
      </c>
      <c r="C33" s="5">
        <v>193337</v>
      </c>
      <c r="D33" s="5">
        <v>157312</v>
      </c>
      <c r="E33" s="2">
        <f t="shared" si="0"/>
        <v>36025</v>
      </c>
      <c r="F33" s="4">
        <f t="shared" si="1"/>
        <v>13711116.932892308</v>
      </c>
      <c r="G33" s="4"/>
      <c r="H33" s="1"/>
      <c r="I33" s="1"/>
      <c r="K33" s="5">
        <v>110035</v>
      </c>
      <c r="L33" s="5">
        <v>13955</v>
      </c>
      <c r="M33" s="5">
        <v>3265</v>
      </c>
      <c r="N33">
        <f t="shared" si="2"/>
        <v>1242.6591751809403</v>
      </c>
      <c r="O33">
        <f t="shared" si="3"/>
        <v>2.9672376970963785E-2</v>
      </c>
      <c r="P33">
        <f t="shared" si="4"/>
        <v>0.23396632031529918</v>
      </c>
      <c r="Q33">
        <f t="shared" si="5"/>
        <v>0.12682328350070432</v>
      </c>
      <c r="R33" s="6">
        <v>8.5531649999999999</v>
      </c>
      <c r="S33" s="6">
        <v>2.581512</v>
      </c>
      <c r="T33" s="6">
        <v>75.759299999999996</v>
      </c>
      <c r="U33" s="6">
        <v>0.53292130000000004</v>
      </c>
      <c r="V33" s="6">
        <v>0.53522040000000004</v>
      </c>
      <c r="W33" s="6">
        <v>0.34302779999999999</v>
      </c>
      <c r="X33">
        <f t="shared" si="6"/>
        <v>0.32739582823647023</v>
      </c>
      <c r="Z33">
        <f>T33*364.25/7*M33*$I$5/10^9</f>
        <v>4.8987976906309232</v>
      </c>
      <c r="AA33">
        <f t="shared" si="7"/>
        <v>0.32739582823647023</v>
      </c>
      <c r="AB33">
        <f t="shared" si="8"/>
        <v>36024.999960000001</v>
      </c>
    </row>
    <row r="34" spans="2:28">
      <c r="B34">
        <v>2051</v>
      </c>
      <c r="C34" s="5">
        <v>194246</v>
      </c>
      <c r="D34" s="5">
        <v>158067</v>
      </c>
      <c r="E34" s="2">
        <f t="shared" si="0"/>
        <v>36179</v>
      </c>
      <c r="F34" s="4">
        <f t="shared" si="1"/>
        <v>13769729.341155052</v>
      </c>
      <c r="G34" s="4"/>
      <c r="H34" s="1"/>
      <c r="I34" s="1"/>
      <c r="K34" s="5">
        <v>110426</v>
      </c>
      <c r="L34" s="5">
        <v>13920</v>
      </c>
      <c r="M34" s="5">
        <v>3265</v>
      </c>
      <c r="N34">
        <f t="shared" ref="N34:N52" si="9">M34*$I$5/1000</f>
        <v>1242.6591751809403</v>
      </c>
      <c r="O34">
        <f t="shared" si="3"/>
        <v>2.9567312046076107E-2</v>
      </c>
      <c r="P34">
        <f t="shared" si="4"/>
        <v>0.23455459770114942</v>
      </c>
      <c r="Q34">
        <f t="shared" si="5"/>
        <v>0.12605726912140258</v>
      </c>
      <c r="R34" s="6">
        <v>8.5207840000000008</v>
      </c>
      <c r="S34" s="6">
        <v>2.5990660000000001</v>
      </c>
      <c r="T34" s="6">
        <v>73.699389999999994</v>
      </c>
      <c r="U34" s="6">
        <v>0.53470200000000001</v>
      </c>
      <c r="V34" s="6">
        <v>0.53333330000000001</v>
      </c>
      <c r="W34" s="6">
        <v>0.34436220000000001</v>
      </c>
      <c r="X34">
        <f t="shared" si="6"/>
        <v>0.32763116222628735</v>
      </c>
      <c r="Z34">
        <f>T34*364.25/7*M34*$I$5/10^9</f>
        <v>4.7655984352139971</v>
      </c>
      <c r="AA34">
        <f t="shared" si="7"/>
        <v>0.32763116222628735</v>
      </c>
      <c r="AB34">
        <f t="shared" si="8"/>
        <v>36178.998720000011</v>
      </c>
    </row>
    <row r="35" spans="2:28">
      <c r="B35">
        <v>2052</v>
      </c>
      <c r="C35" s="5">
        <v>194827</v>
      </c>
      <c r="D35" s="5">
        <v>158519</v>
      </c>
      <c r="E35" s="2">
        <f t="shared" si="0"/>
        <v>36308</v>
      </c>
      <c r="F35" s="4">
        <f t="shared" si="1"/>
        <v>13818826.748076444</v>
      </c>
      <c r="G35" s="4"/>
      <c r="H35" s="1"/>
      <c r="I35" s="1"/>
      <c r="K35" s="5">
        <v>110744</v>
      </c>
      <c r="L35" s="5">
        <v>13904</v>
      </c>
      <c r="M35" s="5">
        <v>3213</v>
      </c>
      <c r="N35">
        <f t="shared" si="9"/>
        <v>1222.8679723909224</v>
      </c>
      <c r="O35">
        <f t="shared" si="3"/>
        <v>2.9012858484432566E-2</v>
      </c>
      <c r="P35">
        <f t="shared" si="4"/>
        <v>0.23108457997698503</v>
      </c>
      <c r="Q35">
        <f t="shared" si="5"/>
        <v>0.12555081990897926</v>
      </c>
      <c r="R35" s="6">
        <v>8.5288780000000006</v>
      </c>
      <c r="S35" s="6">
        <v>2.611335</v>
      </c>
      <c r="T35" s="6">
        <v>81.242130000000003</v>
      </c>
      <c r="U35" s="6">
        <v>0.53695910000000002</v>
      </c>
      <c r="V35" s="6">
        <v>0.5375432</v>
      </c>
      <c r="W35" s="6">
        <v>0.34730040000000001</v>
      </c>
      <c r="X35">
        <f t="shared" si="6"/>
        <v>0.32785525030701435</v>
      </c>
      <c r="Z35">
        <f>T35*364.25/7*M35*$I$5/10^9</f>
        <v>5.1696648939621204</v>
      </c>
      <c r="AA35">
        <f t="shared" si="7"/>
        <v>0.32785525030701435</v>
      </c>
      <c r="AB35">
        <f t="shared" si="8"/>
        <v>36308.001839999997</v>
      </c>
    </row>
    <row r="36" spans="2:28">
      <c r="B36">
        <v>2053</v>
      </c>
      <c r="C36" s="5">
        <v>195072</v>
      </c>
      <c r="D36" s="5">
        <v>158996</v>
      </c>
      <c r="E36" s="2">
        <f t="shared" si="0"/>
        <v>36076</v>
      </c>
      <c r="F36" s="4">
        <f t="shared" si="1"/>
        <v>13730527.535628671</v>
      </c>
      <c r="G36" s="4"/>
      <c r="H36" s="1"/>
      <c r="I36" s="1"/>
      <c r="K36" s="5">
        <v>111142</v>
      </c>
      <c r="L36" s="5">
        <v>13792</v>
      </c>
      <c r="M36" s="5">
        <v>3167</v>
      </c>
      <c r="N36">
        <f t="shared" si="9"/>
        <v>1205.3603699228295</v>
      </c>
      <c r="O36">
        <f t="shared" si="3"/>
        <v>2.8495078368213637E-2</v>
      </c>
      <c r="P36">
        <f t="shared" si="4"/>
        <v>0.22962587006960558</v>
      </c>
      <c r="Q36">
        <f t="shared" si="5"/>
        <v>0.1240935020064422</v>
      </c>
      <c r="R36" s="6">
        <v>8.517868</v>
      </c>
      <c r="S36" s="6">
        <v>2.6157189999999999</v>
      </c>
      <c r="T36" s="6">
        <v>72.694109999999995</v>
      </c>
      <c r="U36" s="6">
        <v>0.53841030000000001</v>
      </c>
      <c r="V36" s="6">
        <v>0.54299589999999998</v>
      </c>
      <c r="W36" s="6">
        <v>0.34916730000000001</v>
      </c>
      <c r="X36">
        <f t="shared" si="6"/>
        <v>0.324593730974789</v>
      </c>
      <c r="Z36">
        <f>T36*364.25/7*M36*$I$5/10^9</f>
        <v>4.5595045432293357</v>
      </c>
      <c r="AA36">
        <f t="shared" si="7"/>
        <v>0.324593730974789</v>
      </c>
      <c r="AB36">
        <f t="shared" si="8"/>
        <v>36075.996447999998</v>
      </c>
    </row>
    <row r="37" spans="2:28">
      <c r="B37">
        <v>2054</v>
      </c>
      <c r="C37" s="5">
        <v>195839</v>
      </c>
      <c r="D37" s="5">
        <v>159590</v>
      </c>
      <c r="E37" s="2">
        <f t="shared" si="0"/>
        <v>36249</v>
      </c>
      <c r="F37" s="4">
        <f t="shared" si="1"/>
        <v>13796371.344910847</v>
      </c>
      <c r="G37" s="4"/>
      <c r="H37" s="1"/>
      <c r="I37" s="1"/>
      <c r="K37" s="5">
        <v>111500</v>
      </c>
      <c r="L37" s="5">
        <v>13871</v>
      </c>
      <c r="M37" s="5">
        <v>3292</v>
      </c>
      <c r="N37">
        <f t="shared" si="9"/>
        <v>1252.9353766296038</v>
      </c>
      <c r="O37">
        <f t="shared" si="3"/>
        <v>2.9524663677130046E-2</v>
      </c>
      <c r="P37">
        <f t="shared" si="4"/>
        <v>0.2373296806286497</v>
      </c>
      <c r="Q37">
        <f t="shared" si="5"/>
        <v>0.1244035874439462</v>
      </c>
      <c r="R37" s="6">
        <v>8.5431109999999997</v>
      </c>
      <c r="S37" s="6">
        <v>2.6132939999999998</v>
      </c>
      <c r="T37" s="6">
        <v>77.292940000000002</v>
      </c>
      <c r="U37" s="6">
        <v>0.53779370000000004</v>
      </c>
      <c r="V37" s="6">
        <v>0.53752429999999995</v>
      </c>
      <c r="W37" s="6">
        <v>0.34815210000000002</v>
      </c>
      <c r="X37">
        <f t="shared" si="6"/>
        <v>0.32510314864573991</v>
      </c>
      <c r="Z37">
        <f>T37*364.25/7*M37*$I$5/10^9</f>
        <v>5.0392977429395192</v>
      </c>
      <c r="AA37">
        <f t="shared" si="7"/>
        <v>0.32510314864573991</v>
      </c>
      <c r="AB37">
        <f t="shared" si="8"/>
        <v>36249.001074</v>
      </c>
    </row>
    <row r="38" spans="2:28">
      <c r="B38">
        <v>2055</v>
      </c>
      <c r="C38" s="5">
        <v>196165</v>
      </c>
      <c r="D38" s="5">
        <v>160038</v>
      </c>
      <c r="E38" s="2">
        <f t="shared" si="0"/>
        <v>36127</v>
      </c>
      <c r="F38" s="4">
        <f t="shared" si="1"/>
        <v>13749938.138365034</v>
      </c>
      <c r="G38" s="4"/>
      <c r="H38" s="1"/>
      <c r="I38" s="1"/>
      <c r="K38" s="5">
        <v>111958</v>
      </c>
      <c r="L38" s="5">
        <v>13807</v>
      </c>
      <c r="M38" s="5">
        <v>3238</v>
      </c>
      <c r="N38">
        <f t="shared" si="9"/>
        <v>1232.3829737322774</v>
      </c>
      <c r="O38">
        <f t="shared" si="3"/>
        <v>2.8921559870665785E-2</v>
      </c>
      <c r="P38">
        <f t="shared" si="4"/>
        <v>0.2345187223871949</v>
      </c>
      <c r="Q38">
        <f t="shared" si="5"/>
        <v>0.12332303185122992</v>
      </c>
      <c r="R38" s="6">
        <v>8.5342319999999994</v>
      </c>
      <c r="S38" s="6">
        <v>2.616571</v>
      </c>
      <c r="T38" s="6">
        <v>79.132949999999994</v>
      </c>
      <c r="U38" s="6">
        <v>0.54041689999999998</v>
      </c>
      <c r="V38" s="6">
        <v>0.54385459999999997</v>
      </c>
      <c r="W38" s="6">
        <v>0.34902909999999998</v>
      </c>
      <c r="X38">
        <f t="shared" si="6"/>
        <v>0.3226834687740045</v>
      </c>
      <c r="Z38">
        <f>T38*364.25/7*M38*$I$5/10^9</f>
        <v>5.0746321446942675</v>
      </c>
      <c r="AA38">
        <f t="shared" si="7"/>
        <v>0.3226834687740045</v>
      </c>
      <c r="AB38">
        <f t="shared" si="8"/>
        <v>36126.995796999996</v>
      </c>
    </row>
    <row r="39" spans="2:28">
      <c r="B39">
        <v>2056</v>
      </c>
      <c r="C39" s="5">
        <v>196707</v>
      </c>
      <c r="D39" s="5">
        <v>160616</v>
      </c>
      <c r="E39" s="2">
        <f t="shared" si="0"/>
        <v>36091</v>
      </c>
      <c r="F39" s="4">
        <f t="shared" si="1"/>
        <v>13736236.536433484</v>
      </c>
      <c r="G39" s="4"/>
      <c r="H39" s="1"/>
      <c r="I39" s="1"/>
      <c r="K39" s="5">
        <v>112325</v>
      </c>
      <c r="L39" s="5">
        <v>13802</v>
      </c>
      <c r="M39" s="5">
        <v>3249</v>
      </c>
      <c r="N39">
        <f t="shared" si="9"/>
        <v>1236.5695743224735</v>
      </c>
      <c r="O39">
        <f t="shared" si="3"/>
        <v>2.8924994435789005E-2</v>
      </c>
      <c r="P39">
        <f t="shared" si="4"/>
        <v>0.23540066657006231</v>
      </c>
      <c r="Q39">
        <f t="shared" si="5"/>
        <v>0.12287558424215446</v>
      </c>
      <c r="R39" s="6">
        <v>8.5413320000000006</v>
      </c>
      <c r="S39" s="6">
        <v>2.6149110000000002</v>
      </c>
      <c r="T39" s="6">
        <v>73.708830000000006</v>
      </c>
      <c r="U39" s="6">
        <v>0.54190959999999999</v>
      </c>
      <c r="V39" s="6">
        <v>0.54767429999999995</v>
      </c>
      <c r="W39" s="6">
        <v>0.35087200000000002</v>
      </c>
      <c r="X39">
        <f t="shared" si="6"/>
        <v>0.32130871686623641</v>
      </c>
      <c r="Z39">
        <f>T39*364.25/7*M39*$I$5/10^9</f>
        <v>4.7428522376526541</v>
      </c>
      <c r="AA39">
        <f t="shared" si="7"/>
        <v>0.32130871686623641</v>
      </c>
      <c r="AB39">
        <f t="shared" si="8"/>
        <v>36091.001622000003</v>
      </c>
    </row>
    <row r="40" spans="2:28">
      <c r="B40">
        <v>2057</v>
      </c>
      <c r="C40" s="5">
        <v>197258</v>
      </c>
      <c r="D40" s="5">
        <v>161148</v>
      </c>
      <c r="E40" s="2">
        <f t="shared" si="0"/>
        <v>36110</v>
      </c>
      <c r="F40" s="4">
        <f t="shared" si="1"/>
        <v>13743467.937452914</v>
      </c>
      <c r="G40" s="4"/>
      <c r="H40" s="1"/>
      <c r="I40" s="1"/>
      <c r="K40" s="5">
        <v>112477</v>
      </c>
      <c r="L40" s="5">
        <v>13880</v>
      </c>
      <c r="M40" s="5">
        <v>3232</v>
      </c>
      <c r="N40">
        <f t="shared" si="9"/>
        <v>1230.0993734103522</v>
      </c>
      <c r="O40">
        <f t="shared" si="3"/>
        <v>2.8734763551659451E-2</v>
      </c>
      <c r="P40">
        <f t="shared" si="4"/>
        <v>0.23285302593659943</v>
      </c>
      <c r="Q40">
        <f t="shared" si="5"/>
        <v>0.12340300683695334</v>
      </c>
      <c r="R40" s="6">
        <v>8.5620820000000002</v>
      </c>
      <c r="S40" s="6">
        <v>2.601585</v>
      </c>
      <c r="T40" s="6">
        <v>77.275639999999996</v>
      </c>
      <c r="U40" s="6">
        <v>0.54242199999999996</v>
      </c>
      <c r="V40" s="6">
        <v>0.53559080000000003</v>
      </c>
      <c r="W40" s="6">
        <v>0.34912870000000001</v>
      </c>
      <c r="X40">
        <f t="shared" si="6"/>
        <v>0.32104341154191524</v>
      </c>
      <c r="Z40">
        <f>T40*364.25/7*M40*$I$5/10^9</f>
        <v>4.9463441326085329</v>
      </c>
      <c r="AA40">
        <f t="shared" si="7"/>
        <v>0.32104341154191524</v>
      </c>
      <c r="AB40">
        <f t="shared" si="8"/>
        <v>36109.999799999998</v>
      </c>
    </row>
    <row r="41" spans="2:28">
      <c r="B41">
        <v>2058</v>
      </c>
      <c r="C41" s="5">
        <v>197402</v>
      </c>
      <c r="D41" s="5">
        <v>161544</v>
      </c>
      <c r="E41" s="2">
        <f t="shared" si="0"/>
        <v>35858</v>
      </c>
      <c r="F41" s="4">
        <f t="shared" si="1"/>
        <v>13647556.723932058</v>
      </c>
      <c r="G41" s="4"/>
      <c r="H41" s="1"/>
      <c r="I41" s="1"/>
      <c r="K41" s="5">
        <v>112848</v>
      </c>
      <c r="L41" s="5">
        <v>13892</v>
      </c>
      <c r="M41" s="5">
        <v>3194</v>
      </c>
      <c r="N41">
        <f t="shared" si="9"/>
        <v>1215.6365713714929</v>
      </c>
      <c r="O41">
        <f t="shared" si="3"/>
        <v>2.8303558769318022E-2</v>
      </c>
      <c r="P41">
        <f t="shared" si="4"/>
        <v>0.22991649870429023</v>
      </c>
      <c r="Q41">
        <f t="shared" si="5"/>
        <v>0.12310364383950093</v>
      </c>
      <c r="R41" s="6">
        <v>8.5636100000000006</v>
      </c>
      <c r="S41" s="6">
        <v>2.5811980000000001</v>
      </c>
      <c r="T41" s="6">
        <v>79.328670000000002</v>
      </c>
      <c r="U41" s="6">
        <v>0.54658479999999998</v>
      </c>
      <c r="V41" s="6">
        <v>0.54326229999999998</v>
      </c>
      <c r="W41" s="6">
        <v>0.35276999999999997</v>
      </c>
      <c r="X41">
        <f t="shared" si="6"/>
        <v>0.31775487927123214</v>
      </c>
      <c r="Z41">
        <f>T41*364.25/7*M41*$I$5/10^9</f>
        <v>5.0180553864910609</v>
      </c>
      <c r="AA41">
        <f t="shared" si="7"/>
        <v>0.31775487927123214</v>
      </c>
      <c r="AB41">
        <f t="shared" si="8"/>
        <v>35858.002616000005</v>
      </c>
    </row>
    <row r="42" spans="2:28">
      <c r="B42">
        <v>2059</v>
      </c>
      <c r="C42" s="5">
        <v>198147</v>
      </c>
      <c r="D42" s="5">
        <v>162194</v>
      </c>
      <c r="E42" s="2">
        <f t="shared" si="0"/>
        <v>35953</v>
      </c>
      <c r="F42" s="4">
        <f t="shared" si="1"/>
        <v>13683713.729029205</v>
      </c>
      <c r="G42" s="4"/>
      <c r="H42" s="1"/>
      <c r="I42" s="1"/>
      <c r="K42" s="5">
        <v>113235</v>
      </c>
      <c r="L42" s="5">
        <v>13967</v>
      </c>
      <c r="M42" s="5">
        <v>3319</v>
      </c>
      <c r="N42">
        <f t="shared" si="9"/>
        <v>1263.2115780782669</v>
      </c>
      <c r="O42">
        <f t="shared" si="3"/>
        <v>2.9310725482403849E-2</v>
      </c>
      <c r="P42">
        <f t="shared" si="4"/>
        <v>0.23763156010596406</v>
      </c>
      <c r="Q42">
        <f t="shared" si="5"/>
        <v>0.12334525544222193</v>
      </c>
      <c r="R42" s="6">
        <v>8.5558990000000001</v>
      </c>
      <c r="S42" s="6">
        <v>2.5741390000000002</v>
      </c>
      <c r="T42" s="6">
        <v>80.780839999999998</v>
      </c>
      <c r="U42" s="6">
        <v>0.5458383</v>
      </c>
      <c r="V42" s="6">
        <v>0.54478409999999999</v>
      </c>
      <c r="W42" s="6">
        <v>0.35172369999999997</v>
      </c>
      <c r="X42">
        <f t="shared" si="6"/>
        <v>0.31750783249878572</v>
      </c>
      <c r="Z42">
        <f>T42*364.25/7*M42*$I$5/10^9</f>
        <v>5.3098956067932788</v>
      </c>
      <c r="AA42">
        <f t="shared" si="7"/>
        <v>0.31750783249878572</v>
      </c>
      <c r="AB42">
        <f t="shared" si="8"/>
        <v>35952.999413000005</v>
      </c>
    </row>
    <row r="43" spans="2:28">
      <c r="B43">
        <v>2060</v>
      </c>
      <c r="C43" s="5">
        <v>198658</v>
      </c>
      <c r="D43" s="5">
        <v>162701</v>
      </c>
      <c r="E43" s="2">
        <f t="shared" si="0"/>
        <v>35957</v>
      </c>
      <c r="F43" s="4">
        <f t="shared" si="1"/>
        <v>13685236.129243823</v>
      </c>
      <c r="G43" s="4"/>
      <c r="H43" s="1"/>
      <c r="I43" s="1"/>
      <c r="K43" s="5">
        <v>113557</v>
      </c>
      <c r="L43" s="5">
        <v>13970</v>
      </c>
      <c r="M43" s="5">
        <v>3156</v>
      </c>
      <c r="N43">
        <f t="shared" si="9"/>
        <v>1201.1737693326336</v>
      </c>
      <c r="O43">
        <f t="shared" si="3"/>
        <v>2.7792210079519538E-2</v>
      </c>
      <c r="P43">
        <f t="shared" si="4"/>
        <v>0.2259126700071582</v>
      </c>
      <c r="Q43">
        <f t="shared" si="5"/>
        <v>0.12302191850788591</v>
      </c>
      <c r="R43" s="6">
        <v>8.5662719999999997</v>
      </c>
      <c r="S43" s="6">
        <v>2.5738729999999999</v>
      </c>
      <c r="T43" s="6">
        <v>75.220730000000003</v>
      </c>
      <c r="U43" s="6">
        <v>0.54776899999999995</v>
      </c>
      <c r="V43" s="6">
        <v>0.55540440000000002</v>
      </c>
      <c r="W43" s="6">
        <v>0.35463450000000002</v>
      </c>
      <c r="X43">
        <f t="shared" si="6"/>
        <v>0.3166427944556478</v>
      </c>
      <c r="Z43">
        <f>T43*364.25/7*M43*$I$5/10^9</f>
        <v>4.7015916237242221</v>
      </c>
      <c r="AA43">
        <f t="shared" si="7"/>
        <v>0.3166427944556478</v>
      </c>
      <c r="AB43">
        <f t="shared" si="8"/>
        <v>35957.005809999995</v>
      </c>
    </row>
    <row r="44" spans="2:28">
      <c r="B44">
        <v>2061</v>
      </c>
      <c r="C44" s="5">
        <v>198550</v>
      </c>
      <c r="D44" s="5">
        <v>162967</v>
      </c>
      <c r="E44" s="2">
        <f t="shared" si="0"/>
        <v>35583</v>
      </c>
      <c r="F44" s="4">
        <f t="shared" si="1"/>
        <v>13542891.709177153</v>
      </c>
      <c r="G44" s="4"/>
      <c r="H44" s="1"/>
      <c r="I44" s="1"/>
      <c r="K44" s="5">
        <v>113894</v>
      </c>
      <c r="L44" s="5">
        <v>13889</v>
      </c>
      <c r="M44" s="5">
        <v>3143</v>
      </c>
      <c r="N44">
        <f t="shared" si="9"/>
        <v>1196.225968635129</v>
      </c>
      <c r="O44">
        <f t="shared" si="3"/>
        <v>2.7595834723514848E-2</v>
      </c>
      <c r="P44">
        <f t="shared" si="4"/>
        <v>0.22629418964648282</v>
      </c>
      <c r="Q44">
        <f t="shared" si="5"/>
        <v>0.12194672239099513</v>
      </c>
      <c r="R44" s="6">
        <v>8.6441590000000001</v>
      </c>
      <c r="S44" s="6">
        <v>2.5619559999999999</v>
      </c>
      <c r="T44" s="6">
        <v>74.380920000000003</v>
      </c>
      <c r="U44" s="6">
        <v>0.54864170000000001</v>
      </c>
      <c r="V44" s="6">
        <v>0.55561959999999999</v>
      </c>
      <c r="W44" s="6">
        <v>0.35523120000000002</v>
      </c>
      <c r="X44">
        <f t="shared" si="6"/>
        <v>0.31242213710994432</v>
      </c>
      <c r="Z44">
        <f>T44*364.25/7*M44*$I$5/10^9</f>
        <v>4.6299499080440807</v>
      </c>
      <c r="AA44">
        <f t="shared" si="7"/>
        <v>0.31242213710994432</v>
      </c>
      <c r="AB44">
        <f t="shared" si="8"/>
        <v>35583.006883999995</v>
      </c>
    </row>
    <row r="45" spans="2:28">
      <c r="B45">
        <v>2062</v>
      </c>
      <c r="C45" s="5">
        <v>199412</v>
      </c>
      <c r="D45" s="5">
        <v>163658</v>
      </c>
      <c r="E45" s="2">
        <f t="shared" si="0"/>
        <v>35754</v>
      </c>
      <c r="F45" s="4">
        <f t="shared" si="1"/>
        <v>13607974.318352021</v>
      </c>
      <c r="G45" s="4"/>
      <c r="H45" s="1"/>
      <c r="I45" s="1"/>
      <c r="K45" s="5">
        <v>114268</v>
      </c>
      <c r="L45" s="5">
        <v>13967</v>
      </c>
      <c r="M45" s="5">
        <v>3186</v>
      </c>
      <c r="N45">
        <f t="shared" si="9"/>
        <v>1212.5917709422592</v>
      </c>
      <c r="O45">
        <f t="shared" si="3"/>
        <v>2.7881821682360766E-2</v>
      </c>
      <c r="P45">
        <f t="shared" si="4"/>
        <v>0.22810911434094652</v>
      </c>
      <c r="Q45">
        <f t="shared" si="5"/>
        <v>0.12223019568033044</v>
      </c>
      <c r="R45" s="6">
        <v>8.6332989999999992</v>
      </c>
      <c r="S45" s="6">
        <v>2.5598909999999999</v>
      </c>
      <c r="T45" s="6">
        <v>75.310370000000006</v>
      </c>
      <c r="U45" s="6">
        <v>0.54870129999999995</v>
      </c>
      <c r="V45" s="6">
        <v>0.54850719999999997</v>
      </c>
      <c r="W45" s="6">
        <v>0.354902</v>
      </c>
      <c r="X45">
        <f t="shared" si="6"/>
        <v>0.31289597785031675</v>
      </c>
      <c r="Z45">
        <f>T45*364.25/7*M45*$I$5/10^9</f>
        <v>4.7519396711069524</v>
      </c>
      <c r="AA45">
        <f t="shared" si="7"/>
        <v>0.31289597785031675</v>
      </c>
      <c r="AB45">
        <f t="shared" si="8"/>
        <v>35753.997596999994</v>
      </c>
    </row>
    <row r="46" spans="2:28">
      <c r="B46">
        <v>2063</v>
      </c>
      <c r="C46" s="5">
        <v>199433</v>
      </c>
      <c r="D46" s="5">
        <v>163986</v>
      </c>
      <c r="E46" s="2">
        <f t="shared" si="0"/>
        <v>35447</v>
      </c>
      <c r="F46" s="4">
        <f t="shared" si="1"/>
        <v>13491130.101880183</v>
      </c>
      <c r="G46" s="4"/>
      <c r="H46" s="1"/>
      <c r="I46" s="1"/>
      <c r="K46" s="5">
        <v>114690</v>
      </c>
      <c r="L46" s="5">
        <v>13775</v>
      </c>
      <c r="M46" s="5">
        <v>3189</v>
      </c>
      <c r="N46">
        <f t="shared" si="9"/>
        <v>1213.7335711032219</v>
      </c>
      <c r="O46">
        <f t="shared" si="3"/>
        <v>2.7805388438399165E-2</v>
      </c>
      <c r="P46">
        <f t="shared" si="4"/>
        <v>0.23150635208711434</v>
      </c>
      <c r="Q46">
        <f t="shared" si="5"/>
        <v>0.12010637370302554</v>
      </c>
      <c r="R46" s="6">
        <v>8.627891</v>
      </c>
      <c r="S46" s="6">
        <v>2.5732849999999998</v>
      </c>
      <c r="T46" s="6">
        <v>78.500230000000002</v>
      </c>
      <c r="U46" s="6">
        <v>0.55274219999999996</v>
      </c>
      <c r="V46" s="6">
        <v>0.54620690000000005</v>
      </c>
      <c r="W46" s="6">
        <v>0.3560084</v>
      </c>
      <c r="X46">
        <f t="shared" si="6"/>
        <v>0.30906792985439008</v>
      </c>
      <c r="Z46">
        <f>T46*364.25/7*M46*$I$5/10^9</f>
        <v>4.9578777522286597</v>
      </c>
      <c r="AA46">
        <f t="shared" si="7"/>
        <v>0.30906792985439008</v>
      </c>
      <c r="AB46">
        <f t="shared" si="8"/>
        <v>35447.000874999998</v>
      </c>
    </row>
    <row r="47" spans="2:28">
      <c r="B47">
        <v>2064</v>
      </c>
      <c r="C47" s="5">
        <v>199973</v>
      </c>
      <c r="D47" s="5">
        <v>164503</v>
      </c>
      <c r="E47" s="2">
        <f t="shared" si="0"/>
        <v>35470</v>
      </c>
      <c r="F47" s="4">
        <f t="shared" si="1"/>
        <v>13499883.903114229</v>
      </c>
      <c r="G47" s="4"/>
      <c r="H47" s="1"/>
      <c r="I47" s="1"/>
      <c r="K47" s="5">
        <v>115135</v>
      </c>
      <c r="L47" s="5">
        <v>13738</v>
      </c>
      <c r="M47" s="5">
        <v>3099</v>
      </c>
      <c r="N47">
        <f t="shared" si="9"/>
        <v>1179.4795662743445</v>
      </c>
      <c r="O47">
        <f t="shared" si="3"/>
        <v>2.6916228774916402E-2</v>
      </c>
      <c r="P47">
        <f t="shared" si="4"/>
        <v>0.22557868685398166</v>
      </c>
      <c r="Q47">
        <f t="shared" si="5"/>
        <v>0.11932079732487949</v>
      </c>
      <c r="R47" s="6">
        <v>8.6015789999999992</v>
      </c>
      <c r="S47" s="6">
        <v>2.58189</v>
      </c>
      <c r="T47" s="6">
        <v>76.409739999999999</v>
      </c>
      <c r="U47" s="6">
        <v>0.55334170000000005</v>
      </c>
      <c r="V47" s="6">
        <v>0.55335570000000001</v>
      </c>
      <c r="W47" s="6">
        <v>0.35644480000000001</v>
      </c>
      <c r="X47">
        <f t="shared" si="6"/>
        <v>0.30807317340513313</v>
      </c>
      <c r="Z47">
        <f>T47*364.25/7*M47*$I$5/10^9</f>
        <v>4.6896525082409548</v>
      </c>
      <c r="AA47">
        <f t="shared" si="7"/>
        <v>0.30807317340513313</v>
      </c>
      <c r="AB47">
        <f t="shared" si="8"/>
        <v>35470.004820000002</v>
      </c>
    </row>
    <row r="48" spans="2:28">
      <c r="B48">
        <v>2065</v>
      </c>
      <c r="C48" s="5">
        <v>200627</v>
      </c>
      <c r="D48" s="5">
        <v>165088</v>
      </c>
      <c r="E48" s="2">
        <f t="shared" si="0"/>
        <v>35539</v>
      </c>
      <c r="F48" s="4">
        <f t="shared" si="1"/>
        <v>13526145.306816369</v>
      </c>
      <c r="G48" s="4"/>
      <c r="H48" s="1"/>
      <c r="I48" s="1"/>
      <c r="K48" s="5">
        <v>115416</v>
      </c>
      <c r="L48" s="5">
        <v>13785</v>
      </c>
      <c r="M48" s="5">
        <v>3172</v>
      </c>
      <c r="N48">
        <f t="shared" si="9"/>
        <v>1207.2633701911004</v>
      </c>
      <c r="O48">
        <f t="shared" si="3"/>
        <v>2.7483191238649753E-2</v>
      </c>
      <c r="P48">
        <f t="shared" si="4"/>
        <v>0.23010518679724337</v>
      </c>
      <c r="Q48">
        <f t="shared" si="5"/>
        <v>0.11943751299646496</v>
      </c>
      <c r="R48" s="6">
        <v>8.5952789999999997</v>
      </c>
      <c r="S48" s="6">
        <v>2.5780919999999998</v>
      </c>
      <c r="T48" s="6">
        <v>75.215059999999994</v>
      </c>
      <c r="U48" s="6">
        <v>0.5557375</v>
      </c>
      <c r="V48" s="6">
        <v>0.55437069999999999</v>
      </c>
      <c r="W48" s="6">
        <v>0.35933090000000001</v>
      </c>
      <c r="X48">
        <f t="shared" si="6"/>
        <v>0.30792089675608231</v>
      </c>
      <c r="Z48">
        <f>T48*364.25/7*M48*$I$5/10^9</f>
        <v>4.7250711287009128</v>
      </c>
      <c r="AA48">
        <f t="shared" si="7"/>
        <v>0.30792089675608231</v>
      </c>
      <c r="AB48">
        <f t="shared" si="8"/>
        <v>35538.998219999994</v>
      </c>
    </row>
    <row r="49" spans="2:28">
      <c r="B49">
        <v>2066</v>
      </c>
      <c r="C49" s="5">
        <v>201028</v>
      </c>
      <c r="D49" s="5">
        <v>165561</v>
      </c>
      <c r="E49" s="2">
        <f t="shared" si="0"/>
        <v>35467</v>
      </c>
      <c r="F49" s="4">
        <f t="shared" si="1"/>
        <v>13498742.102953268</v>
      </c>
      <c r="G49" s="4"/>
      <c r="H49" s="1"/>
      <c r="I49" s="1"/>
      <c r="K49" s="5">
        <v>115838</v>
      </c>
      <c r="L49" s="5">
        <v>13780</v>
      </c>
      <c r="M49" s="5">
        <v>3197</v>
      </c>
      <c r="N49">
        <f t="shared" si="9"/>
        <v>1216.7783715324554</v>
      </c>
      <c r="O49">
        <f t="shared" si="3"/>
        <v>2.7598888102349832E-2</v>
      </c>
      <c r="P49">
        <f t="shared" si="4"/>
        <v>0.23200290275761973</v>
      </c>
      <c r="Q49">
        <f t="shared" si="5"/>
        <v>0.11895923617465771</v>
      </c>
      <c r="R49" s="6">
        <v>8.6199130000000004</v>
      </c>
      <c r="S49" s="6">
        <v>2.5738029999999998</v>
      </c>
      <c r="T49" s="6">
        <v>76.910210000000006</v>
      </c>
      <c r="U49" s="6">
        <v>0.55803789999999998</v>
      </c>
      <c r="V49" s="6">
        <v>0.55907110000000004</v>
      </c>
      <c r="W49" s="6">
        <v>0.36159760000000002</v>
      </c>
      <c r="X49">
        <f t="shared" si="6"/>
        <v>0.30617763894404254</v>
      </c>
      <c r="Z49">
        <f>T49*364.25/7*M49*$I$5/10^9</f>
        <v>4.8696416026312122</v>
      </c>
      <c r="AA49">
        <f t="shared" si="7"/>
        <v>0.30617763894404254</v>
      </c>
      <c r="AB49">
        <f t="shared" si="8"/>
        <v>35467.005340000003</v>
      </c>
    </row>
    <row r="50" spans="2:28">
      <c r="B50">
        <v>2067</v>
      </c>
      <c r="C50" s="5">
        <v>201364</v>
      </c>
      <c r="D50" s="5">
        <v>165946</v>
      </c>
      <c r="E50" s="2">
        <f t="shared" si="0"/>
        <v>35418</v>
      </c>
      <c r="F50" s="4">
        <f t="shared" si="1"/>
        <v>13480092.700324211</v>
      </c>
      <c r="G50" s="4"/>
      <c r="H50" s="1"/>
      <c r="I50" s="1"/>
      <c r="K50" s="5">
        <v>115949</v>
      </c>
      <c r="L50" s="5">
        <v>13720</v>
      </c>
      <c r="M50" s="5">
        <v>3171</v>
      </c>
      <c r="N50">
        <f t="shared" si="9"/>
        <v>1206.8827701374464</v>
      </c>
      <c r="O50">
        <f t="shared" si="3"/>
        <v>2.7348230687629906E-2</v>
      </c>
      <c r="P50">
        <f t="shared" si="4"/>
        <v>0.23112244897959183</v>
      </c>
      <c r="Q50">
        <f t="shared" si="5"/>
        <v>0.11832788553588215</v>
      </c>
      <c r="R50" s="6">
        <v>8.6002639999999992</v>
      </c>
      <c r="S50" s="6">
        <v>2.5814870000000001</v>
      </c>
      <c r="T50" s="6">
        <v>78.638810000000007</v>
      </c>
      <c r="U50" s="6">
        <v>0.56034119999999998</v>
      </c>
      <c r="V50" s="6">
        <v>0.56275509999999995</v>
      </c>
      <c r="W50" s="6">
        <v>0.36561310000000002</v>
      </c>
      <c r="X50">
        <f t="shared" si="6"/>
        <v>0.30546189824836784</v>
      </c>
      <c r="Z50">
        <f>T50*364.25/7*M50*$I$5/10^9</f>
        <v>4.9385964575351666</v>
      </c>
      <c r="AA50">
        <f t="shared" si="7"/>
        <v>0.30546189824836784</v>
      </c>
      <c r="AB50">
        <f t="shared" si="8"/>
        <v>35418.001640000002</v>
      </c>
    </row>
    <row r="51" spans="2:28">
      <c r="B51">
        <v>2068</v>
      </c>
      <c r="C51" s="5">
        <v>202007</v>
      </c>
      <c r="D51" s="5">
        <v>166539</v>
      </c>
      <c r="E51" s="2">
        <f t="shared" si="0"/>
        <v>35468</v>
      </c>
      <c r="F51" s="4">
        <f t="shared" si="1"/>
        <v>13499122.703006921</v>
      </c>
      <c r="G51" s="4"/>
      <c r="H51" s="1"/>
      <c r="I51" s="1"/>
      <c r="K51" s="5">
        <v>116447</v>
      </c>
      <c r="L51" s="5">
        <v>13742</v>
      </c>
      <c r="M51" s="5">
        <v>3182</v>
      </c>
      <c r="N51">
        <f t="shared" si="9"/>
        <v>1211.0693707276425</v>
      </c>
      <c r="O51">
        <f t="shared" si="3"/>
        <v>2.7325736171820658E-2</v>
      </c>
      <c r="P51">
        <f t="shared" si="4"/>
        <v>0.23155290350749527</v>
      </c>
      <c r="Q51">
        <f t="shared" si="5"/>
        <v>0.11801076884763025</v>
      </c>
      <c r="R51" s="6">
        <v>8.5680809999999994</v>
      </c>
      <c r="S51" s="6">
        <v>2.5809929999999999</v>
      </c>
      <c r="T51" s="6">
        <v>83.116529999999997</v>
      </c>
      <c r="U51" s="6">
        <v>0.56265940000000003</v>
      </c>
      <c r="V51" s="6">
        <v>0.56345509999999999</v>
      </c>
      <c r="W51" s="6">
        <v>0.36557339999999999</v>
      </c>
      <c r="X51">
        <f t="shared" si="6"/>
        <v>0.3045849683203517</v>
      </c>
      <c r="Z51">
        <f>T51*364.25/7*M51*$I$5/10^9</f>
        <v>5.2379089474224552</v>
      </c>
      <c r="AA51">
        <f t="shared" si="7"/>
        <v>0.3045849683203517</v>
      </c>
      <c r="AB51">
        <f t="shared" si="8"/>
        <v>35468.005805999994</v>
      </c>
    </row>
    <row r="52" spans="2:28">
      <c r="B52">
        <v>2069</v>
      </c>
      <c r="C52" s="5">
        <v>202642</v>
      </c>
      <c r="D52" s="5">
        <v>167096</v>
      </c>
      <c r="E52" s="2">
        <f t="shared" si="0"/>
        <v>35546</v>
      </c>
      <c r="F52" s="4">
        <f t="shared" si="1"/>
        <v>13528809.507191949</v>
      </c>
      <c r="G52" s="4"/>
      <c r="H52" s="1"/>
      <c r="I52" s="1"/>
      <c r="K52" s="5">
        <v>116918</v>
      </c>
      <c r="L52" s="5">
        <v>13776</v>
      </c>
      <c r="M52" s="5">
        <v>3129</v>
      </c>
      <c r="N52">
        <f t="shared" si="9"/>
        <v>1190.8975678839702</v>
      </c>
      <c r="O52">
        <f t="shared" si="3"/>
        <v>2.6762346259771808E-2</v>
      </c>
      <c r="P52">
        <f t="shared" si="4"/>
        <v>0.22713414634146342</v>
      </c>
      <c r="Q52">
        <f t="shared" si="5"/>
        <v>0.1178261687678544</v>
      </c>
      <c r="R52" s="6">
        <v>8.5329359999999994</v>
      </c>
      <c r="S52" s="6">
        <v>2.5802849999999999</v>
      </c>
      <c r="T52" s="6">
        <v>74.619020000000006</v>
      </c>
      <c r="U52" s="6">
        <v>0.56232570000000004</v>
      </c>
      <c r="V52" s="6">
        <v>0.55995930000000005</v>
      </c>
      <c r="W52" s="6">
        <v>0.3610756</v>
      </c>
      <c r="X52">
        <f t="shared" si="6"/>
        <v>0.30402509587916321</v>
      </c>
      <c r="Z52">
        <f>T52*364.25/7*M52*$I$5/10^9</f>
        <v>4.6240813910030347</v>
      </c>
      <c r="AA52">
        <f t="shared" si="7"/>
        <v>0.30402509587916321</v>
      </c>
      <c r="AB52">
        <f t="shared" si="8"/>
        <v>35546.006160000004</v>
      </c>
    </row>
    <row r="53" spans="2:28">
      <c r="B53">
        <v>2070</v>
      </c>
      <c r="C53" s="5">
        <v>202825</v>
      </c>
      <c r="D53" s="5">
        <v>167449</v>
      </c>
      <c r="E53" s="2">
        <f t="shared" si="0"/>
        <v>35376</v>
      </c>
      <c r="F53" s="4">
        <f t="shared" si="1"/>
        <v>13464107.498070735</v>
      </c>
      <c r="G53" s="4"/>
      <c r="K53" s="5">
        <v>117269</v>
      </c>
      <c r="L53" s="5">
        <v>13726</v>
      </c>
      <c r="M53" s="5">
        <v>3073</v>
      </c>
      <c r="N53">
        <f t="shared" ref="N53" si="10">M53*$I$5/1000</f>
        <v>1169.5839648793353</v>
      </c>
      <c r="O53">
        <f t="shared" ref="O53" si="11">M53/K53</f>
        <v>2.620470883183109E-2</v>
      </c>
      <c r="P53">
        <f t="shared" ref="P53" si="12">M53/L53</f>
        <v>0.22388168439457962</v>
      </c>
      <c r="Q53">
        <f t="shared" ref="Q53" si="13">L53/K53</f>
        <v>0.11704713095532494</v>
      </c>
      <c r="R53" s="6">
        <v>8.5433039999999991</v>
      </c>
      <c r="S53" s="6">
        <v>2.577299</v>
      </c>
      <c r="T53" s="6">
        <v>78.061700000000002</v>
      </c>
      <c r="U53" s="6">
        <v>0.56592109999999995</v>
      </c>
      <c r="V53" s="6">
        <v>0.56418480000000004</v>
      </c>
      <c r="W53" s="6">
        <v>0.3645679</v>
      </c>
      <c r="X53">
        <f t="shared" si="6"/>
        <v>0.30166545356402802</v>
      </c>
      <c r="Z53">
        <f>T53*364.25/7*M53*$I$5/10^9</f>
        <v>4.7508457587646191</v>
      </c>
      <c r="AA53">
        <f t="shared" si="7"/>
        <v>0.30166545356402802</v>
      </c>
      <c r="AB53">
        <f t="shared" si="8"/>
        <v>35376.006074000004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E1FD-A3DD-4F0D-883B-50910018CC21}">
  <dimension ref="A1:AI112"/>
  <sheetViews>
    <sheetView topLeftCell="Z1" workbookViewId="0">
      <pane ySplit="2" topLeftCell="A3" activePane="bottomLeft" state="frozen"/>
      <selection pane="bottomLeft" activeCell="AG10" sqref="AG10"/>
    </sheetView>
  </sheetViews>
  <sheetFormatPr defaultRowHeight="14.25"/>
  <sheetData>
    <row r="1" spans="1:35">
      <c r="K1" t="s">
        <v>19</v>
      </c>
      <c r="P1" t="s">
        <v>27</v>
      </c>
      <c r="T1" t="s">
        <v>30</v>
      </c>
      <c r="X1" t="s">
        <v>20</v>
      </c>
      <c r="AB1" t="s">
        <v>21</v>
      </c>
      <c r="AF1" t="s">
        <v>34</v>
      </c>
    </row>
    <row r="2" spans="1:35">
      <c r="A2" t="s">
        <v>0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I2" t="s">
        <v>4</v>
      </c>
      <c r="J2" t="s">
        <v>0</v>
      </c>
      <c r="N2" t="s">
        <v>23</v>
      </c>
      <c r="P2" t="s">
        <v>20</v>
      </c>
      <c r="Q2" t="s">
        <v>21</v>
      </c>
      <c r="R2" t="s">
        <v>22</v>
      </c>
      <c r="T2" t="s">
        <v>20</v>
      </c>
      <c r="U2" t="s">
        <v>21</v>
      </c>
      <c r="V2" t="s">
        <v>22</v>
      </c>
      <c r="X2" t="s">
        <v>32</v>
      </c>
      <c r="Y2" t="s">
        <v>31</v>
      </c>
      <c r="Z2" t="s">
        <v>33</v>
      </c>
      <c r="AB2" t="s">
        <v>32</v>
      </c>
      <c r="AC2" t="s">
        <v>31</v>
      </c>
      <c r="AD2" t="s">
        <v>33</v>
      </c>
      <c r="AF2" t="s">
        <v>32</v>
      </c>
      <c r="AG2" t="s">
        <v>31</v>
      </c>
      <c r="AH2" t="s">
        <v>33</v>
      </c>
      <c r="AI2" t="s">
        <v>28</v>
      </c>
    </row>
    <row r="3" spans="1:35">
      <c r="A3">
        <v>2019</v>
      </c>
      <c r="B3" s="5">
        <v>45368</v>
      </c>
      <c r="C3" s="5">
        <v>3290</v>
      </c>
      <c r="D3" s="5">
        <v>23363</v>
      </c>
      <c r="E3" s="5">
        <v>3541</v>
      </c>
      <c r="F3" s="5">
        <v>9238</v>
      </c>
      <c r="G3" s="5">
        <v>3630</v>
      </c>
      <c r="H3" s="1"/>
      <c r="I3">
        <f>childcare!I5</f>
        <v>380.60005365419312</v>
      </c>
      <c r="J3">
        <v>2019</v>
      </c>
      <c r="K3">
        <f>$I$3*C3/1000</f>
        <v>1252.1741765222955</v>
      </c>
      <c r="L3">
        <f t="shared" ref="L3:L34" si="0">$I$3*E3/1000</f>
        <v>1347.7047899894978</v>
      </c>
      <c r="M3">
        <f>$I$3*G3/1000</f>
        <v>1381.578194764721</v>
      </c>
      <c r="N3">
        <f>SUM(K3:M3)</f>
        <v>3981.4571612765144</v>
      </c>
      <c r="P3">
        <f t="shared" ref="P3:P34" si="1">C3/B3</f>
        <v>7.2518074413683659E-2</v>
      </c>
      <c r="Q3">
        <f t="shared" ref="Q3:Q34" si="2">E3/D3</f>
        <v>0.1515644394983521</v>
      </c>
      <c r="R3">
        <f t="shared" ref="R3:R34" si="3">G3/F3</f>
        <v>0.39294219528036373</v>
      </c>
      <c r="T3">
        <f t="shared" ref="T3:T34" si="4">$I$3*B3/1000</f>
        <v>17267.063234183435</v>
      </c>
      <c r="U3">
        <f t="shared" ref="U3:U34" si="5">$I$3*D3/1000</f>
        <v>8891.9590535229145</v>
      </c>
      <c r="V3">
        <f t="shared" ref="V3:V34" si="6">$I$3*F3/1000</f>
        <v>3515.983295657436</v>
      </c>
      <c r="X3" s="6">
        <v>0.35139310000000001</v>
      </c>
      <c r="Y3" s="6">
        <v>0.14898169999999999</v>
      </c>
      <c r="Z3" s="6">
        <v>0.71854609999999997</v>
      </c>
      <c r="AB3" s="6">
        <v>0.2310063</v>
      </c>
      <c r="AC3" s="6">
        <v>0.33715699999999998</v>
      </c>
      <c r="AD3" s="6">
        <v>0.65081540000000004</v>
      </c>
      <c r="AF3" s="6">
        <v>0.1120372</v>
      </c>
      <c r="AG3" s="6">
        <v>0.54351590000000005</v>
      </c>
      <c r="AH3" s="6">
        <v>0.36241610000000002</v>
      </c>
      <c r="AI3">
        <v>85.378330000000005</v>
      </c>
    </row>
    <row r="4" spans="1:35">
      <c r="A4">
        <v>2020</v>
      </c>
      <c r="B4" s="5">
        <v>44624</v>
      </c>
      <c r="C4" s="5">
        <v>1930</v>
      </c>
      <c r="D4" s="5">
        <v>23628</v>
      </c>
      <c r="E4" s="5">
        <v>3813</v>
      </c>
      <c r="F4" s="5">
        <v>9537</v>
      </c>
      <c r="G4" s="5">
        <v>3877</v>
      </c>
      <c r="H4" s="1"/>
      <c r="J4">
        <v>2020</v>
      </c>
      <c r="K4">
        <f>$I$3*C4/1000</f>
        <v>734.55810355259268</v>
      </c>
      <c r="L4">
        <f>$I$3*E4/1000</f>
        <v>1451.2280045834384</v>
      </c>
      <c r="M4">
        <f>$I$3*G4/1000</f>
        <v>1475.5864080173069</v>
      </c>
      <c r="N4">
        <f t="shared" ref="N4:N53" si="7">SUM(K4:M4)</f>
        <v>3661.372516153338</v>
      </c>
      <c r="P4">
        <f>C4/B4</f>
        <v>4.3250268913589102E-2</v>
      </c>
      <c r="Q4">
        <f>E4/D4</f>
        <v>0.16137633316404265</v>
      </c>
      <c r="R4">
        <f>G4/F4</f>
        <v>0.40652196707560029</v>
      </c>
      <c r="T4">
        <f t="shared" si="4"/>
        <v>16983.896794264714</v>
      </c>
      <c r="U4">
        <f t="shared" si="5"/>
        <v>8992.8180677412747</v>
      </c>
      <c r="V4">
        <f t="shared" si="6"/>
        <v>3629.7827117000397</v>
      </c>
      <c r="X4" s="6">
        <v>0.35613119999999998</v>
      </c>
      <c r="Y4" s="6">
        <v>0.14147100000000001</v>
      </c>
      <c r="Z4" s="6">
        <v>0.8458677</v>
      </c>
      <c r="AB4" s="6">
        <v>0.2424666</v>
      </c>
      <c r="AC4" s="6">
        <v>0.32533430000000002</v>
      </c>
      <c r="AD4" s="6">
        <v>0.7683257</v>
      </c>
      <c r="AF4" s="6">
        <v>0.11555</v>
      </c>
      <c r="AG4" s="6">
        <v>0.52888749999999995</v>
      </c>
      <c r="AH4" s="6">
        <v>0.42717840000000001</v>
      </c>
      <c r="AI4">
        <v>85.514420000000001</v>
      </c>
    </row>
    <row r="5" spans="1:35">
      <c r="A5">
        <v>2021</v>
      </c>
      <c r="B5" s="5">
        <v>44663</v>
      </c>
      <c r="C5" s="5">
        <v>1889</v>
      </c>
      <c r="D5" s="5">
        <v>24005</v>
      </c>
      <c r="E5" s="5">
        <v>4068</v>
      </c>
      <c r="F5" s="5">
        <v>9558</v>
      </c>
      <c r="G5" s="5">
        <v>3916</v>
      </c>
      <c r="H5" s="1"/>
      <c r="J5">
        <v>2021</v>
      </c>
      <c r="K5">
        <f t="shared" ref="K3:K34" si="8">$I$3*C5/1000</f>
        <v>718.95350135277079</v>
      </c>
      <c r="L5">
        <f t="shared" si="0"/>
        <v>1548.2810182652577</v>
      </c>
      <c r="M5">
        <f t="shared" ref="M3:M34" si="9">$I$3*G5/1000</f>
        <v>1490.4298101098202</v>
      </c>
      <c r="N5">
        <f t="shared" si="7"/>
        <v>3757.6643297278488</v>
      </c>
      <c r="P5">
        <f t="shared" si="1"/>
        <v>4.2294516714058615E-2</v>
      </c>
      <c r="Q5">
        <f t="shared" si="2"/>
        <v>0.16946469485523849</v>
      </c>
      <c r="R5">
        <f t="shared" si="3"/>
        <v>0.40970914417242099</v>
      </c>
      <c r="T5">
        <f t="shared" si="4"/>
        <v>16998.740196357227</v>
      </c>
      <c r="U5">
        <f t="shared" si="5"/>
        <v>9136.3042879689056</v>
      </c>
      <c r="V5">
        <f t="shared" si="6"/>
        <v>3637.7753128267777</v>
      </c>
      <c r="X5" s="6">
        <v>0.3658285</v>
      </c>
      <c r="Y5" s="6">
        <v>0.13747400000000001</v>
      </c>
      <c r="Z5" s="6">
        <v>0.84842039999999996</v>
      </c>
      <c r="AB5" s="6">
        <v>0.24611540000000001</v>
      </c>
      <c r="AC5" s="6">
        <v>0.30947720000000001</v>
      </c>
      <c r="AD5" s="6">
        <v>0.79887520000000001</v>
      </c>
      <c r="AF5" s="6">
        <v>0.1231429</v>
      </c>
      <c r="AG5" s="6">
        <v>0.51569370000000003</v>
      </c>
      <c r="AH5" s="6">
        <v>0.4500942</v>
      </c>
      <c r="AI5">
        <v>85.580039999999997</v>
      </c>
    </row>
    <row r="6" spans="1:35">
      <c r="A6">
        <v>2022</v>
      </c>
      <c r="B6" s="5">
        <v>44661</v>
      </c>
      <c r="C6" s="5">
        <v>2099</v>
      </c>
      <c r="D6" s="5">
        <v>24333</v>
      </c>
      <c r="E6" s="5">
        <v>4400</v>
      </c>
      <c r="F6" s="5">
        <v>9664</v>
      </c>
      <c r="G6" s="5">
        <v>4081</v>
      </c>
      <c r="H6" s="1"/>
      <c r="J6">
        <v>2022</v>
      </c>
      <c r="K6">
        <f t="shared" si="8"/>
        <v>798.87951262015144</v>
      </c>
      <c r="L6">
        <f t="shared" si="0"/>
        <v>1674.6402360784498</v>
      </c>
      <c r="M6">
        <f t="shared" si="9"/>
        <v>1553.228818962762</v>
      </c>
      <c r="N6">
        <f t="shared" si="7"/>
        <v>4026.7485676613633</v>
      </c>
      <c r="P6">
        <f t="shared" si="1"/>
        <v>4.6998499809677345E-2</v>
      </c>
      <c r="Q6">
        <f t="shared" si="2"/>
        <v>0.18082439485472404</v>
      </c>
      <c r="R6">
        <f t="shared" si="3"/>
        <v>0.4222889072847682</v>
      </c>
      <c r="T6">
        <f t="shared" si="4"/>
        <v>16997.978996249916</v>
      </c>
      <c r="U6">
        <f t="shared" si="5"/>
        <v>9261.1411055674816</v>
      </c>
      <c r="V6">
        <f t="shared" si="6"/>
        <v>3678.1189185141225</v>
      </c>
      <c r="X6" s="6">
        <v>0.37339070000000002</v>
      </c>
      <c r="Y6" s="6">
        <v>0.1284342</v>
      </c>
      <c r="Z6" s="6">
        <v>0.84467429999999999</v>
      </c>
      <c r="AB6" s="6">
        <v>0.25508570000000003</v>
      </c>
      <c r="AC6" s="6">
        <v>0.30366169999999998</v>
      </c>
      <c r="AD6" s="6">
        <v>0.8103399</v>
      </c>
      <c r="AF6" s="6">
        <v>0.1259313</v>
      </c>
      <c r="AG6" s="6">
        <v>0.4979305</v>
      </c>
      <c r="AH6" s="6">
        <v>0.4692674</v>
      </c>
      <c r="AI6">
        <v>85.593029999999999</v>
      </c>
    </row>
    <row r="7" spans="1:35">
      <c r="A7">
        <v>2023</v>
      </c>
      <c r="B7" s="5">
        <v>44598</v>
      </c>
      <c r="C7" s="5">
        <v>2328</v>
      </c>
      <c r="D7" s="5">
        <v>24668</v>
      </c>
      <c r="E7" s="5">
        <v>4701</v>
      </c>
      <c r="F7" s="5">
        <v>9925</v>
      </c>
      <c r="G7" s="5">
        <v>4353</v>
      </c>
      <c r="H7" s="1"/>
      <c r="J7">
        <v>2023</v>
      </c>
      <c r="K7">
        <f t="shared" si="8"/>
        <v>886.03692490696164</v>
      </c>
      <c r="L7">
        <f t="shared" si="0"/>
        <v>1789.2008522283618</v>
      </c>
      <c r="M7">
        <f t="shared" si="9"/>
        <v>1656.7520335567026</v>
      </c>
      <c r="N7">
        <f t="shared" si="7"/>
        <v>4331.9898106920264</v>
      </c>
      <c r="P7">
        <f t="shared" si="1"/>
        <v>5.2199650208529527E-2</v>
      </c>
      <c r="Q7">
        <f t="shared" si="2"/>
        <v>0.19057077995784011</v>
      </c>
      <c r="R7">
        <f t="shared" si="3"/>
        <v>0.43858942065491185</v>
      </c>
      <c r="T7">
        <f t="shared" si="4"/>
        <v>16974.001192869706</v>
      </c>
      <c r="U7">
        <f t="shared" si="5"/>
        <v>9388.6421235416365</v>
      </c>
      <c r="V7">
        <f t="shared" si="6"/>
        <v>3777.4555325178667</v>
      </c>
      <c r="X7" s="6">
        <v>0.3814072</v>
      </c>
      <c r="Y7" s="6">
        <v>0.12222520000000001</v>
      </c>
      <c r="Z7" s="6">
        <v>0.83954439999999997</v>
      </c>
      <c r="AB7" s="6">
        <v>0.26009399999999999</v>
      </c>
      <c r="AC7" s="6">
        <v>0.29013299999999997</v>
      </c>
      <c r="AD7" s="6">
        <v>0.81226690000000001</v>
      </c>
      <c r="AF7" s="6">
        <v>0.1339043</v>
      </c>
      <c r="AG7" s="6">
        <v>0.4905793</v>
      </c>
      <c r="AH7" s="6">
        <v>0.48765740000000002</v>
      </c>
      <c r="AI7">
        <v>85.560910000000007</v>
      </c>
    </row>
    <row r="8" spans="1:35">
      <c r="A8">
        <v>2024</v>
      </c>
      <c r="B8" s="5">
        <v>45012</v>
      </c>
      <c r="C8" s="5">
        <v>2500</v>
      </c>
      <c r="D8" s="5">
        <v>25308</v>
      </c>
      <c r="E8" s="5">
        <v>4923</v>
      </c>
      <c r="F8" s="5">
        <v>10319</v>
      </c>
      <c r="G8" s="5">
        <v>4543</v>
      </c>
      <c r="H8" s="1"/>
      <c r="J8">
        <v>2024</v>
      </c>
      <c r="K8">
        <f t="shared" si="8"/>
        <v>951.50013413548288</v>
      </c>
      <c r="L8">
        <f t="shared" si="0"/>
        <v>1873.6940641395927</v>
      </c>
      <c r="M8">
        <f t="shared" si="9"/>
        <v>1729.0660437509994</v>
      </c>
      <c r="N8">
        <f t="shared" si="7"/>
        <v>4554.2602420260746</v>
      </c>
      <c r="P8">
        <f t="shared" si="1"/>
        <v>5.5540744690304809E-2</v>
      </c>
      <c r="Q8">
        <f t="shared" si="2"/>
        <v>0.1945234708392603</v>
      </c>
      <c r="R8">
        <f t="shared" si="3"/>
        <v>0.44025583874406432</v>
      </c>
      <c r="T8">
        <f t="shared" si="4"/>
        <v>17131.569615082539</v>
      </c>
      <c r="U8">
        <f t="shared" si="5"/>
        <v>9632.2261578803191</v>
      </c>
      <c r="V8">
        <f t="shared" si="6"/>
        <v>3927.4119536576186</v>
      </c>
      <c r="X8" s="6">
        <v>0.38936280000000001</v>
      </c>
      <c r="Y8" s="6">
        <v>0.1151249</v>
      </c>
      <c r="Z8" s="6">
        <v>0.83882080000000003</v>
      </c>
      <c r="AB8" s="6">
        <v>0.27030979999999999</v>
      </c>
      <c r="AC8" s="6">
        <v>0.27718510000000002</v>
      </c>
      <c r="AD8" s="6">
        <v>0.80863759999999996</v>
      </c>
      <c r="AF8" s="6">
        <v>0.13886999999999999</v>
      </c>
      <c r="AG8" s="6">
        <v>0.47262330000000002</v>
      </c>
      <c r="AH8" s="6">
        <v>0.49500919999999998</v>
      </c>
      <c r="AI8">
        <v>85.476399999999998</v>
      </c>
    </row>
    <row r="9" spans="1:35">
      <c r="A9">
        <v>2025</v>
      </c>
      <c r="B9" s="5">
        <v>44637</v>
      </c>
      <c r="C9" s="5">
        <v>2624</v>
      </c>
      <c r="D9" s="5">
        <v>25708</v>
      </c>
      <c r="E9" s="5">
        <v>5065</v>
      </c>
      <c r="F9" s="5">
        <v>10772</v>
      </c>
      <c r="G9" s="5">
        <v>4779</v>
      </c>
      <c r="H9" s="1"/>
      <c r="J9">
        <v>2025</v>
      </c>
      <c r="K9">
        <f t="shared" si="8"/>
        <v>998.69454078860281</v>
      </c>
      <c r="L9">
        <f t="shared" si="0"/>
        <v>1927.7392717584883</v>
      </c>
      <c r="M9">
        <f t="shared" si="9"/>
        <v>1818.8876564133889</v>
      </c>
      <c r="N9">
        <f t="shared" si="7"/>
        <v>4745.3214689604802</v>
      </c>
      <c r="P9">
        <f t="shared" si="1"/>
        <v>5.878531263301745E-2</v>
      </c>
      <c r="Q9">
        <f t="shared" si="2"/>
        <v>0.19702038276023029</v>
      </c>
      <c r="R9">
        <f t="shared" si="3"/>
        <v>0.44365020423319718</v>
      </c>
      <c r="T9">
        <f t="shared" si="4"/>
        <v>16988.844594962218</v>
      </c>
      <c r="U9">
        <f t="shared" si="5"/>
        <v>9784.4661793419964</v>
      </c>
      <c r="V9">
        <f t="shared" si="6"/>
        <v>4099.8237779629681</v>
      </c>
      <c r="X9" s="6">
        <v>0.39931</v>
      </c>
      <c r="Y9" s="6">
        <v>0.11024490000000001</v>
      </c>
      <c r="Z9" s="6">
        <v>0.83545040000000004</v>
      </c>
      <c r="AB9" s="6">
        <v>0.2767232</v>
      </c>
      <c r="AC9" s="6">
        <v>0.26380890000000001</v>
      </c>
      <c r="AD9" s="6">
        <v>0.81499920000000003</v>
      </c>
      <c r="AF9" s="6">
        <v>0.14658370000000001</v>
      </c>
      <c r="AG9" s="6">
        <v>0.45655400000000002</v>
      </c>
      <c r="AH9" s="6">
        <v>0.5114185</v>
      </c>
      <c r="AI9">
        <v>85.473820000000003</v>
      </c>
    </row>
    <row r="10" spans="1:35">
      <c r="A10">
        <v>2026</v>
      </c>
      <c r="B10" s="5">
        <v>44683</v>
      </c>
      <c r="C10" s="5">
        <v>2677</v>
      </c>
      <c r="D10" s="5">
        <v>26076</v>
      </c>
      <c r="E10" s="5">
        <v>5242</v>
      </c>
      <c r="F10" s="5">
        <v>11043</v>
      </c>
      <c r="G10" s="5">
        <v>4917</v>
      </c>
      <c r="H10" s="1"/>
      <c r="J10">
        <v>2026</v>
      </c>
      <c r="K10">
        <f t="shared" si="8"/>
        <v>1018.8663436322751</v>
      </c>
      <c r="L10">
        <f t="shared" si="0"/>
        <v>1995.1054812552802</v>
      </c>
      <c r="M10">
        <f t="shared" si="9"/>
        <v>1871.4104638176675</v>
      </c>
      <c r="N10">
        <f t="shared" si="7"/>
        <v>4885.3822887052229</v>
      </c>
      <c r="P10">
        <f t="shared" si="1"/>
        <v>5.9910928093458361E-2</v>
      </c>
      <c r="Q10">
        <f t="shared" si="2"/>
        <v>0.20102776499463107</v>
      </c>
      <c r="R10">
        <f t="shared" si="3"/>
        <v>0.4452594403694648</v>
      </c>
      <c r="T10">
        <f t="shared" si="4"/>
        <v>17006.352197430311</v>
      </c>
      <c r="U10">
        <f t="shared" si="5"/>
        <v>9924.52699908674</v>
      </c>
      <c r="V10">
        <f t="shared" si="6"/>
        <v>4202.9663925032546</v>
      </c>
      <c r="X10" s="6">
        <v>0.41315489999999999</v>
      </c>
      <c r="Y10" s="6">
        <v>0.1034622</v>
      </c>
      <c r="Z10" s="6">
        <v>0.83018150000000002</v>
      </c>
      <c r="AB10" s="6">
        <v>0.2796825</v>
      </c>
      <c r="AC10" s="6">
        <v>0.25249270000000001</v>
      </c>
      <c r="AD10" s="6">
        <v>0.81128239999999996</v>
      </c>
      <c r="AF10" s="6">
        <v>0.15285699999999999</v>
      </c>
      <c r="AG10" s="6">
        <v>0.44109389999999998</v>
      </c>
      <c r="AH10" s="6">
        <v>0.52141630000000005</v>
      </c>
      <c r="AI10">
        <v>85.455939999999998</v>
      </c>
    </row>
    <row r="11" spans="1:35">
      <c r="A11">
        <v>2027</v>
      </c>
      <c r="B11" s="5">
        <v>44624</v>
      </c>
      <c r="C11" s="5">
        <v>2682</v>
      </c>
      <c r="D11" s="5">
        <v>26240</v>
      </c>
      <c r="E11" s="5">
        <v>5392</v>
      </c>
      <c r="F11" s="5">
        <v>11729</v>
      </c>
      <c r="G11" s="5">
        <v>5161</v>
      </c>
      <c r="H11" s="1"/>
      <c r="J11">
        <v>2027</v>
      </c>
      <c r="K11">
        <f t="shared" si="8"/>
        <v>1020.769343900546</v>
      </c>
      <c r="L11">
        <f t="shared" si="0"/>
        <v>2052.1954893034094</v>
      </c>
      <c r="M11">
        <f t="shared" si="9"/>
        <v>1964.2768769092906</v>
      </c>
      <c r="N11">
        <f t="shared" si="7"/>
        <v>5037.241710113246</v>
      </c>
      <c r="P11">
        <f t="shared" si="1"/>
        <v>6.0102187163858012E-2</v>
      </c>
      <c r="Q11">
        <f t="shared" si="2"/>
        <v>0.20548780487804877</v>
      </c>
      <c r="R11">
        <f t="shared" si="3"/>
        <v>0.44002046210248102</v>
      </c>
      <c r="T11">
        <f t="shared" si="4"/>
        <v>16983.896794264714</v>
      </c>
      <c r="U11">
        <f t="shared" si="5"/>
        <v>9986.945407886029</v>
      </c>
      <c r="V11">
        <f t="shared" si="6"/>
        <v>4464.0580293100311</v>
      </c>
      <c r="X11" s="6">
        <v>0.42367339999999998</v>
      </c>
      <c r="Y11" s="6">
        <v>9.6808900000000003E-2</v>
      </c>
      <c r="Z11" s="6">
        <v>0.82800739999999995</v>
      </c>
      <c r="AB11" s="6">
        <v>0.28536590000000001</v>
      </c>
      <c r="AC11" s="6">
        <v>0.2409299</v>
      </c>
      <c r="AD11" s="6">
        <v>0.81238569999999999</v>
      </c>
      <c r="AF11" s="6">
        <v>0.168045</v>
      </c>
      <c r="AG11" s="6">
        <v>0.42441810000000002</v>
      </c>
      <c r="AH11" s="6">
        <v>0.53661859999999995</v>
      </c>
      <c r="AI11">
        <v>85.294910000000002</v>
      </c>
    </row>
    <row r="12" spans="1:35">
      <c r="A12">
        <v>2028</v>
      </c>
      <c r="B12" s="5">
        <v>44557</v>
      </c>
      <c r="C12" s="5">
        <v>2779</v>
      </c>
      <c r="D12" s="5">
        <v>26547</v>
      </c>
      <c r="E12" s="5">
        <v>5474</v>
      </c>
      <c r="F12" s="5">
        <v>12172</v>
      </c>
      <c r="G12" s="5">
        <v>5354</v>
      </c>
      <c r="H12" s="1"/>
      <c r="J12">
        <v>2028</v>
      </c>
      <c r="K12">
        <f t="shared" si="8"/>
        <v>1057.6875491050027</v>
      </c>
      <c r="L12">
        <f t="shared" si="0"/>
        <v>2083.404693703053</v>
      </c>
      <c r="M12">
        <f t="shared" si="9"/>
        <v>2037.7326872645501</v>
      </c>
      <c r="N12">
        <f t="shared" si="7"/>
        <v>5178.8249300726056</v>
      </c>
      <c r="P12">
        <f t="shared" si="1"/>
        <v>6.2369549116861552E-2</v>
      </c>
      <c r="Q12">
        <f t="shared" si="2"/>
        <v>0.20620032395374241</v>
      </c>
      <c r="R12">
        <f t="shared" si="3"/>
        <v>0.43986197831087742</v>
      </c>
      <c r="T12">
        <f t="shared" si="4"/>
        <v>16958.396590669883</v>
      </c>
      <c r="U12">
        <f t="shared" si="5"/>
        <v>10103.789624357863</v>
      </c>
      <c r="V12">
        <f t="shared" si="6"/>
        <v>4632.6638530788387</v>
      </c>
      <c r="X12" s="6">
        <v>0.43137999999999999</v>
      </c>
      <c r="Y12" s="6">
        <v>9.2084299999999994E-2</v>
      </c>
      <c r="Z12" s="6">
        <v>0.82806290000000005</v>
      </c>
      <c r="AB12" s="6">
        <v>0.29713339999999999</v>
      </c>
      <c r="AC12" s="6">
        <v>0.22642860000000001</v>
      </c>
      <c r="AD12" s="6">
        <v>0.80943229999999999</v>
      </c>
      <c r="AF12" s="6">
        <v>0.17244499999999999</v>
      </c>
      <c r="AG12" s="6">
        <v>0.4094643</v>
      </c>
      <c r="AH12" s="6">
        <v>0.54543209999999998</v>
      </c>
      <c r="AI12">
        <v>85.261340000000004</v>
      </c>
    </row>
    <row r="13" spans="1:35">
      <c r="A13">
        <v>2029</v>
      </c>
      <c r="B13" s="5">
        <v>44397</v>
      </c>
      <c r="C13" s="5">
        <v>2717</v>
      </c>
      <c r="D13" s="5">
        <v>26967</v>
      </c>
      <c r="E13" s="5">
        <v>5541</v>
      </c>
      <c r="F13" s="5">
        <v>12526</v>
      </c>
      <c r="G13" s="5">
        <v>5461</v>
      </c>
      <c r="H13" s="1"/>
      <c r="J13">
        <v>2029</v>
      </c>
      <c r="K13">
        <f t="shared" si="8"/>
        <v>1034.0903457784427</v>
      </c>
      <c r="L13">
        <f t="shared" si="0"/>
        <v>2108.904897297884</v>
      </c>
      <c r="M13">
        <f t="shared" si="9"/>
        <v>2078.4568930055484</v>
      </c>
      <c r="N13">
        <f t="shared" si="7"/>
        <v>5221.4521360818753</v>
      </c>
      <c r="P13">
        <f t="shared" si="1"/>
        <v>6.1197828682118163E-2</v>
      </c>
      <c r="Q13">
        <f t="shared" si="2"/>
        <v>0.20547335632439648</v>
      </c>
      <c r="R13">
        <f t="shared" si="3"/>
        <v>0.43597317579434774</v>
      </c>
      <c r="T13">
        <f t="shared" si="4"/>
        <v>16897.500582085209</v>
      </c>
      <c r="U13">
        <f t="shared" si="5"/>
        <v>10263.641646892625</v>
      </c>
      <c r="V13">
        <f t="shared" si="6"/>
        <v>4767.396272072423</v>
      </c>
      <c r="X13" s="6">
        <v>0.44430930000000002</v>
      </c>
      <c r="Y13" s="6">
        <v>8.5231000000000001E-2</v>
      </c>
      <c r="Z13" s="6">
        <v>0.82667749999999995</v>
      </c>
      <c r="AB13" s="6">
        <v>0.30003340000000001</v>
      </c>
      <c r="AC13" s="6">
        <v>0.21518889999999999</v>
      </c>
      <c r="AD13" s="6">
        <v>0.80947080000000005</v>
      </c>
      <c r="AF13" s="6">
        <v>0.18186169999999999</v>
      </c>
      <c r="AG13" s="6">
        <v>0.39509820000000001</v>
      </c>
      <c r="AH13" s="6">
        <v>0.56274950000000001</v>
      </c>
      <c r="AI13">
        <v>85.272469999999998</v>
      </c>
    </row>
    <row r="14" spans="1:35">
      <c r="A14">
        <v>2030</v>
      </c>
      <c r="B14" s="5">
        <v>44294</v>
      </c>
      <c r="C14" s="5">
        <v>2706</v>
      </c>
      <c r="D14" s="5">
        <v>27465</v>
      </c>
      <c r="E14" s="5">
        <v>5637</v>
      </c>
      <c r="F14" s="5">
        <v>12880</v>
      </c>
      <c r="G14" s="5">
        <v>5686</v>
      </c>
      <c r="H14" s="1"/>
      <c r="J14">
        <v>2030</v>
      </c>
      <c r="K14">
        <f t="shared" si="8"/>
        <v>1029.9037451882466</v>
      </c>
      <c r="L14">
        <f t="shared" si="0"/>
        <v>2145.4425024486864</v>
      </c>
      <c r="M14">
        <f t="shared" si="9"/>
        <v>2164.091905077742</v>
      </c>
      <c r="N14">
        <f t="shared" si="7"/>
        <v>5339.4381527146752</v>
      </c>
      <c r="P14">
        <f t="shared" si="1"/>
        <v>6.1091795728541114E-2</v>
      </c>
      <c r="Q14">
        <f t="shared" si="2"/>
        <v>0.20524303659202622</v>
      </c>
      <c r="R14">
        <f t="shared" si="3"/>
        <v>0.44145962732919253</v>
      </c>
      <c r="T14">
        <f t="shared" si="4"/>
        <v>16858.29877655883</v>
      </c>
      <c r="U14">
        <f t="shared" si="5"/>
        <v>10453.180473612414</v>
      </c>
      <c r="V14">
        <f t="shared" si="6"/>
        <v>4902.1286910660074</v>
      </c>
      <c r="X14" s="6">
        <v>0.45170900000000003</v>
      </c>
      <c r="Y14" s="6">
        <v>7.9739900000000002E-2</v>
      </c>
      <c r="Z14" s="6">
        <v>0.82589060000000003</v>
      </c>
      <c r="AB14" s="6">
        <v>0.30700889999999997</v>
      </c>
      <c r="AC14" s="6">
        <v>0.2072456</v>
      </c>
      <c r="AD14" s="6">
        <v>0.7989077</v>
      </c>
      <c r="AF14" s="6">
        <v>0.19347829999999999</v>
      </c>
      <c r="AG14" s="6">
        <v>0.3828416</v>
      </c>
      <c r="AH14" s="6">
        <v>0.55753109999999995</v>
      </c>
      <c r="AI14">
        <v>85.352559999999997</v>
      </c>
    </row>
    <row r="15" spans="1:35">
      <c r="A15">
        <v>2031</v>
      </c>
      <c r="B15" s="5">
        <v>44253</v>
      </c>
      <c r="C15" s="5">
        <v>2710</v>
      </c>
      <c r="D15" s="5">
        <v>27980</v>
      </c>
      <c r="E15" s="5">
        <v>5790</v>
      </c>
      <c r="F15" s="5">
        <v>13101</v>
      </c>
      <c r="G15" s="5">
        <v>5886</v>
      </c>
      <c r="H15" s="1"/>
      <c r="J15">
        <v>2031</v>
      </c>
      <c r="K15">
        <f t="shared" si="8"/>
        <v>1031.4261454028633</v>
      </c>
      <c r="L15">
        <f t="shared" si="0"/>
        <v>2203.6743106577783</v>
      </c>
      <c r="M15">
        <f t="shared" si="9"/>
        <v>2240.2119158085807</v>
      </c>
      <c r="N15">
        <f t="shared" si="7"/>
        <v>5475.3123718692223</v>
      </c>
      <c r="P15">
        <f t="shared" si="1"/>
        <v>6.1238786071000834E-2</v>
      </c>
      <c r="Q15">
        <f t="shared" si="2"/>
        <v>0.20693352394567549</v>
      </c>
      <c r="R15">
        <f t="shared" si="3"/>
        <v>0.44927868101671631</v>
      </c>
      <c r="T15">
        <f t="shared" si="4"/>
        <v>16842.694174359007</v>
      </c>
      <c r="U15">
        <f t="shared" si="5"/>
        <v>10649.189501244324</v>
      </c>
      <c r="V15">
        <f t="shared" si="6"/>
        <v>4986.241302923584</v>
      </c>
      <c r="X15" s="6">
        <v>0.45402569999999998</v>
      </c>
      <c r="Y15" s="6">
        <v>7.5407299999999997E-2</v>
      </c>
      <c r="Z15" s="6">
        <v>0.82231710000000002</v>
      </c>
      <c r="AB15" s="6">
        <v>0.314832</v>
      </c>
      <c r="AC15" s="6">
        <v>0.19356680000000001</v>
      </c>
      <c r="AD15" s="6">
        <v>0.80075050000000003</v>
      </c>
      <c r="AF15" s="6">
        <v>0.1985345</v>
      </c>
      <c r="AG15" s="6">
        <v>0.37630720000000001</v>
      </c>
      <c r="AH15" s="6">
        <v>0.56171280000000001</v>
      </c>
      <c r="AI15">
        <v>85.453630000000004</v>
      </c>
    </row>
    <row r="16" spans="1:35">
      <c r="A16">
        <v>2032</v>
      </c>
      <c r="B16" s="5">
        <v>44148</v>
      </c>
      <c r="C16" s="5">
        <v>2676</v>
      </c>
      <c r="D16" s="5">
        <v>28511</v>
      </c>
      <c r="E16" s="5">
        <v>5912</v>
      </c>
      <c r="F16" s="5">
        <v>13323</v>
      </c>
      <c r="G16" s="5">
        <v>6020</v>
      </c>
      <c r="H16" s="1"/>
      <c r="J16">
        <v>2032</v>
      </c>
      <c r="K16">
        <f t="shared" si="8"/>
        <v>1018.4857435786208</v>
      </c>
      <c r="L16">
        <f t="shared" si="0"/>
        <v>2250.1075172035899</v>
      </c>
      <c r="M16">
        <f t="shared" si="9"/>
        <v>2291.2123229982426</v>
      </c>
      <c r="N16">
        <f t="shared" si="7"/>
        <v>5559.8055837804532</v>
      </c>
      <c r="P16">
        <f t="shared" si="1"/>
        <v>6.061429736341397E-2</v>
      </c>
      <c r="Q16">
        <f t="shared" si="2"/>
        <v>0.2073585633615096</v>
      </c>
      <c r="R16">
        <f t="shared" si="3"/>
        <v>0.45185018389251669</v>
      </c>
      <c r="T16">
        <f t="shared" si="4"/>
        <v>16802.73116872532</v>
      </c>
      <c r="U16">
        <f t="shared" si="5"/>
        <v>10851.288129734701</v>
      </c>
      <c r="V16">
        <f t="shared" si="6"/>
        <v>5070.7345148348149</v>
      </c>
      <c r="X16" s="6">
        <v>0.46405269999999998</v>
      </c>
      <c r="Y16" s="6">
        <v>7.0807300000000004E-2</v>
      </c>
      <c r="Z16" s="6">
        <v>0.82311769999999995</v>
      </c>
      <c r="AB16" s="6">
        <v>0.31587809999999999</v>
      </c>
      <c r="AC16" s="6">
        <v>0.18470059999999999</v>
      </c>
      <c r="AD16" s="6">
        <v>0.79674509999999998</v>
      </c>
      <c r="AF16" s="6">
        <v>0.21263979999999999</v>
      </c>
      <c r="AG16" s="6">
        <v>0.35915330000000001</v>
      </c>
      <c r="AH16" s="6">
        <v>0.57134280000000004</v>
      </c>
      <c r="AI16">
        <v>85.55153</v>
      </c>
    </row>
    <row r="17" spans="1:35">
      <c r="A17">
        <v>2033</v>
      </c>
      <c r="B17" s="5">
        <v>44134</v>
      </c>
      <c r="C17" s="5">
        <v>2661</v>
      </c>
      <c r="D17" s="5">
        <v>28999</v>
      </c>
      <c r="E17" s="5">
        <v>6027</v>
      </c>
      <c r="F17" s="5">
        <v>13498</v>
      </c>
      <c r="G17" s="5">
        <v>6071</v>
      </c>
      <c r="H17" s="1"/>
      <c r="J17">
        <v>2033</v>
      </c>
      <c r="K17">
        <f t="shared" si="8"/>
        <v>1012.7767427738079</v>
      </c>
      <c r="L17">
        <f t="shared" si="0"/>
        <v>2293.8765233738218</v>
      </c>
      <c r="M17">
        <f t="shared" si="9"/>
        <v>2310.6229257346067</v>
      </c>
      <c r="N17">
        <f t="shared" si="7"/>
        <v>5617.2761918822362</v>
      </c>
      <c r="P17">
        <f t="shared" si="1"/>
        <v>6.0293651153305844E-2</v>
      </c>
      <c r="Q17">
        <f t="shared" si="2"/>
        <v>0.20783475292251458</v>
      </c>
      <c r="R17">
        <f t="shared" si="3"/>
        <v>0.44977033634612534</v>
      </c>
      <c r="T17">
        <f t="shared" si="4"/>
        <v>16797.402767974159</v>
      </c>
      <c r="U17">
        <f t="shared" si="5"/>
        <v>11037.020955917948</v>
      </c>
      <c r="V17">
        <f t="shared" si="6"/>
        <v>5137.3395242242987</v>
      </c>
      <c r="X17" s="6">
        <v>0.46408660000000002</v>
      </c>
      <c r="Y17" s="6">
        <v>6.8382700000000005E-2</v>
      </c>
      <c r="Z17" s="6">
        <v>0.82514609999999999</v>
      </c>
      <c r="AB17" s="6">
        <v>0.32176969999999999</v>
      </c>
      <c r="AC17" s="6">
        <v>0.1762475</v>
      </c>
      <c r="AD17" s="6">
        <v>0.79402740000000005</v>
      </c>
      <c r="AF17" s="6">
        <v>0.22521859999999999</v>
      </c>
      <c r="AG17" s="6">
        <v>0.34908879999999998</v>
      </c>
      <c r="AH17" s="6">
        <v>0.57853019999999999</v>
      </c>
      <c r="AI17">
        <v>85.617279999999994</v>
      </c>
    </row>
    <row r="18" spans="1:35">
      <c r="A18">
        <v>2034</v>
      </c>
      <c r="B18" s="5">
        <v>44142</v>
      </c>
      <c r="C18" s="5">
        <v>2684</v>
      </c>
      <c r="D18" s="5">
        <v>29426</v>
      </c>
      <c r="E18" s="5">
        <v>6171</v>
      </c>
      <c r="F18" s="5">
        <v>13685</v>
      </c>
      <c r="G18" s="5">
        <v>6157</v>
      </c>
      <c r="H18" s="1"/>
      <c r="J18">
        <v>2034</v>
      </c>
      <c r="K18">
        <f t="shared" si="8"/>
        <v>1021.5305440078544</v>
      </c>
      <c r="L18">
        <f t="shared" si="0"/>
        <v>2348.6829311000256</v>
      </c>
      <c r="M18">
        <f t="shared" si="9"/>
        <v>2343.3545303488672</v>
      </c>
      <c r="N18">
        <f t="shared" si="7"/>
        <v>5713.5680054567474</v>
      </c>
      <c r="P18">
        <f t="shared" si="1"/>
        <v>6.0803769652485164E-2</v>
      </c>
      <c r="Q18">
        <f t="shared" si="2"/>
        <v>0.20971249915041121</v>
      </c>
      <c r="R18">
        <f t="shared" si="3"/>
        <v>0.44990865911582023</v>
      </c>
      <c r="T18">
        <f t="shared" si="4"/>
        <v>16800.447568403393</v>
      </c>
      <c r="U18">
        <f t="shared" si="5"/>
        <v>11199.537178828286</v>
      </c>
      <c r="V18">
        <f t="shared" si="6"/>
        <v>5208.5117342576332</v>
      </c>
      <c r="X18" s="6">
        <v>0.46454620000000002</v>
      </c>
      <c r="Y18" s="6">
        <v>6.4790899999999998E-2</v>
      </c>
      <c r="Z18" s="6">
        <v>0.82692220000000005</v>
      </c>
      <c r="AB18" s="6">
        <v>0.32916469999999998</v>
      </c>
      <c r="AC18" s="6">
        <v>0.16655339999999999</v>
      </c>
      <c r="AD18" s="6">
        <v>0.79242849999999998</v>
      </c>
      <c r="AF18" s="6">
        <v>0.23324810000000001</v>
      </c>
      <c r="AG18" s="6">
        <v>0.33401530000000001</v>
      </c>
      <c r="AH18" s="6">
        <v>0.581951</v>
      </c>
      <c r="AI18">
        <v>85.690029999999993</v>
      </c>
    </row>
    <row r="19" spans="1:35">
      <c r="A19">
        <v>2035</v>
      </c>
      <c r="B19" s="5">
        <v>44231</v>
      </c>
      <c r="C19" s="5">
        <v>2636</v>
      </c>
      <c r="D19" s="5">
        <v>29826</v>
      </c>
      <c r="E19" s="5">
        <v>6305</v>
      </c>
      <c r="F19" s="5">
        <v>13877</v>
      </c>
      <c r="G19" s="5">
        <v>6210</v>
      </c>
      <c r="H19" s="1"/>
      <c r="J19">
        <v>2035</v>
      </c>
      <c r="K19">
        <f t="shared" si="8"/>
        <v>1003.2617414324531</v>
      </c>
      <c r="L19">
        <f t="shared" si="0"/>
        <v>2399.6833382896875</v>
      </c>
      <c r="M19">
        <f t="shared" si="9"/>
        <v>2363.5263331925394</v>
      </c>
      <c r="N19">
        <f t="shared" si="7"/>
        <v>5766.4714129146796</v>
      </c>
      <c r="P19">
        <f t="shared" si="1"/>
        <v>5.9596210802378424E-2</v>
      </c>
      <c r="Q19">
        <f t="shared" si="2"/>
        <v>0.21139274458526119</v>
      </c>
      <c r="R19">
        <f t="shared" si="3"/>
        <v>0.44750306262160411</v>
      </c>
      <c r="T19">
        <f t="shared" si="4"/>
        <v>16834.320973178619</v>
      </c>
      <c r="U19">
        <f t="shared" si="5"/>
        <v>11351.777200289966</v>
      </c>
      <c r="V19">
        <f t="shared" si="6"/>
        <v>5281.586944559238</v>
      </c>
      <c r="X19" s="6">
        <v>0.47493839999999998</v>
      </c>
      <c r="Y19" s="6">
        <v>6.0093599999999997E-2</v>
      </c>
      <c r="Z19" s="6">
        <v>0.82546180000000002</v>
      </c>
      <c r="AB19" s="6">
        <v>0.33122109999999999</v>
      </c>
      <c r="AC19" s="6">
        <v>0.16016230000000001</v>
      </c>
      <c r="AD19" s="6">
        <v>0.79031720000000005</v>
      </c>
      <c r="AF19" s="6">
        <v>0.24702750000000001</v>
      </c>
      <c r="AG19" s="6">
        <v>0.32045829999999997</v>
      </c>
      <c r="AH19" s="6">
        <v>0.58088919999999999</v>
      </c>
      <c r="AI19">
        <v>85.764359999999996</v>
      </c>
    </row>
    <row r="20" spans="1:35">
      <c r="A20">
        <v>2036</v>
      </c>
      <c r="B20" s="5">
        <v>44291</v>
      </c>
      <c r="C20" s="5">
        <v>2644</v>
      </c>
      <c r="D20" s="5">
        <v>30212</v>
      </c>
      <c r="E20" s="5">
        <v>6361</v>
      </c>
      <c r="F20" s="5">
        <v>14109</v>
      </c>
      <c r="G20" s="5">
        <v>6317</v>
      </c>
      <c r="H20" s="1"/>
      <c r="J20">
        <v>2036</v>
      </c>
      <c r="K20">
        <f t="shared" si="8"/>
        <v>1006.3065418616866</v>
      </c>
      <c r="L20">
        <f t="shared" si="0"/>
        <v>2420.9969412943224</v>
      </c>
      <c r="M20">
        <f t="shared" si="9"/>
        <v>2404.2505389335379</v>
      </c>
      <c r="N20">
        <f t="shared" si="7"/>
        <v>5831.5540220895473</v>
      </c>
      <c r="P20">
        <f t="shared" si="1"/>
        <v>5.9696100787970469E-2</v>
      </c>
      <c r="Q20">
        <f t="shared" si="2"/>
        <v>0.21054547861776776</v>
      </c>
      <c r="R20">
        <f t="shared" si="3"/>
        <v>0.44772840031185768</v>
      </c>
      <c r="T20">
        <f t="shared" si="4"/>
        <v>16857.15697639787</v>
      </c>
      <c r="U20">
        <f t="shared" si="5"/>
        <v>11498.688821000484</v>
      </c>
      <c r="V20">
        <f t="shared" si="6"/>
        <v>5369.8861570070103</v>
      </c>
      <c r="X20" s="6">
        <v>0.4827166</v>
      </c>
      <c r="Y20" s="6">
        <v>5.6783500000000001E-2</v>
      </c>
      <c r="Z20" s="6">
        <v>0.82578850000000004</v>
      </c>
      <c r="AB20" s="6">
        <v>0.34075860000000002</v>
      </c>
      <c r="AC20" s="6">
        <v>0.1549053</v>
      </c>
      <c r="AD20" s="6">
        <v>0.78803120000000004</v>
      </c>
      <c r="AF20" s="6">
        <v>0.24877740000000001</v>
      </c>
      <c r="AG20" s="6">
        <v>0.30498259999999999</v>
      </c>
      <c r="AH20" s="6">
        <v>0.57672409999999996</v>
      </c>
      <c r="AI20">
        <v>85.831739999999996</v>
      </c>
    </row>
    <row r="21" spans="1:35">
      <c r="A21">
        <v>2037</v>
      </c>
      <c r="B21" s="5">
        <v>44402</v>
      </c>
      <c r="C21" s="5">
        <v>2628</v>
      </c>
      <c r="D21" s="5">
        <v>30479</v>
      </c>
      <c r="E21" s="5">
        <v>6439</v>
      </c>
      <c r="F21" s="5">
        <v>14301</v>
      </c>
      <c r="G21" s="5">
        <v>6349</v>
      </c>
      <c r="H21" s="1"/>
      <c r="J21">
        <v>2037</v>
      </c>
      <c r="K21">
        <f t="shared" si="8"/>
        <v>1000.2169410032194</v>
      </c>
      <c r="L21">
        <f t="shared" si="0"/>
        <v>2450.6837454793495</v>
      </c>
      <c r="M21">
        <f t="shared" si="9"/>
        <v>2416.429740650472</v>
      </c>
      <c r="N21">
        <f t="shared" si="7"/>
        <v>5867.3304271330408</v>
      </c>
      <c r="P21">
        <f t="shared" si="1"/>
        <v>5.9186523129588754E-2</v>
      </c>
      <c r="Q21">
        <f t="shared" si="2"/>
        <v>0.21126021194921094</v>
      </c>
      <c r="R21">
        <f t="shared" si="3"/>
        <v>0.44395496818404306</v>
      </c>
      <c r="T21">
        <f t="shared" si="4"/>
        <v>16899.403582353483</v>
      </c>
      <c r="U21">
        <f t="shared" si="5"/>
        <v>11600.30903532615</v>
      </c>
      <c r="V21">
        <f t="shared" si="6"/>
        <v>5442.961367308616</v>
      </c>
      <c r="X21" s="6">
        <v>0.48680240000000002</v>
      </c>
      <c r="Y21" s="6">
        <v>5.3916499999999999E-2</v>
      </c>
      <c r="Z21" s="6">
        <v>0.82455750000000005</v>
      </c>
      <c r="AB21" s="6">
        <v>0.34942089999999998</v>
      </c>
      <c r="AC21" s="6">
        <v>0.14357429999999999</v>
      </c>
      <c r="AD21" s="6">
        <v>0.79051150000000003</v>
      </c>
      <c r="AF21" s="6">
        <v>0.25557649999999998</v>
      </c>
      <c r="AG21" s="6">
        <v>0.29578349999999998</v>
      </c>
      <c r="AH21" s="6">
        <v>0.58100830000000003</v>
      </c>
      <c r="AI21">
        <v>85.853229999999996</v>
      </c>
    </row>
    <row r="22" spans="1:35">
      <c r="A22">
        <v>2038</v>
      </c>
      <c r="B22" s="5">
        <v>44508</v>
      </c>
      <c r="C22" s="5">
        <v>2621</v>
      </c>
      <c r="D22" s="5">
        <v>30617</v>
      </c>
      <c r="E22" s="5">
        <v>6396</v>
      </c>
      <c r="F22" s="5">
        <v>14513</v>
      </c>
      <c r="G22" s="5">
        <v>6448</v>
      </c>
      <c r="H22" s="1"/>
      <c r="J22">
        <v>2038</v>
      </c>
      <c r="K22">
        <f t="shared" si="8"/>
        <v>997.55274062764011</v>
      </c>
      <c r="L22">
        <f t="shared" si="0"/>
        <v>2434.3179431722192</v>
      </c>
      <c r="M22">
        <f t="shared" si="9"/>
        <v>2454.1091459622376</v>
      </c>
      <c r="N22">
        <f t="shared" si="7"/>
        <v>5885.9798297620964</v>
      </c>
      <c r="P22">
        <f t="shared" si="1"/>
        <v>5.8888289745663701E-2</v>
      </c>
      <c r="Q22">
        <f t="shared" si="2"/>
        <v>0.20890355031518437</v>
      </c>
      <c r="R22">
        <f t="shared" si="3"/>
        <v>0.44429132501894852</v>
      </c>
      <c r="T22">
        <f t="shared" si="4"/>
        <v>16939.747188040827</v>
      </c>
      <c r="U22">
        <f t="shared" si="5"/>
        <v>11652.831842730431</v>
      </c>
      <c r="V22">
        <f t="shared" si="6"/>
        <v>5523.6485786833045</v>
      </c>
      <c r="X22" s="6">
        <v>0.49177680000000001</v>
      </c>
      <c r="Y22" s="6">
        <v>5.0709999999999998E-2</v>
      </c>
      <c r="Z22" s="6">
        <v>0.82558189999999998</v>
      </c>
      <c r="AB22" s="6">
        <v>0.35770980000000002</v>
      </c>
      <c r="AC22" s="6">
        <v>0.13534959999999999</v>
      </c>
      <c r="AD22" s="6">
        <v>0.78707910000000003</v>
      </c>
      <c r="AF22" s="6">
        <v>0.25783780000000001</v>
      </c>
      <c r="AG22" s="6">
        <v>0.28216079999999999</v>
      </c>
      <c r="AH22" s="6">
        <v>0.56811129999999999</v>
      </c>
      <c r="AI22">
        <v>85.85172</v>
      </c>
    </row>
    <row r="23" spans="1:35">
      <c r="A23">
        <v>2039</v>
      </c>
      <c r="B23" s="5">
        <v>44738</v>
      </c>
      <c r="C23" s="5">
        <v>2660</v>
      </c>
      <c r="D23" s="5">
        <v>30627</v>
      </c>
      <c r="E23" s="5">
        <v>6407</v>
      </c>
      <c r="F23" s="5">
        <v>14948</v>
      </c>
      <c r="G23" s="5">
        <v>6681</v>
      </c>
      <c r="H23" s="1"/>
      <c r="J23">
        <v>2039</v>
      </c>
      <c r="K23">
        <f t="shared" si="8"/>
        <v>1012.3961427201536</v>
      </c>
      <c r="L23">
        <f t="shared" si="0"/>
        <v>2438.5045437624153</v>
      </c>
      <c r="M23">
        <f t="shared" si="9"/>
        <v>2542.7889584636641</v>
      </c>
      <c r="N23">
        <f t="shared" si="7"/>
        <v>5993.6896449462329</v>
      </c>
      <c r="P23">
        <f t="shared" si="1"/>
        <v>5.9457284634985917E-2</v>
      </c>
      <c r="Q23">
        <f t="shared" si="2"/>
        <v>0.20919450158357006</v>
      </c>
      <c r="R23">
        <f t="shared" si="3"/>
        <v>0.44694942467219695</v>
      </c>
      <c r="T23">
        <f t="shared" si="4"/>
        <v>17027.285200381291</v>
      </c>
      <c r="U23">
        <f t="shared" si="5"/>
        <v>11656.637843266974</v>
      </c>
      <c r="V23">
        <f t="shared" si="6"/>
        <v>5689.2096020228792</v>
      </c>
      <c r="X23" s="6">
        <v>0.49166260000000001</v>
      </c>
      <c r="Y23" s="6">
        <v>4.7521099999999997E-2</v>
      </c>
      <c r="Z23" s="6">
        <v>0.82453399999999999</v>
      </c>
      <c r="AB23" s="6">
        <v>0.36810660000000001</v>
      </c>
      <c r="AC23" s="6">
        <v>0.1276978</v>
      </c>
      <c r="AD23" s="6">
        <v>0.78332840000000004</v>
      </c>
      <c r="AF23" s="6">
        <v>0.26525290000000001</v>
      </c>
      <c r="AG23" s="6">
        <v>0.27274549999999997</v>
      </c>
      <c r="AH23" s="6">
        <v>0.5695076</v>
      </c>
      <c r="AI23">
        <v>85.903930000000003</v>
      </c>
    </row>
    <row r="24" spans="1:35">
      <c r="A24">
        <v>2040</v>
      </c>
      <c r="B24" s="5">
        <v>44932</v>
      </c>
      <c r="C24" s="5">
        <v>2670</v>
      </c>
      <c r="D24" s="5">
        <v>30547</v>
      </c>
      <c r="E24" s="5">
        <v>6405</v>
      </c>
      <c r="F24" s="5">
        <v>15338</v>
      </c>
      <c r="G24" s="5">
        <v>6889</v>
      </c>
      <c r="H24" s="1"/>
      <c r="J24">
        <v>2040</v>
      </c>
      <c r="K24">
        <f t="shared" si="8"/>
        <v>1016.2021432566955</v>
      </c>
      <c r="L24">
        <f t="shared" si="0"/>
        <v>2437.7433436551069</v>
      </c>
      <c r="M24">
        <f t="shared" si="9"/>
        <v>2621.9537696237362</v>
      </c>
      <c r="N24">
        <f t="shared" si="7"/>
        <v>6075.8992565355384</v>
      </c>
      <c r="P24">
        <f t="shared" si="1"/>
        <v>5.9423128282738359E-2</v>
      </c>
      <c r="Q24">
        <f t="shared" si="2"/>
        <v>0.20967689134775919</v>
      </c>
      <c r="R24">
        <f t="shared" si="3"/>
        <v>0.44914591211370453</v>
      </c>
      <c r="T24">
        <f t="shared" si="4"/>
        <v>17101.121610790204</v>
      </c>
      <c r="U24">
        <f t="shared" si="5"/>
        <v>11626.189838974638</v>
      </c>
      <c r="V24">
        <f t="shared" si="6"/>
        <v>5837.6436229480141</v>
      </c>
      <c r="X24" s="6">
        <v>0.492344</v>
      </c>
      <c r="Y24" s="6">
        <v>4.6381199999999997E-2</v>
      </c>
      <c r="Z24" s="6">
        <v>0.82375589999999999</v>
      </c>
      <c r="AB24" s="6">
        <v>0.37840049999999997</v>
      </c>
      <c r="AC24" s="6">
        <v>0.1212558</v>
      </c>
      <c r="AD24" s="6">
        <v>0.78190979999999999</v>
      </c>
      <c r="AF24" s="6">
        <v>0.27193899999999999</v>
      </c>
      <c r="AG24" s="6">
        <v>0.25511800000000001</v>
      </c>
      <c r="AH24" s="6">
        <v>0.56597989999999998</v>
      </c>
      <c r="AI24">
        <v>85.923590000000004</v>
      </c>
    </row>
    <row r="25" spans="1:35">
      <c r="A25">
        <v>2041</v>
      </c>
      <c r="B25" s="5">
        <v>45172</v>
      </c>
      <c r="C25" s="5">
        <v>2645</v>
      </c>
      <c r="D25" s="5">
        <v>30426</v>
      </c>
      <c r="E25" s="5">
        <v>6368</v>
      </c>
      <c r="F25" s="5">
        <v>15713</v>
      </c>
      <c r="G25" s="5">
        <v>6951</v>
      </c>
      <c r="H25" s="1"/>
      <c r="J25">
        <v>2041</v>
      </c>
      <c r="K25">
        <f t="shared" si="8"/>
        <v>1006.6871419153408</v>
      </c>
      <c r="L25">
        <f t="shared" si="0"/>
        <v>2423.6611416699016</v>
      </c>
      <c r="M25">
        <f t="shared" si="9"/>
        <v>2645.5509729502965</v>
      </c>
      <c r="N25">
        <f t="shared" si="7"/>
        <v>6075.8992565355384</v>
      </c>
      <c r="P25">
        <f t="shared" si="1"/>
        <v>5.8553971486761711E-2</v>
      </c>
      <c r="Q25">
        <f t="shared" si="2"/>
        <v>0.20929468217971472</v>
      </c>
      <c r="R25">
        <f t="shared" si="3"/>
        <v>0.44237255775472539</v>
      </c>
      <c r="T25">
        <f t="shared" si="4"/>
        <v>17192.465623667209</v>
      </c>
      <c r="U25">
        <f t="shared" si="5"/>
        <v>11580.137232482481</v>
      </c>
      <c r="V25">
        <f t="shared" si="6"/>
        <v>5980.3686430683365</v>
      </c>
      <c r="X25" s="6">
        <v>0.49723279999999997</v>
      </c>
      <c r="Y25" s="6">
        <v>4.2504199999999999E-2</v>
      </c>
      <c r="Z25" s="6">
        <v>0.82473660000000004</v>
      </c>
      <c r="AB25" s="6">
        <v>0.3914087</v>
      </c>
      <c r="AC25" s="6">
        <v>0.115329</v>
      </c>
      <c r="AD25" s="6">
        <v>0.77364750000000004</v>
      </c>
      <c r="AF25" s="6">
        <v>0.27314959999999999</v>
      </c>
      <c r="AG25" s="6">
        <v>0.24591099999999999</v>
      </c>
      <c r="AH25" s="6">
        <v>0.56010950000000004</v>
      </c>
      <c r="AI25">
        <v>85.913889999999995</v>
      </c>
    </row>
    <row r="26" spans="1:35">
      <c r="A26">
        <v>2042</v>
      </c>
      <c r="B26" s="5">
        <v>45442</v>
      </c>
      <c r="C26" s="5">
        <v>2760</v>
      </c>
      <c r="D26" s="5">
        <v>30171</v>
      </c>
      <c r="E26" s="5">
        <v>6322</v>
      </c>
      <c r="F26" s="5">
        <v>16212</v>
      </c>
      <c r="G26" s="5">
        <v>7244</v>
      </c>
      <c r="H26" s="1"/>
      <c r="J26">
        <v>2042</v>
      </c>
      <c r="K26">
        <f t="shared" si="8"/>
        <v>1050.456148085573</v>
      </c>
      <c r="L26">
        <f t="shared" si="0"/>
        <v>2406.1535392018091</v>
      </c>
      <c r="M26">
        <f t="shared" si="9"/>
        <v>2757.0667886709748</v>
      </c>
      <c r="N26">
        <f t="shared" si="7"/>
        <v>6213.6764759583566</v>
      </c>
      <c r="P26">
        <f t="shared" si="1"/>
        <v>6.0736763346683688E-2</v>
      </c>
      <c r="Q26">
        <f t="shared" si="2"/>
        <v>0.20953896125418447</v>
      </c>
      <c r="R26">
        <f t="shared" si="3"/>
        <v>0.44682950900567481</v>
      </c>
      <c r="T26">
        <f t="shared" si="4"/>
        <v>17295.227638153843</v>
      </c>
      <c r="U26">
        <f t="shared" si="5"/>
        <v>11483.084218800661</v>
      </c>
      <c r="V26">
        <f t="shared" si="6"/>
        <v>6170.2880698417785</v>
      </c>
      <c r="X26" s="6">
        <v>0.5051274</v>
      </c>
      <c r="Y26" s="6">
        <v>4.0139099999999997E-2</v>
      </c>
      <c r="Z26" s="6">
        <v>0.82535979999999998</v>
      </c>
      <c r="AB26" s="6">
        <v>0.40091480000000002</v>
      </c>
      <c r="AC26" s="6">
        <v>0.1088131</v>
      </c>
      <c r="AD26" s="6">
        <v>0.77405460000000004</v>
      </c>
      <c r="AF26" s="6">
        <v>0.28232170000000001</v>
      </c>
      <c r="AG26" s="6">
        <v>0.23223540000000001</v>
      </c>
      <c r="AH26" s="6">
        <v>0.55341720000000005</v>
      </c>
      <c r="AI26">
        <v>85.887979999999999</v>
      </c>
    </row>
    <row r="27" spans="1:35">
      <c r="A27">
        <v>2043</v>
      </c>
      <c r="B27" s="5">
        <v>45636</v>
      </c>
      <c r="C27" s="5">
        <v>2720</v>
      </c>
      <c r="D27" s="5">
        <v>29930</v>
      </c>
      <c r="E27" s="5">
        <v>6227</v>
      </c>
      <c r="F27" s="5">
        <v>16628</v>
      </c>
      <c r="G27" s="5">
        <v>7412</v>
      </c>
      <c r="H27" s="1"/>
      <c r="J27">
        <v>2043</v>
      </c>
      <c r="K27">
        <f t="shared" si="8"/>
        <v>1035.2321459394052</v>
      </c>
      <c r="L27">
        <f t="shared" si="0"/>
        <v>2369.9965341046604</v>
      </c>
      <c r="M27">
        <f t="shared" si="9"/>
        <v>2821.0075976848793</v>
      </c>
      <c r="N27">
        <f t="shared" si="7"/>
        <v>6226.2362777289454</v>
      </c>
      <c r="P27">
        <f t="shared" si="1"/>
        <v>5.9602068542378824E-2</v>
      </c>
      <c r="Q27">
        <f t="shared" si="2"/>
        <v>0.20805212161710659</v>
      </c>
      <c r="R27">
        <f t="shared" si="3"/>
        <v>0.44575414962713494</v>
      </c>
      <c r="T27">
        <f t="shared" si="4"/>
        <v>17369.064048562759</v>
      </c>
      <c r="U27">
        <f t="shared" si="5"/>
        <v>11391.359605869999</v>
      </c>
      <c r="V27">
        <f t="shared" si="6"/>
        <v>6328.6176921619235</v>
      </c>
      <c r="X27" s="6">
        <v>0.50598209999999999</v>
      </c>
      <c r="Y27" s="6">
        <v>3.7163599999999998E-2</v>
      </c>
      <c r="Z27" s="6">
        <v>0.82566390000000001</v>
      </c>
      <c r="AB27" s="6">
        <v>0.40731709999999999</v>
      </c>
      <c r="AC27" s="6">
        <v>0.10524559999999999</v>
      </c>
      <c r="AD27" s="6">
        <v>0.77170059999999996</v>
      </c>
      <c r="AF27" s="6">
        <v>0.29173680000000002</v>
      </c>
      <c r="AG27" s="6">
        <v>0.2182463</v>
      </c>
      <c r="AH27" s="6">
        <v>0.5506375</v>
      </c>
      <c r="AI27">
        <v>85.864990000000006</v>
      </c>
    </row>
    <row r="28" spans="1:35">
      <c r="A28">
        <v>2044</v>
      </c>
      <c r="B28" s="5">
        <v>46064</v>
      </c>
      <c r="C28" s="5">
        <v>2733</v>
      </c>
      <c r="D28" s="5">
        <v>29806</v>
      </c>
      <c r="E28" s="5">
        <v>6109</v>
      </c>
      <c r="F28" s="5">
        <v>17121</v>
      </c>
      <c r="G28" s="5">
        <v>7546</v>
      </c>
      <c r="H28" s="1"/>
      <c r="J28">
        <v>2044</v>
      </c>
      <c r="K28">
        <f t="shared" si="8"/>
        <v>1040.1799466369098</v>
      </c>
      <c r="L28">
        <f t="shared" si="0"/>
        <v>2325.0857277734658</v>
      </c>
      <c r="M28">
        <f t="shared" si="9"/>
        <v>2872.0080048745413</v>
      </c>
      <c r="N28">
        <f t="shared" si="7"/>
        <v>6237.2736792849173</v>
      </c>
      <c r="P28">
        <f t="shared" si="1"/>
        <v>5.9330496700243138E-2</v>
      </c>
      <c r="Q28">
        <f t="shared" si="2"/>
        <v>0.20495873314097832</v>
      </c>
      <c r="R28">
        <f t="shared" si="3"/>
        <v>0.44074528356988496</v>
      </c>
      <c r="T28">
        <f t="shared" si="4"/>
        <v>17531.960871526753</v>
      </c>
      <c r="U28">
        <f t="shared" si="5"/>
        <v>11344.165199216879</v>
      </c>
      <c r="V28">
        <f t="shared" si="6"/>
        <v>6516.2535186134401</v>
      </c>
      <c r="X28" s="6">
        <v>0.50471080000000001</v>
      </c>
      <c r="Y28" s="6">
        <v>3.61888E-2</v>
      </c>
      <c r="Z28" s="6">
        <v>0.82100989999999996</v>
      </c>
      <c r="AB28" s="6">
        <v>0.41713080000000002</v>
      </c>
      <c r="AC28" s="6">
        <v>9.7765599999999994E-2</v>
      </c>
      <c r="AD28" s="6">
        <v>0.77088509999999999</v>
      </c>
      <c r="AF28" s="6">
        <v>0.29484260000000001</v>
      </c>
      <c r="AG28" s="6">
        <v>0.2089831</v>
      </c>
      <c r="AH28" s="6">
        <v>0.53338010000000002</v>
      </c>
      <c r="AI28">
        <v>85.843990000000005</v>
      </c>
    </row>
    <row r="29" spans="1:35">
      <c r="A29">
        <v>2045</v>
      </c>
      <c r="B29" s="5">
        <v>46276</v>
      </c>
      <c r="C29" s="5">
        <v>2727</v>
      </c>
      <c r="D29" s="5">
        <v>29772</v>
      </c>
      <c r="E29" s="5">
        <v>6061</v>
      </c>
      <c r="F29" s="5">
        <v>17492</v>
      </c>
      <c r="G29" s="5">
        <v>7697</v>
      </c>
      <c r="H29" s="1"/>
      <c r="J29">
        <v>2045</v>
      </c>
      <c r="K29">
        <f t="shared" si="8"/>
        <v>1037.8963463149846</v>
      </c>
      <c r="L29">
        <f t="shared" si="0"/>
        <v>2306.8169251980648</v>
      </c>
      <c r="M29">
        <f t="shared" si="9"/>
        <v>2929.4786129763243</v>
      </c>
      <c r="N29">
        <f t="shared" si="7"/>
        <v>6274.1918844893735</v>
      </c>
      <c r="P29">
        <f t="shared" si="1"/>
        <v>5.8929034488719854E-2</v>
      </c>
      <c r="Q29">
        <f t="shared" si="2"/>
        <v>0.20358054547897353</v>
      </c>
      <c r="R29">
        <f t="shared" si="3"/>
        <v>0.4400297278756003</v>
      </c>
      <c r="T29">
        <f t="shared" si="4"/>
        <v>17612.64808290144</v>
      </c>
      <c r="U29">
        <f t="shared" si="5"/>
        <v>11331.224797392639</v>
      </c>
      <c r="V29">
        <f t="shared" si="6"/>
        <v>6657.4561385191464</v>
      </c>
      <c r="X29" s="6">
        <v>0.50047540000000001</v>
      </c>
      <c r="Y29" s="6">
        <v>3.41862E-2</v>
      </c>
      <c r="Z29" s="6">
        <v>0.81809149999999997</v>
      </c>
      <c r="AB29" s="6">
        <v>0.42731429999999998</v>
      </c>
      <c r="AC29" s="6">
        <v>8.9715199999999995E-2</v>
      </c>
      <c r="AD29" s="6">
        <v>0.77257149999999997</v>
      </c>
      <c r="AF29" s="6">
        <v>0.30168080000000003</v>
      </c>
      <c r="AG29" s="6">
        <v>0.20249259999999999</v>
      </c>
      <c r="AH29" s="6">
        <v>0.52778409999999998</v>
      </c>
      <c r="AI29">
        <v>85.828149999999994</v>
      </c>
    </row>
    <row r="30" spans="1:35">
      <c r="A30">
        <v>2046</v>
      </c>
      <c r="B30" s="5">
        <v>46446</v>
      </c>
      <c r="C30" s="5">
        <v>2742</v>
      </c>
      <c r="D30" s="5">
        <v>29759</v>
      </c>
      <c r="E30" s="5">
        <v>6000</v>
      </c>
      <c r="F30" s="5">
        <v>17943</v>
      </c>
      <c r="G30" s="5">
        <v>7971</v>
      </c>
      <c r="H30" s="1"/>
      <c r="J30">
        <v>2046</v>
      </c>
      <c r="K30">
        <f t="shared" si="8"/>
        <v>1043.6053471197974</v>
      </c>
      <c r="L30">
        <f t="shared" si="0"/>
        <v>2283.6003219251588</v>
      </c>
      <c r="M30">
        <f t="shared" si="9"/>
        <v>3033.7630276775731</v>
      </c>
      <c r="N30">
        <f t="shared" si="7"/>
        <v>6360.9686967225298</v>
      </c>
      <c r="P30">
        <f t="shared" si="1"/>
        <v>5.9036300219609872E-2</v>
      </c>
      <c r="Q30">
        <f t="shared" si="2"/>
        <v>0.20161967808058068</v>
      </c>
      <c r="R30">
        <f t="shared" si="3"/>
        <v>0.4442400936298278</v>
      </c>
      <c r="T30">
        <f t="shared" si="4"/>
        <v>17677.350092022654</v>
      </c>
      <c r="U30">
        <f t="shared" si="5"/>
        <v>11326.276996695133</v>
      </c>
      <c r="V30">
        <f t="shared" si="6"/>
        <v>6829.1067627171878</v>
      </c>
      <c r="X30" s="6">
        <v>0.49582310000000002</v>
      </c>
      <c r="Y30" s="6">
        <v>3.2898400000000001E-2</v>
      </c>
      <c r="Z30" s="6">
        <v>0.81464499999999995</v>
      </c>
      <c r="AB30" s="6">
        <v>0.44013580000000002</v>
      </c>
      <c r="AC30" s="6">
        <v>8.46803E-2</v>
      </c>
      <c r="AD30" s="6">
        <v>0.77364829999999996</v>
      </c>
      <c r="AF30" s="6">
        <v>0.30992589999999998</v>
      </c>
      <c r="AG30" s="6">
        <v>0.1887644</v>
      </c>
      <c r="AH30" s="6">
        <v>0.52454999999999996</v>
      </c>
      <c r="AI30">
        <v>85.848190000000002</v>
      </c>
    </row>
    <row r="31" spans="1:35">
      <c r="A31">
        <v>2047</v>
      </c>
      <c r="B31" s="5">
        <v>46668</v>
      </c>
      <c r="C31" s="5">
        <v>2768</v>
      </c>
      <c r="D31" s="5">
        <v>29732</v>
      </c>
      <c r="E31" s="5">
        <v>5897</v>
      </c>
      <c r="F31" s="5">
        <v>18339</v>
      </c>
      <c r="G31" s="5">
        <v>8115</v>
      </c>
      <c r="H31" s="1"/>
      <c r="J31">
        <v>2047</v>
      </c>
      <c r="K31">
        <f t="shared" si="8"/>
        <v>1053.5009485148066</v>
      </c>
      <c r="L31">
        <f t="shared" si="0"/>
        <v>2244.3985163987768</v>
      </c>
      <c r="M31">
        <f t="shared" si="9"/>
        <v>3088.5694354037773</v>
      </c>
      <c r="N31">
        <f t="shared" si="7"/>
        <v>6386.4689003173607</v>
      </c>
      <c r="P31">
        <f t="shared" si="1"/>
        <v>5.9312591068826602E-2</v>
      </c>
      <c r="Q31">
        <f t="shared" si="2"/>
        <v>0.19833849051526975</v>
      </c>
      <c r="R31">
        <f t="shared" si="3"/>
        <v>0.44249959103549813</v>
      </c>
      <c r="T31">
        <f t="shared" si="4"/>
        <v>17761.843303933885</v>
      </c>
      <c r="U31">
        <f t="shared" si="5"/>
        <v>11316.000795246471</v>
      </c>
      <c r="V31">
        <f t="shared" si="6"/>
        <v>6979.8243839642482</v>
      </c>
      <c r="X31" s="6">
        <v>0.49130020000000002</v>
      </c>
      <c r="Y31" s="6">
        <v>3.0556300000000002E-2</v>
      </c>
      <c r="Z31" s="6">
        <v>0.81325530000000001</v>
      </c>
      <c r="AB31" s="6">
        <v>0.45469530000000002</v>
      </c>
      <c r="AC31" s="6">
        <v>8.0552899999999997E-2</v>
      </c>
      <c r="AD31" s="6">
        <v>0.77155929999999995</v>
      </c>
      <c r="AF31" s="6">
        <v>0.31146740000000001</v>
      </c>
      <c r="AG31" s="6">
        <v>0.1780359</v>
      </c>
      <c r="AH31" s="6">
        <v>0.52287470000000003</v>
      </c>
      <c r="AI31">
        <v>85.878619999999998</v>
      </c>
    </row>
    <row r="32" spans="1:35">
      <c r="A32">
        <v>2048</v>
      </c>
      <c r="B32" s="5">
        <v>46901</v>
      </c>
      <c r="C32" s="5">
        <v>2742</v>
      </c>
      <c r="D32" s="5">
        <v>29727</v>
      </c>
      <c r="E32" s="5">
        <v>5792</v>
      </c>
      <c r="F32" s="5">
        <v>18725</v>
      </c>
      <c r="G32" s="5">
        <v>8255</v>
      </c>
      <c r="H32" s="1"/>
      <c r="J32">
        <v>2048</v>
      </c>
      <c r="K32">
        <f t="shared" si="8"/>
        <v>1043.6053471197974</v>
      </c>
      <c r="L32">
        <f t="shared" si="0"/>
        <v>2204.4355107650863</v>
      </c>
      <c r="M32">
        <f t="shared" si="9"/>
        <v>3141.8534429153642</v>
      </c>
      <c r="N32">
        <f t="shared" si="7"/>
        <v>6389.8943008002479</v>
      </c>
      <c r="P32">
        <f t="shared" si="1"/>
        <v>5.8463572205283469E-2</v>
      </c>
      <c r="Q32">
        <f t="shared" si="2"/>
        <v>0.19483970800955361</v>
      </c>
      <c r="R32">
        <f t="shared" si="3"/>
        <v>0.44085447263017358</v>
      </c>
      <c r="T32">
        <f t="shared" si="4"/>
        <v>17850.52311643531</v>
      </c>
      <c r="U32">
        <f t="shared" si="5"/>
        <v>11314.097794978199</v>
      </c>
      <c r="V32">
        <f t="shared" si="6"/>
        <v>7126.7360046747663</v>
      </c>
      <c r="X32" s="6">
        <v>0.48992560000000002</v>
      </c>
      <c r="Y32" s="6">
        <v>2.9231799999999999E-2</v>
      </c>
      <c r="Z32" s="6">
        <v>0.8133302</v>
      </c>
      <c r="AB32" s="6">
        <v>0.46190330000000002</v>
      </c>
      <c r="AC32" s="6">
        <v>7.2728500000000001E-2</v>
      </c>
      <c r="AD32" s="6">
        <v>0.77565850000000003</v>
      </c>
      <c r="AF32" s="6">
        <v>0.3220828</v>
      </c>
      <c r="AG32" s="6">
        <v>0.1718558</v>
      </c>
      <c r="AH32" s="6">
        <v>0.51369830000000005</v>
      </c>
      <c r="AI32">
        <v>85.91028</v>
      </c>
    </row>
    <row r="33" spans="1:35">
      <c r="A33">
        <v>2049</v>
      </c>
      <c r="B33" s="5">
        <v>47135</v>
      </c>
      <c r="C33" s="5">
        <v>2742</v>
      </c>
      <c r="D33" s="5">
        <v>29693</v>
      </c>
      <c r="E33" s="5">
        <v>5748</v>
      </c>
      <c r="F33" s="5">
        <v>19046</v>
      </c>
      <c r="G33" s="5">
        <v>8340</v>
      </c>
      <c r="H33" s="1"/>
      <c r="J33">
        <v>2049</v>
      </c>
      <c r="K33">
        <f t="shared" si="8"/>
        <v>1043.6053471197974</v>
      </c>
      <c r="L33">
        <f t="shared" si="0"/>
        <v>2187.6891084043023</v>
      </c>
      <c r="M33">
        <f t="shared" si="9"/>
        <v>3174.2044474759709</v>
      </c>
      <c r="N33">
        <f t="shared" si="7"/>
        <v>6405.4989030000706</v>
      </c>
      <c r="P33">
        <f t="shared" si="1"/>
        <v>5.8173331918956191E-2</v>
      </c>
      <c r="Q33">
        <f t="shared" si="2"/>
        <v>0.19358097868184421</v>
      </c>
      <c r="R33">
        <f t="shared" si="3"/>
        <v>0.43788722041373518</v>
      </c>
      <c r="T33">
        <f t="shared" si="4"/>
        <v>17939.583528990392</v>
      </c>
      <c r="U33">
        <f t="shared" si="5"/>
        <v>11301.157393153957</v>
      </c>
      <c r="V33">
        <f t="shared" si="6"/>
        <v>7248.9086218977618</v>
      </c>
      <c r="X33" s="6">
        <v>0.4839928</v>
      </c>
      <c r="Y33" s="6">
        <v>2.8853299999999998E-2</v>
      </c>
      <c r="Z33" s="6">
        <v>0.81313250000000004</v>
      </c>
      <c r="AB33" s="6">
        <v>0.47277140000000001</v>
      </c>
      <c r="AC33" s="6">
        <v>6.8635699999999994E-2</v>
      </c>
      <c r="AD33" s="6">
        <v>0.77802850000000001</v>
      </c>
      <c r="AF33" s="6">
        <v>0.33135569999999998</v>
      </c>
      <c r="AG33" s="6">
        <v>0.16139870000000001</v>
      </c>
      <c r="AH33" s="6">
        <v>0.50561800000000001</v>
      </c>
      <c r="AI33">
        <v>85.970699999999994</v>
      </c>
    </row>
    <row r="34" spans="1:35">
      <c r="A34">
        <v>2050</v>
      </c>
      <c r="B34" s="5">
        <v>47265</v>
      </c>
      <c r="C34" s="5">
        <v>2749</v>
      </c>
      <c r="D34" s="5">
        <v>29800</v>
      </c>
      <c r="E34" s="5">
        <v>5670</v>
      </c>
      <c r="F34" s="5">
        <v>19402</v>
      </c>
      <c r="G34" s="5">
        <v>8566</v>
      </c>
      <c r="H34" s="1"/>
      <c r="J34">
        <v>2050</v>
      </c>
      <c r="K34">
        <f t="shared" si="8"/>
        <v>1046.2695474953769</v>
      </c>
      <c r="L34">
        <f t="shared" si="0"/>
        <v>2158.0023042192747</v>
      </c>
      <c r="M34">
        <f t="shared" si="9"/>
        <v>3260.2200596018183</v>
      </c>
      <c r="N34">
        <f t="shared" si="7"/>
        <v>6464.4919113164697</v>
      </c>
      <c r="P34">
        <f t="shared" si="1"/>
        <v>5.8161430233788218E-2</v>
      </c>
      <c r="Q34">
        <f t="shared" si="2"/>
        <v>0.19026845637583892</v>
      </c>
      <c r="R34">
        <f t="shared" si="3"/>
        <v>0.44150087619833006</v>
      </c>
      <c r="T34">
        <f t="shared" si="4"/>
        <v>17989.06153596544</v>
      </c>
      <c r="U34">
        <f t="shared" si="5"/>
        <v>11341.881598894955</v>
      </c>
      <c r="V34">
        <f t="shared" si="6"/>
        <v>7384.4022409986546</v>
      </c>
      <c r="X34" s="6">
        <v>0.47991109999999998</v>
      </c>
      <c r="Y34" s="6">
        <v>2.72295E-2</v>
      </c>
      <c r="Z34" s="6">
        <v>0.81229240000000003</v>
      </c>
      <c r="AB34" s="6">
        <v>0.48164430000000003</v>
      </c>
      <c r="AC34" s="6">
        <v>6.4932900000000002E-2</v>
      </c>
      <c r="AD34" s="6">
        <v>0.77614090000000002</v>
      </c>
      <c r="AF34" s="6">
        <v>0.33738790000000002</v>
      </c>
      <c r="AG34" s="6">
        <v>0.15632409999999999</v>
      </c>
      <c r="AH34" s="6">
        <v>0.49860840000000001</v>
      </c>
      <c r="AI34">
        <v>86.059169999999995</v>
      </c>
    </row>
    <row r="35" spans="1:35">
      <c r="A35">
        <v>2051</v>
      </c>
      <c r="B35" s="5">
        <v>47459</v>
      </c>
      <c r="C35" s="5">
        <v>2785</v>
      </c>
      <c r="D35" s="5">
        <v>30015</v>
      </c>
      <c r="E35" s="5">
        <v>5581</v>
      </c>
      <c r="F35" s="5">
        <v>19733</v>
      </c>
      <c r="G35" s="5">
        <v>8782</v>
      </c>
      <c r="H35" s="1"/>
      <c r="J35">
        <v>2051</v>
      </c>
      <c r="K35">
        <f t="shared" ref="K35:K53" si="10">$I$3*C35/1000</f>
        <v>1059.9711494269277</v>
      </c>
      <c r="L35">
        <f t="shared" ref="L35:L53" si="11">$I$3*E35/1000</f>
        <v>2124.128899444052</v>
      </c>
      <c r="M35">
        <f t="shared" ref="M35:M53" si="12">$I$3*G35/1000</f>
        <v>3342.4296711911238</v>
      </c>
      <c r="N35">
        <f t="shared" si="7"/>
        <v>6526.5297200621035</v>
      </c>
      <c r="P35">
        <f t="shared" ref="P35:P53" si="13">C35/B35</f>
        <v>5.868223097831813E-2</v>
      </c>
      <c r="Q35">
        <f t="shared" ref="Q35:Q53" si="14">E35/D35</f>
        <v>0.18594036315175747</v>
      </c>
      <c r="R35">
        <f t="shared" ref="R35:R53" si="15">G35/F35</f>
        <v>0.44504130137333403</v>
      </c>
      <c r="T35">
        <f t="shared" ref="T35:T53" si="16">$I$3*B35/1000</f>
        <v>18062.897946374353</v>
      </c>
      <c r="U35">
        <f t="shared" ref="U35:U53" si="17">$I$3*D35/1000</f>
        <v>11423.710610430606</v>
      </c>
      <c r="V35">
        <f t="shared" ref="V35:V53" si="18">$I$3*F35/1000</f>
        <v>7510.3808587581925</v>
      </c>
      <c r="X35" s="6">
        <v>0.48134179999999999</v>
      </c>
      <c r="Y35" s="6">
        <v>2.7813500000000001E-2</v>
      </c>
      <c r="Z35" s="6">
        <v>0.81246969999999996</v>
      </c>
      <c r="AB35" s="6">
        <v>0.48015989999999997</v>
      </c>
      <c r="AC35" s="6">
        <v>6.0069999999999998E-2</v>
      </c>
      <c r="AD35" s="6">
        <v>0.78267529999999996</v>
      </c>
      <c r="AF35" s="6">
        <v>0.3453099</v>
      </c>
      <c r="AG35" s="6">
        <v>0.14909040000000001</v>
      </c>
      <c r="AH35" s="6">
        <v>0.49135970000000001</v>
      </c>
      <c r="AI35">
        <v>86.131860000000003</v>
      </c>
    </row>
    <row r="36" spans="1:35">
      <c r="A36">
        <v>2052</v>
      </c>
      <c r="B36" s="5">
        <v>47598</v>
      </c>
      <c r="C36" s="5">
        <v>2769</v>
      </c>
      <c r="D36" s="5">
        <v>30159</v>
      </c>
      <c r="E36" s="5">
        <v>5605</v>
      </c>
      <c r="F36" s="5">
        <v>19997</v>
      </c>
      <c r="G36" s="5">
        <v>8978</v>
      </c>
      <c r="H36" s="1"/>
      <c r="J36">
        <v>2052</v>
      </c>
      <c r="K36">
        <f t="shared" si="10"/>
        <v>1053.8815485684609</v>
      </c>
      <c r="L36">
        <f t="shared" si="11"/>
        <v>2133.2633007317527</v>
      </c>
      <c r="M36">
        <f t="shared" si="12"/>
        <v>3417.027281707346</v>
      </c>
      <c r="N36">
        <f t="shared" si="7"/>
        <v>6604.1721310075591</v>
      </c>
      <c r="P36">
        <f t="shared" si="13"/>
        <v>5.8174713223244676E-2</v>
      </c>
      <c r="Q36">
        <f t="shared" si="14"/>
        <v>0.1858483371464571</v>
      </c>
      <c r="R36">
        <f t="shared" si="15"/>
        <v>0.44896734510176528</v>
      </c>
      <c r="T36">
        <f t="shared" si="16"/>
        <v>18115.801353832285</v>
      </c>
      <c r="U36">
        <f t="shared" si="17"/>
        <v>11478.51701815681</v>
      </c>
      <c r="V36">
        <f t="shared" si="18"/>
        <v>7610.8592729228994</v>
      </c>
      <c r="X36" s="6">
        <v>0.47810829999999999</v>
      </c>
      <c r="Y36" s="6">
        <v>2.8404599999999999E-2</v>
      </c>
      <c r="Z36" s="6">
        <v>0.81282829999999995</v>
      </c>
      <c r="AB36" s="6">
        <v>0.48506250000000001</v>
      </c>
      <c r="AC36" s="6">
        <v>5.6168999999999997E-2</v>
      </c>
      <c r="AD36" s="6">
        <v>0.78311620000000004</v>
      </c>
      <c r="AF36" s="6">
        <v>0.35600340000000003</v>
      </c>
      <c r="AG36" s="6">
        <v>0.13867080000000001</v>
      </c>
      <c r="AH36" s="6">
        <v>0.49217379999999999</v>
      </c>
      <c r="AI36">
        <v>86.21123</v>
      </c>
    </row>
    <row r="37" spans="1:35">
      <c r="A37">
        <v>2053</v>
      </c>
      <c r="B37" s="5">
        <v>47733</v>
      </c>
      <c r="C37" s="5">
        <v>2797</v>
      </c>
      <c r="D37" s="5">
        <v>30513</v>
      </c>
      <c r="E37" s="5">
        <v>5605</v>
      </c>
      <c r="F37" s="5">
        <v>20190</v>
      </c>
      <c r="G37" s="5">
        <v>9017</v>
      </c>
      <c r="H37" s="1"/>
      <c r="J37">
        <v>2053</v>
      </c>
      <c r="K37">
        <f t="shared" si="10"/>
        <v>1064.5383500707781</v>
      </c>
      <c r="L37">
        <f t="shared" si="11"/>
        <v>2133.2633007317527</v>
      </c>
      <c r="M37">
        <f t="shared" si="12"/>
        <v>3431.8706837998593</v>
      </c>
      <c r="N37">
        <f t="shared" si="7"/>
        <v>6629.67233460239</v>
      </c>
      <c r="P37">
        <f t="shared" si="13"/>
        <v>5.8596777910460265E-2</v>
      </c>
      <c r="Q37">
        <f t="shared" si="14"/>
        <v>0.18369219676859044</v>
      </c>
      <c r="R37">
        <f t="shared" si="15"/>
        <v>0.44660723130262509</v>
      </c>
      <c r="T37">
        <f t="shared" si="16"/>
        <v>18167.1823610756</v>
      </c>
      <c r="U37">
        <f t="shared" si="17"/>
        <v>11613.249437150394</v>
      </c>
      <c r="V37">
        <f t="shared" si="18"/>
        <v>7684.3150832781585</v>
      </c>
      <c r="X37" s="6">
        <v>0.4822031</v>
      </c>
      <c r="Y37" s="6">
        <v>2.4259900000000001E-2</v>
      </c>
      <c r="Z37" s="6">
        <v>0.81268720000000005</v>
      </c>
      <c r="AB37" s="6">
        <v>0.48149969999999997</v>
      </c>
      <c r="AC37" s="6">
        <v>5.9220700000000001E-2</v>
      </c>
      <c r="AD37" s="6">
        <v>0.77947100000000002</v>
      </c>
      <c r="AF37" s="6">
        <v>0.362952</v>
      </c>
      <c r="AG37" s="6">
        <v>0.13110450000000001</v>
      </c>
      <c r="AH37" s="6">
        <v>0.49544329999999998</v>
      </c>
      <c r="AI37">
        <v>86.312479999999994</v>
      </c>
    </row>
    <row r="38" spans="1:35">
      <c r="A38">
        <v>2054</v>
      </c>
      <c r="B38" s="5">
        <v>47887</v>
      </c>
      <c r="C38" s="5">
        <v>2852</v>
      </c>
      <c r="D38" s="5">
        <v>30920</v>
      </c>
      <c r="E38" s="5">
        <v>5706</v>
      </c>
      <c r="F38" s="5">
        <v>20237</v>
      </c>
      <c r="G38" s="5">
        <v>8982</v>
      </c>
      <c r="H38" s="1"/>
      <c r="J38">
        <v>2054</v>
      </c>
      <c r="K38">
        <f t="shared" si="10"/>
        <v>1085.4713530217589</v>
      </c>
      <c r="L38">
        <f t="shared" si="11"/>
        <v>2171.7039061508258</v>
      </c>
      <c r="M38">
        <f t="shared" si="12"/>
        <v>3418.5496819219625</v>
      </c>
      <c r="N38">
        <f t="shared" si="7"/>
        <v>6675.7249410945469</v>
      </c>
      <c r="P38">
        <f t="shared" si="13"/>
        <v>5.9556873472967613E-2</v>
      </c>
      <c r="Q38">
        <f t="shared" si="14"/>
        <v>0.18454075032341527</v>
      </c>
      <c r="R38">
        <f t="shared" si="15"/>
        <v>0.44384049019123389</v>
      </c>
      <c r="T38">
        <f t="shared" si="16"/>
        <v>18225.794769338347</v>
      </c>
      <c r="U38">
        <f t="shared" si="17"/>
        <v>11768.15365898765</v>
      </c>
      <c r="V38">
        <f t="shared" si="18"/>
        <v>7702.2032857999066</v>
      </c>
      <c r="X38" s="6">
        <v>0.48493330000000001</v>
      </c>
      <c r="Y38" s="6">
        <v>2.4495200000000002E-2</v>
      </c>
      <c r="Z38" s="6">
        <v>0.80982310000000002</v>
      </c>
      <c r="AB38" s="6">
        <v>0.47380339999999999</v>
      </c>
      <c r="AC38" s="6">
        <v>5.5853800000000002E-2</v>
      </c>
      <c r="AD38" s="6">
        <v>0.78476710000000005</v>
      </c>
      <c r="AF38" s="6">
        <v>0.37293080000000001</v>
      </c>
      <c r="AG38" s="6">
        <v>0.12452439999999999</v>
      </c>
      <c r="AH38" s="6">
        <v>0.48781930000000001</v>
      </c>
      <c r="AI38">
        <v>86.432329999999993</v>
      </c>
    </row>
    <row r="39" spans="1:35">
      <c r="A39">
        <v>2055</v>
      </c>
      <c r="B39" s="5">
        <v>47978</v>
      </c>
      <c r="C39" s="5">
        <v>2862</v>
      </c>
      <c r="D39" s="5">
        <v>31426</v>
      </c>
      <c r="E39" s="5">
        <v>5712</v>
      </c>
      <c r="F39" s="5">
        <v>20289</v>
      </c>
      <c r="G39" s="5">
        <v>8958</v>
      </c>
      <c r="H39" s="1"/>
      <c r="J39">
        <v>2055</v>
      </c>
      <c r="K39">
        <f t="shared" si="10"/>
        <v>1089.2773535583008</v>
      </c>
      <c r="L39">
        <f t="shared" si="11"/>
        <v>2173.9875064727512</v>
      </c>
      <c r="M39">
        <f t="shared" si="12"/>
        <v>3409.4152806342622</v>
      </c>
      <c r="N39">
        <f t="shared" si="7"/>
        <v>6672.680140665314</v>
      </c>
      <c r="P39">
        <f t="shared" si="13"/>
        <v>5.9652340656134062E-2</v>
      </c>
      <c r="Q39">
        <f t="shared" si="14"/>
        <v>0.18176032584484186</v>
      </c>
      <c r="R39">
        <f t="shared" si="15"/>
        <v>0.44152003548720981</v>
      </c>
      <c r="T39">
        <f t="shared" si="16"/>
        <v>18260.429374220879</v>
      </c>
      <c r="U39">
        <f t="shared" si="17"/>
        <v>11960.737286136673</v>
      </c>
      <c r="V39">
        <f t="shared" si="18"/>
        <v>7721.994488589924</v>
      </c>
      <c r="X39" s="6">
        <v>0.47907369999999999</v>
      </c>
      <c r="Y39" s="6">
        <v>2.4407000000000002E-2</v>
      </c>
      <c r="Z39" s="6">
        <v>0.81114260000000005</v>
      </c>
      <c r="AB39" s="6">
        <v>0.48141669999999998</v>
      </c>
      <c r="AC39" s="6">
        <v>5.4381699999999998E-2</v>
      </c>
      <c r="AD39" s="6">
        <v>0.78581429999999997</v>
      </c>
      <c r="AF39" s="6">
        <v>0.38424760000000002</v>
      </c>
      <c r="AG39" s="6">
        <v>0.1166642</v>
      </c>
      <c r="AH39" s="6">
        <v>0.48454829999999999</v>
      </c>
      <c r="AI39">
        <v>86.529060000000001</v>
      </c>
    </row>
    <row r="40" spans="1:35">
      <c r="A40">
        <v>2056</v>
      </c>
      <c r="B40" s="5">
        <v>48106</v>
      </c>
      <c r="C40" s="5">
        <v>2854</v>
      </c>
      <c r="D40" s="5">
        <v>31953</v>
      </c>
      <c r="E40" s="5">
        <v>5825</v>
      </c>
      <c r="F40" s="5">
        <v>20263</v>
      </c>
      <c r="G40" s="5">
        <v>8958</v>
      </c>
      <c r="H40" s="1"/>
      <c r="J40">
        <v>2056</v>
      </c>
      <c r="K40">
        <f t="shared" si="10"/>
        <v>1086.2325531290671</v>
      </c>
      <c r="L40">
        <f t="shared" si="11"/>
        <v>2216.9953125356747</v>
      </c>
      <c r="M40">
        <f t="shared" si="12"/>
        <v>3409.4152806342622</v>
      </c>
      <c r="N40">
        <f t="shared" si="7"/>
        <v>6712.643146299004</v>
      </c>
      <c r="P40">
        <f t="shared" si="13"/>
        <v>5.932731883756704E-2</v>
      </c>
      <c r="Q40">
        <f t="shared" si="14"/>
        <v>0.1822990016586862</v>
      </c>
      <c r="R40">
        <f t="shared" si="15"/>
        <v>0.44208656171346788</v>
      </c>
      <c r="T40">
        <f t="shared" si="16"/>
        <v>18309.146181088614</v>
      </c>
      <c r="U40">
        <f t="shared" si="17"/>
        <v>12161.313514412434</v>
      </c>
      <c r="V40">
        <f t="shared" si="18"/>
        <v>7712.0988871949148</v>
      </c>
      <c r="X40" s="6">
        <v>0.47274769999999999</v>
      </c>
      <c r="Y40" s="6">
        <v>2.3385900000000001E-2</v>
      </c>
      <c r="Z40" s="6">
        <v>0.81079279999999998</v>
      </c>
      <c r="AB40" s="6">
        <v>0.48740339999999999</v>
      </c>
      <c r="AC40" s="6">
        <v>5.11063E-2</v>
      </c>
      <c r="AD40" s="6">
        <v>0.78815760000000001</v>
      </c>
      <c r="AF40" s="6">
        <v>0.39293289999999997</v>
      </c>
      <c r="AG40" s="6">
        <v>0.1136554</v>
      </c>
      <c r="AH40" s="6">
        <v>0.48181410000000002</v>
      </c>
      <c r="AI40">
        <v>86.624830000000003</v>
      </c>
    </row>
    <row r="41" spans="1:35">
      <c r="A41">
        <v>2057</v>
      </c>
      <c r="B41" s="5">
        <v>48220</v>
      </c>
      <c r="C41" s="5">
        <v>2923</v>
      </c>
      <c r="D41" s="5">
        <v>32564</v>
      </c>
      <c r="E41" s="5">
        <v>6006</v>
      </c>
      <c r="F41" s="5">
        <v>20250</v>
      </c>
      <c r="G41" s="5">
        <v>8925</v>
      </c>
      <c r="H41" s="1"/>
      <c r="J41">
        <v>2057</v>
      </c>
      <c r="K41">
        <f t="shared" si="10"/>
        <v>1112.4939568312066</v>
      </c>
      <c r="L41">
        <f t="shared" si="11"/>
        <v>2285.8839222470838</v>
      </c>
      <c r="M41">
        <f t="shared" si="12"/>
        <v>3396.8554788636739</v>
      </c>
      <c r="N41">
        <f t="shared" si="7"/>
        <v>6795.2333579419646</v>
      </c>
      <c r="P41">
        <f t="shared" si="13"/>
        <v>6.0618000829531317E-2</v>
      </c>
      <c r="Q41">
        <f t="shared" si="14"/>
        <v>0.18443680137575236</v>
      </c>
      <c r="R41">
        <f t="shared" si="15"/>
        <v>0.44074074074074077</v>
      </c>
      <c r="T41">
        <f t="shared" si="16"/>
        <v>18352.534587205195</v>
      </c>
      <c r="U41">
        <f t="shared" si="17"/>
        <v>12393.860147195146</v>
      </c>
      <c r="V41">
        <f t="shared" si="18"/>
        <v>7707.1510864974098</v>
      </c>
      <c r="X41" s="6">
        <v>0.4698465</v>
      </c>
      <c r="Y41" s="6">
        <v>2.4077100000000001E-2</v>
      </c>
      <c r="Z41" s="6">
        <v>0.81138529999999998</v>
      </c>
      <c r="AB41" s="6">
        <v>0.49023460000000002</v>
      </c>
      <c r="AC41" s="6">
        <v>4.7383599999999998E-2</v>
      </c>
      <c r="AD41" s="6">
        <v>0.79013630000000001</v>
      </c>
      <c r="AF41" s="6">
        <v>0.4019259</v>
      </c>
      <c r="AG41" s="6">
        <v>0.1093827</v>
      </c>
      <c r="AH41" s="6">
        <v>0.48212349999999998</v>
      </c>
      <c r="AI41">
        <v>86.722369999999998</v>
      </c>
    </row>
    <row r="42" spans="1:35">
      <c r="A42">
        <v>2058</v>
      </c>
      <c r="B42" s="5">
        <v>48306</v>
      </c>
      <c r="C42" s="5">
        <v>2876</v>
      </c>
      <c r="D42" s="5">
        <v>32972</v>
      </c>
      <c r="E42" s="5">
        <v>6145</v>
      </c>
      <c r="F42" s="5">
        <v>20264</v>
      </c>
      <c r="G42" s="5">
        <v>8923</v>
      </c>
      <c r="H42" s="1"/>
      <c r="J42">
        <v>2058</v>
      </c>
      <c r="K42">
        <f t="shared" si="10"/>
        <v>1094.6057543094594</v>
      </c>
      <c r="L42">
        <f t="shared" si="11"/>
        <v>2338.7873297050169</v>
      </c>
      <c r="M42">
        <f t="shared" si="12"/>
        <v>3396.0942787563654</v>
      </c>
      <c r="N42">
        <f t="shared" si="7"/>
        <v>6829.4873627708421</v>
      </c>
      <c r="P42">
        <f t="shared" si="13"/>
        <v>5.9537117542334282E-2</v>
      </c>
      <c r="Q42">
        <f t="shared" si="14"/>
        <v>0.18637025354846537</v>
      </c>
      <c r="R42">
        <f t="shared" si="15"/>
        <v>0.44033754441373862</v>
      </c>
      <c r="T42">
        <f t="shared" si="16"/>
        <v>18385.266191819454</v>
      </c>
      <c r="U42">
        <f t="shared" si="17"/>
        <v>12549.144969086055</v>
      </c>
      <c r="V42">
        <f t="shared" si="18"/>
        <v>7712.47948724857</v>
      </c>
      <c r="X42" s="6">
        <v>0.46720899999999999</v>
      </c>
      <c r="Y42" s="6">
        <v>2.5255699999999999E-2</v>
      </c>
      <c r="Z42" s="6">
        <v>0.8101064</v>
      </c>
      <c r="AB42" s="6">
        <v>0.49478349999999999</v>
      </c>
      <c r="AC42" s="6">
        <v>4.3127499999999999E-2</v>
      </c>
      <c r="AD42" s="6">
        <v>0.78587890000000005</v>
      </c>
      <c r="AF42" s="6">
        <v>0.40786620000000001</v>
      </c>
      <c r="AG42" s="6">
        <v>0.10540860000000001</v>
      </c>
      <c r="AH42" s="6">
        <v>0.47986580000000001</v>
      </c>
      <c r="AI42">
        <v>86.789230000000003</v>
      </c>
    </row>
    <row r="43" spans="1:35">
      <c r="A43">
        <v>2059</v>
      </c>
      <c r="B43" s="5">
        <v>48350</v>
      </c>
      <c r="C43" s="5">
        <v>2957</v>
      </c>
      <c r="D43" s="5">
        <v>33388</v>
      </c>
      <c r="E43" s="5">
        <v>6161</v>
      </c>
      <c r="F43" s="5">
        <v>20362</v>
      </c>
      <c r="G43" s="5">
        <v>8907</v>
      </c>
      <c r="H43" s="1"/>
      <c r="J43">
        <v>2059</v>
      </c>
      <c r="K43">
        <f t="shared" si="10"/>
        <v>1125.4343586554489</v>
      </c>
      <c r="L43">
        <f t="shared" si="11"/>
        <v>2344.8769305634837</v>
      </c>
      <c r="M43">
        <f t="shared" si="12"/>
        <v>3390.0046778978981</v>
      </c>
      <c r="N43">
        <f t="shared" si="7"/>
        <v>6860.3159671168305</v>
      </c>
      <c r="P43">
        <f t="shared" si="13"/>
        <v>6.1158221302998965E-2</v>
      </c>
      <c r="Q43">
        <f t="shared" si="14"/>
        <v>0.18452737510482808</v>
      </c>
      <c r="R43">
        <f t="shared" si="15"/>
        <v>0.43743247225223453</v>
      </c>
      <c r="T43">
        <f t="shared" si="16"/>
        <v>18402.012594180236</v>
      </c>
      <c r="U43">
        <f t="shared" si="17"/>
        <v>12707.4745914062</v>
      </c>
      <c r="V43">
        <f t="shared" si="18"/>
        <v>7749.7782925066795</v>
      </c>
      <c r="X43" s="6">
        <v>0.46430199999999999</v>
      </c>
      <c r="Y43" s="6">
        <v>2.61634E-2</v>
      </c>
      <c r="Z43" s="6">
        <v>0.8098862</v>
      </c>
      <c r="AB43" s="6">
        <v>0.4949383</v>
      </c>
      <c r="AC43" s="6">
        <v>4.0164100000000001E-2</v>
      </c>
      <c r="AD43" s="6">
        <v>0.78695939999999998</v>
      </c>
      <c r="AF43" s="6">
        <v>0.41518509999999997</v>
      </c>
      <c r="AG43" s="6">
        <v>9.9204399999999998E-2</v>
      </c>
      <c r="AH43" s="6">
        <v>0.4856105</v>
      </c>
      <c r="AI43">
        <v>86.811760000000007</v>
      </c>
    </row>
    <row r="44" spans="1:35">
      <c r="A44">
        <v>2060</v>
      </c>
      <c r="B44" s="5">
        <v>48489</v>
      </c>
      <c r="C44" s="5">
        <v>3053</v>
      </c>
      <c r="D44" s="5">
        <v>33630</v>
      </c>
      <c r="E44" s="5">
        <v>6233</v>
      </c>
      <c r="F44" s="5">
        <v>20548</v>
      </c>
      <c r="G44" s="5">
        <v>8946</v>
      </c>
      <c r="H44" s="1"/>
      <c r="J44">
        <v>2060</v>
      </c>
      <c r="K44">
        <f t="shared" si="10"/>
        <v>1161.9719638062516</v>
      </c>
      <c r="L44">
        <f t="shared" si="11"/>
        <v>2372.2801344265858</v>
      </c>
      <c r="M44">
        <f t="shared" si="12"/>
        <v>3404.8480799904119</v>
      </c>
      <c r="N44">
        <f t="shared" si="7"/>
        <v>6939.1001782232488</v>
      </c>
      <c r="P44">
        <f t="shared" si="13"/>
        <v>6.2962733815917007E-2</v>
      </c>
      <c r="Q44">
        <f t="shared" si="14"/>
        <v>0.18534046981861432</v>
      </c>
      <c r="R44">
        <f t="shared" si="15"/>
        <v>0.43537083901109597</v>
      </c>
      <c r="T44">
        <f t="shared" si="16"/>
        <v>18454.916001638172</v>
      </c>
      <c r="U44">
        <f t="shared" si="17"/>
        <v>12799.579804390514</v>
      </c>
      <c r="V44">
        <f t="shared" si="18"/>
        <v>7820.5699024863607</v>
      </c>
      <c r="X44" s="6">
        <v>0.46101180000000003</v>
      </c>
      <c r="Y44" s="6">
        <v>2.6480199999999999E-2</v>
      </c>
      <c r="Z44" s="6">
        <v>0.81006</v>
      </c>
      <c r="AB44" s="6">
        <v>0.49443949999999998</v>
      </c>
      <c r="AC44" s="6">
        <v>3.8001800000000002E-2</v>
      </c>
      <c r="AD44" s="6">
        <v>0.79063340000000004</v>
      </c>
      <c r="AF44" s="6">
        <v>0.42729220000000001</v>
      </c>
      <c r="AG44" s="6">
        <v>9.4607700000000003E-2</v>
      </c>
      <c r="AH44" s="6">
        <v>0.49016939999999998</v>
      </c>
      <c r="AI44">
        <v>86.780469999999994</v>
      </c>
    </row>
    <row r="45" spans="1:35">
      <c r="A45">
        <v>2061</v>
      </c>
      <c r="B45" s="5">
        <v>48564</v>
      </c>
      <c r="C45" s="5">
        <v>3043</v>
      </c>
      <c r="D45" s="5">
        <v>33873</v>
      </c>
      <c r="E45" s="5">
        <v>6246</v>
      </c>
      <c r="F45" s="5">
        <v>20760</v>
      </c>
      <c r="G45" s="5">
        <v>9059</v>
      </c>
      <c r="H45" s="1"/>
      <c r="J45">
        <v>2061</v>
      </c>
      <c r="K45">
        <f t="shared" si="10"/>
        <v>1158.1659632697097</v>
      </c>
      <c r="L45">
        <f t="shared" si="11"/>
        <v>2377.2279351240904</v>
      </c>
      <c r="M45">
        <f t="shared" si="12"/>
        <v>3447.8558860533353</v>
      </c>
      <c r="N45">
        <f t="shared" si="7"/>
        <v>6983.2497844471354</v>
      </c>
      <c r="P45">
        <f t="shared" si="13"/>
        <v>6.2659583230376417E-2</v>
      </c>
      <c r="Q45">
        <f t="shared" si="14"/>
        <v>0.1843946506066779</v>
      </c>
      <c r="R45">
        <f t="shared" si="15"/>
        <v>0.43636801541425818</v>
      </c>
      <c r="T45">
        <f t="shared" si="16"/>
        <v>18483.461005662237</v>
      </c>
      <c r="U45">
        <f t="shared" si="17"/>
        <v>12892.065617428483</v>
      </c>
      <c r="V45">
        <f t="shared" si="18"/>
        <v>7901.2571138610492</v>
      </c>
      <c r="X45" s="6">
        <v>0.45622269999999998</v>
      </c>
      <c r="Y45" s="6">
        <v>2.6892300000000001E-2</v>
      </c>
      <c r="Z45" s="6">
        <v>0.80798530000000002</v>
      </c>
      <c r="AB45" s="6">
        <v>0.49697400000000003</v>
      </c>
      <c r="AC45" s="6">
        <v>3.6075900000000001E-2</v>
      </c>
      <c r="AD45" s="6">
        <v>0.79186959999999995</v>
      </c>
      <c r="AF45" s="6">
        <v>0.43848749999999997</v>
      </c>
      <c r="AG45" s="6">
        <v>8.94509E-2</v>
      </c>
      <c r="AH45" s="6">
        <v>0.4878131</v>
      </c>
      <c r="AI45">
        <v>86.758960000000002</v>
      </c>
    </row>
    <row r="46" spans="1:35">
      <c r="A46">
        <v>2062</v>
      </c>
      <c r="B46" s="5">
        <v>48633</v>
      </c>
      <c r="C46" s="5">
        <v>3132</v>
      </c>
      <c r="D46" s="5">
        <v>34139</v>
      </c>
      <c r="E46" s="5">
        <v>6247</v>
      </c>
      <c r="F46" s="5">
        <v>20917</v>
      </c>
      <c r="G46" s="5">
        <v>9025</v>
      </c>
      <c r="H46" s="1"/>
      <c r="J46">
        <v>2062</v>
      </c>
      <c r="K46">
        <f t="shared" si="10"/>
        <v>1192.0393680449329</v>
      </c>
      <c r="L46">
        <f t="shared" si="11"/>
        <v>2377.6085351777447</v>
      </c>
      <c r="M46">
        <f t="shared" si="12"/>
        <v>3434.9154842290927</v>
      </c>
      <c r="N46">
        <f t="shared" si="7"/>
        <v>7004.5633874517698</v>
      </c>
      <c r="P46">
        <f t="shared" si="13"/>
        <v>6.4400715563506267E-2</v>
      </c>
      <c r="Q46">
        <f t="shared" si="14"/>
        <v>0.18298719939072614</v>
      </c>
      <c r="R46">
        <f t="shared" si="15"/>
        <v>0.43146722761390255</v>
      </c>
      <c r="T46">
        <f t="shared" si="16"/>
        <v>18509.722409364371</v>
      </c>
      <c r="U46">
        <f t="shared" si="17"/>
        <v>12993.305231700499</v>
      </c>
      <c r="V46">
        <f t="shared" si="18"/>
        <v>7961.0113222847567</v>
      </c>
      <c r="X46" s="6">
        <v>0.44502700000000001</v>
      </c>
      <c r="Y46" s="6">
        <v>2.8005700000000001E-2</v>
      </c>
      <c r="Z46" s="6">
        <v>0.80799049999999994</v>
      </c>
      <c r="AB46" s="6">
        <v>0.50593160000000004</v>
      </c>
      <c r="AC46" s="6">
        <v>3.3041399999999999E-2</v>
      </c>
      <c r="AD46" s="6">
        <v>0.79202669999999997</v>
      </c>
      <c r="AF46" s="6">
        <v>0.45106849999999998</v>
      </c>
      <c r="AG46" s="6">
        <v>8.3664000000000002E-2</v>
      </c>
      <c r="AH46" s="6">
        <v>0.49309170000000002</v>
      </c>
      <c r="AI46">
        <v>86.758859999999999</v>
      </c>
    </row>
    <row r="47" spans="1:35">
      <c r="A47">
        <v>2063</v>
      </c>
      <c r="B47" s="5">
        <v>48621</v>
      </c>
      <c r="C47" s="5">
        <v>3114</v>
      </c>
      <c r="D47" s="5">
        <v>34401</v>
      </c>
      <c r="E47" s="5">
        <v>6350</v>
      </c>
      <c r="F47" s="5">
        <v>21073</v>
      </c>
      <c r="G47" s="5">
        <v>9052</v>
      </c>
      <c r="H47" s="1"/>
      <c r="J47">
        <v>2063</v>
      </c>
      <c r="K47">
        <f t="shared" si="10"/>
        <v>1185.1885670791573</v>
      </c>
      <c r="L47">
        <f t="shared" si="11"/>
        <v>2416.8103407041262</v>
      </c>
      <c r="M47">
        <f t="shared" si="12"/>
        <v>3445.1916856777561</v>
      </c>
      <c r="N47">
        <f t="shared" si="7"/>
        <v>7047.1905934610395</v>
      </c>
      <c r="P47">
        <f t="shared" si="13"/>
        <v>6.4046399703831677E-2</v>
      </c>
      <c r="Q47">
        <f t="shared" si="14"/>
        <v>0.18458765733554258</v>
      </c>
      <c r="R47">
        <f t="shared" si="15"/>
        <v>0.42955440611208656</v>
      </c>
      <c r="T47">
        <f t="shared" si="16"/>
        <v>18505.155208720524</v>
      </c>
      <c r="U47">
        <f t="shared" si="17"/>
        <v>13093.022445757897</v>
      </c>
      <c r="V47">
        <f t="shared" si="18"/>
        <v>8020.3849306548118</v>
      </c>
      <c r="X47" s="6">
        <v>0.4444787</v>
      </c>
      <c r="Y47" s="6">
        <v>2.8197699999999999E-2</v>
      </c>
      <c r="Z47" s="6">
        <v>0.80784020000000001</v>
      </c>
      <c r="AB47" s="6">
        <v>0.50504349999999998</v>
      </c>
      <c r="AC47" s="6">
        <v>3.2004900000000003E-2</v>
      </c>
      <c r="AD47" s="6">
        <v>0.7880585</v>
      </c>
      <c r="AF47" s="6">
        <v>0.45821669999999998</v>
      </c>
      <c r="AG47" s="6">
        <v>7.5974E-2</v>
      </c>
      <c r="AH47" s="6">
        <v>0.4972239</v>
      </c>
      <c r="AI47">
        <v>86.717979999999997</v>
      </c>
    </row>
    <row r="48" spans="1:35">
      <c r="A48">
        <v>2064</v>
      </c>
      <c r="B48" s="5">
        <v>48623</v>
      </c>
      <c r="C48" s="5">
        <v>3054</v>
      </c>
      <c r="D48" s="5">
        <v>34635</v>
      </c>
      <c r="E48" s="5">
        <v>6457</v>
      </c>
      <c r="F48" s="5">
        <v>21225</v>
      </c>
      <c r="G48" s="5">
        <v>9011</v>
      </c>
      <c r="H48" s="1"/>
      <c r="J48">
        <v>2064</v>
      </c>
      <c r="K48">
        <f t="shared" si="10"/>
        <v>1162.3525638599058</v>
      </c>
      <c r="L48">
        <f t="shared" si="11"/>
        <v>2457.5345464451248</v>
      </c>
      <c r="M48">
        <f t="shared" si="12"/>
        <v>3429.5870834779344</v>
      </c>
      <c r="N48">
        <f t="shared" si="7"/>
        <v>7049.4741937829649</v>
      </c>
      <c r="P48">
        <f t="shared" si="13"/>
        <v>6.2809781379182694E-2</v>
      </c>
      <c r="Q48">
        <f t="shared" si="14"/>
        <v>0.18642991193879024</v>
      </c>
      <c r="R48">
        <f t="shared" si="15"/>
        <v>0.42454652532391046</v>
      </c>
      <c r="T48">
        <f t="shared" si="16"/>
        <v>18505.916408827834</v>
      </c>
      <c r="U48">
        <f t="shared" si="17"/>
        <v>13182.082858312979</v>
      </c>
      <c r="V48">
        <f t="shared" si="18"/>
        <v>8078.236138810249</v>
      </c>
      <c r="X48" s="6">
        <v>0.4470518</v>
      </c>
      <c r="Y48" s="6">
        <v>2.7353300000000001E-2</v>
      </c>
      <c r="Z48" s="6">
        <v>0.80593550000000003</v>
      </c>
      <c r="AB48" s="6">
        <v>0.49776239999999999</v>
      </c>
      <c r="AC48" s="6">
        <v>3.2799200000000001E-2</v>
      </c>
      <c r="AD48" s="6">
        <v>0.786632</v>
      </c>
      <c r="AF48" s="6">
        <v>0.46775030000000001</v>
      </c>
      <c r="AG48" s="6">
        <v>7.0247299999999999E-2</v>
      </c>
      <c r="AH48" s="6">
        <v>0.49290929999999999</v>
      </c>
      <c r="AI48">
        <v>86.704920000000001</v>
      </c>
    </row>
    <row r="49" spans="1:35">
      <c r="A49">
        <v>2065</v>
      </c>
      <c r="B49" s="5">
        <v>48614</v>
      </c>
      <c r="C49" s="5">
        <v>3111</v>
      </c>
      <c r="D49" s="5">
        <v>34764</v>
      </c>
      <c r="E49" s="5">
        <v>6527</v>
      </c>
      <c r="F49" s="5">
        <v>21555</v>
      </c>
      <c r="G49" s="5">
        <v>9141</v>
      </c>
      <c r="H49" s="1"/>
      <c r="J49">
        <v>2065</v>
      </c>
      <c r="K49">
        <f t="shared" si="10"/>
        <v>1184.0467669181946</v>
      </c>
      <c r="L49">
        <f t="shared" si="11"/>
        <v>2484.1765502009189</v>
      </c>
      <c r="M49">
        <f t="shared" si="12"/>
        <v>3479.0650904529793</v>
      </c>
      <c r="N49">
        <f t="shared" si="7"/>
        <v>7147.2884075720931</v>
      </c>
      <c r="P49">
        <f t="shared" si="13"/>
        <v>6.399391121899041E-2</v>
      </c>
      <c r="Q49">
        <f t="shared" si="14"/>
        <v>0.18775169715797951</v>
      </c>
      <c r="R49">
        <f t="shared" si="15"/>
        <v>0.42407794015309674</v>
      </c>
      <c r="T49">
        <f t="shared" si="16"/>
        <v>18502.491008344943</v>
      </c>
      <c r="U49">
        <f t="shared" si="17"/>
        <v>13231.18026523437</v>
      </c>
      <c r="V49">
        <f t="shared" si="18"/>
        <v>8203.8341565161336</v>
      </c>
      <c r="X49" s="6">
        <v>0.4488625</v>
      </c>
      <c r="Y49" s="6">
        <v>2.83869E-2</v>
      </c>
      <c r="Z49" s="6">
        <v>0.8064344</v>
      </c>
      <c r="AB49" s="6">
        <v>0.49211830000000001</v>
      </c>
      <c r="AC49" s="6">
        <v>2.91393E-2</v>
      </c>
      <c r="AD49" s="6">
        <v>0.78866069999999999</v>
      </c>
      <c r="AF49" s="6">
        <v>0.47520299999999999</v>
      </c>
      <c r="AG49" s="6">
        <v>6.7640900000000004E-2</v>
      </c>
      <c r="AH49" s="6">
        <v>0.49589420000000001</v>
      </c>
      <c r="AI49">
        <v>86.678870000000003</v>
      </c>
    </row>
    <row r="50" spans="1:35">
      <c r="A50">
        <v>2066</v>
      </c>
      <c r="B50" s="5">
        <v>48572</v>
      </c>
      <c r="C50" s="5">
        <v>3064</v>
      </c>
      <c r="D50" s="5">
        <v>34874</v>
      </c>
      <c r="E50" s="5">
        <v>6429</v>
      </c>
      <c r="F50" s="5">
        <v>21858</v>
      </c>
      <c r="G50" s="5">
        <v>9321</v>
      </c>
      <c r="H50" s="1"/>
      <c r="J50">
        <v>2066</v>
      </c>
      <c r="K50">
        <f t="shared" si="10"/>
        <v>1166.1585643964477</v>
      </c>
      <c r="L50">
        <f t="shared" si="11"/>
        <v>2446.8777449428076</v>
      </c>
      <c r="M50">
        <f t="shared" si="12"/>
        <v>3547.5731001107338</v>
      </c>
      <c r="N50">
        <f t="shared" si="7"/>
        <v>7160.6094094499895</v>
      </c>
      <c r="P50">
        <f t="shared" si="13"/>
        <v>6.3081610804578775E-2</v>
      </c>
      <c r="Q50">
        <f t="shared" si="14"/>
        <v>0.18434937202500429</v>
      </c>
      <c r="R50">
        <f t="shared" si="15"/>
        <v>0.42643425748009883</v>
      </c>
      <c r="T50">
        <f t="shared" si="16"/>
        <v>18486.505806091467</v>
      </c>
      <c r="U50">
        <f t="shared" si="17"/>
        <v>13273.046271136331</v>
      </c>
      <c r="V50">
        <f t="shared" si="18"/>
        <v>8319.1559727733529</v>
      </c>
      <c r="X50" s="6">
        <v>0.45007409999999998</v>
      </c>
      <c r="Y50" s="6">
        <v>2.8637900000000001E-2</v>
      </c>
      <c r="Z50" s="6">
        <v>0.80739930000000004</v>
      </c>
      <c r="AB50" s="6">
        <v>0.49495329999999998</v>
      </c>
      <c r="AC50" s="6">
        <v>2.80725E-2</v>
      </c>
      <c r="AD50" s="6">
        <v>0.78591500000000003</v>
      </c>
      <c r="AF50" s="6">
        <v>0.47282459999999998</v>
      </c>
      <c r="AG50" s="6">
        <v>6.3638E-2</v>
      </c>
      <c r="AH50" s="6">
        <v>0.49322899999999997</v>
      </c>
      <c r="AI50">
        <v>86.641090000000005</v>
      </c>
    </row>
    <row r="51" spans="1:35">
      <c r="A51">
        <v>2067</v>
      </c>
      <c r="B51" s="5">
        <v>48549</v>
      </c>
      <c r="C51" s="5">
        <v>3050</v>
      </c>
      <c r="D51" s="5">
        <v>34966</v>
      </c>
      <c r="E51" s="5">
        <v>6429</v>
      </c>
      <c r="F51" s="5">
        <v>22164</v>
      </c>
      <c r="G51" s="5">
        <v>9483</v>
      </c>
      <c r="H51" s="1"/>
      <c r="J51">
        <v>2067</v>
      </c>
      <c r="K51">
        <f t="shared" si="10"/>
        <v>1160.8301636452888</v>
      </c>
      <c r="L51">
        <f t="shared" si="11"/>
        <v>2446.8777449428076</v>
      </c>
      <c r="M51">
        <f t="shared" si="12"/>
        <v>3609.2303088027134</v>
      </c>
      <c r="N51">
        <f t="shared" si="7"/>
        <v>7216.9382173908098</v>
      </c>
      <c r="P51">
        <f t="shared" si="13"/>
        <v>6.2823127149889801E-2</v>
      </c>
      <c r="Q51">
        <f t="shared" si="14"/>
        <v>0.18386432534462049</v>
      </c>
      <c r="R51">
        <f t="shared" si="15"/>
        <v>0.42785598267460745</v>
      </c>
      <c r="T51">
        <f t="shared" si="16"/>
        <v>18477.752004857422</v>
      </c>
      <c r="U51">
        <f t="shared" si="17"/>
        <v>13308.061476072517</v>
      </c>
      <c r="V51">
        <f t="shared" si="18"/>
        <v>8435.6195891915359</v>
      </c>
      <c r="X51" s="6">
        <v>0.44931919999999997</v>
      </c>
      <c r="Y51" s="6">
        <v>3.0031499999999999E-2</v>
      </c>
      <c r="Z51" s="6">
        <v>0.80615460000000005</v>
      </c>
      <c r="AB51" s="6">
        <v>0.49136299999999999</v>
      </c>
      <c r="AC51" s="6">
        <v>2.6854699999999999E-2</v>
      </c>
      <c r="AD51" s="6">
        <v>0.7853057</v>
      </c>
      <c r="AF51" s="6">
        <v>0.48019309999999998</v>
      </c>
      <c r="AG51" s="6">
        <v>5.90597E-2</v>
      </c>
      <c r="AH51" s="6">
        <v>0.49724780000000002</v>
      </c>
      <c r="AI51">
        <v>86.607699999999994</v>
      </c>
    </row>
    <row r="52" spans="1:35">
      <c r="A52">
        <v>2068</v>
      </c>
      <c r="B52" s="5">
        <v>48432</v>
      </c>
      <c r="C52" s="5">
        <v>3058</v>
      </c>
      <c r="D52" s="5">
        <v>35035</v>
      </c>
      <c r="E52" s="5">
        <v>6410</v>
      </c>
      <c r="F52" s="5">
        <v>22579</v>
      </c>
      <c r="G52" s="5">
        <v>9628</v>
      </c>
      <c r="H52" s="1"/>
      <c r="J52">
        <v>2068</v>
      </c>
      <c r="K52">
        <f t="shared" si="10"/>
        <v>1163.8749640745225</v>
      </c>
      <c r="L52">
        <f t="shared" si="11"/>
        <v>2439.646343923378</v>
      </c>
      <c r="M52">
        <f t="shared" si="12"/>
        <v>3664.4173165825714</v>
      </c>
      <c r="N52">
        <f t="shared" si="7"/>
        <v>7267.9386245804717</v>
      </c>
      <c r="P52">
        <f t="shared" si="13"/>
        <v>6.3140072679220352E-2</v>
      </c>
      <c r="Q52">
        <f t="shared" si="14"/>
        <v>0.18295989724561154</v>
      </c>
      <c r="R52">
        <f t="shared" si="15"/>
        <v>0.42641392444306658</v>
      </c>
      <c r="T52">
        <f t="shared" si="16"/>
        <v>18433.221798579882</v>
      </c>
      <c r="U52">
        <f t="shared" si="17"/>
        <v>13334.322879774656</v>
      </c>
      <c r="V52">
        <f t="shared" si="18"/>
        <v>8593.5686114580258</v>
      </c>
      <c r="X52" s="6">
        <v>0.44982660000000002</v>
      </c>
      <c r="Y52" s="6">
        <v>3.1074500000000001E-2</v>
      </c>
      <c r="Z52" s="6">
        <v>0.80391060000000003</v>
      </c>
      <c r="AB52" s="6">
        <v>0.495533</v>
      </c>
      <c r="AC52" s="6">
        <v>2.05509E-2</v>
      </c>
      <c r="AD52" s="6">
        <v>0.78224629999999995</v>
      </c>
      <c r="AF52" s="6">
        <v>0.47367019999999999</v>
      </c>
      <c r="AG52" s="6">
        <v>6.1915900000000003E-2</v>
      </c>
      <c r="AH52" s="6">
        <v>0.49829489999999999</v>
      </c>
      <c r="AI52">
        <v>86.573499999999996</v>
      </c>
    </row>
    <row r="53" spans="1:35">
      <c r="A53">
        <v>2069</v>
      </c>
      <c r="B53" s="5">
        <v>48387</v>
      </c>
      <c r="C53" s="5">
        <v>2982</v>
      </c>
      <c r="D53" s="5">
        <v>35093</v>
      </c>
      <c r="E53" s="5">
        <v>6399</v>
      </c>
      <c r="F53" s="5">
        <v>22955</v>
      </c>
      <c r="G53" s="5">
        <v>9696</v>
      </c>
      <c r="H53" s="1"/>
      <c r="J53">
        <v>2069</v>
      </c>
      <c r="K53">
        <f t="shared" si="10"/>
        <v>1134.9493599968039</v>
      </c>
      <c r="L53">
        <f t="shared" si="11"/>
        <v>2435.4597433331819</v>
      </c>
      <c r="M53">
        <f t="shared" si="12"/>
        <v>3690.2981202310566</v>
      </c>
      <c r="N53">
        <f t="shared" si="7"/>
        <v>7260.7072235610422</v>
      </c>
      <c r="P53">
        <f t="shared" si="13"/>
        <v>6.162812325624651E-2</v>
      </c>
      <c r="Q53">
        <f t="shared" si="14"/>
        <v>0.18234405721938848</v>
      </c>
      <c r="R53">
        <f t="shared" si="15"/>
        <v>0.42239163580919192</v>
      </c>
      <c r="T53">
        <f t="shared" si="16"/>
        <v>18416.094796165446</v>
      </c>
      <c r="U53">
        <f t="shared" si="17"/>
        <v>13356.397682886598</v>
      </c>
      <c r="V53">
        <f t="shared" si="18"/>
        <v>8736.6742316320033</v>
      </c>
      <c r="X53" s="6">
        <v>0.45301419999999998</v>
      </c>
      <c r="Y53" s="6">
        <v>3.07727E-2</v>
      </c>
      <c r="Z53" s="6">
        <v>0.80511290000000002</v>
      </c>
      <c r="AB53" s="6">
        <v>0.49662329999999999</v>
      </c>
      <c r="AC53" s="6">
        <v>2.0630900000000001E-2</v>
      </c>
      <c r="AD53" s="6">
        <v>0.78055450000000004</v>
      </c>
      <c r="AF53" s="6">
        <v>0.46700069999999999</v>
      </c>
      <c r="AG53" s="6">
        <v>5.8418600000000001E-2</v>
      </c>
      <c r="AH53" s="6">
        <v>0.49627529999999997</v>
      </c>
      <c r="AI53">
        <v>86.572339999999997</v>
      </c>
    </row>
    <row r="54" spans="1:35">
      <c r="A54">
        <v>2070</v>
      </c>
      <c r="B54" s="5">
        <v>47796</v>
      </c>
      <c r="C54" s="5">
        <v>2992</v>
      </c>
      <c r="D54" s="5">
        <v>34969</v>
      </c>
      <c r="E54" s="5">
        <v>6391</v>
      </c>
      <c r="F54" s="5">
        <v>23042</v>
      </c>
      <c r="G54" s="5">
        <v>9744</v>
      </c>
      <c r="H54" s="1"/>
      <c r="J54">
        <v>2070</v>
      </c>
      <c r="K54">
        <f t="shared" ref="K54" si="19">$I$3*C54/1000</f>
        <v>1138.7553605333458</v>
      </c>
      <c r="L54">
        <f t="shared" ref="L54" si="20">$I$3*E54/1000</f>
        <v>2432.414942903948</v>
      </c>
      <c r="M54">
        <f t="shared" ref="M54" si="21">$I$3*G54/1000</f>
        <v>3708.5669228064576</v>
      </c>
      <c r="N54">
        <f t="shared" ref="N54" si="22">SUM(K54:M54)</f>
        <v>7279.7372262437511</v>
      </c>
      <c r="P54">
        <f t="shared" ref="P54" si="23">C54/B54</f>
        <v>6.259938070131392E-2</v>
      </c>
      <c r="Q54">
        <f t="shared" ref="Q54" si="24">E54/D54</f>
        <v>0.18276187480339728</v>
      </c>
      <c r="R54">
        <f t="shared" ref="R54" si="25">G54/F54</f>
        <v>0.42287995833694991</v>
      </c>
      <c r="T54">
        <f t="shared" ref="T54" si="26">$I$3*B54/1000</f>
        <v>18191.160164455814</v>
      </c>
      <c r="U54">
        <f t="shared" ref="U54" si="27">$I$3*D54/1000</f>
        <v>13309.20327623348</v>
      </c>
      <c r="V54">
        <f t="shared" ref="V54" si="28">$I$3*F54/1000</f>
        <v>8769.7864362999189</v>
      </c>
      <c r="X54" s="6">
        <v>0.45420120000000003</v>
      </c>
      <c r="Y54" s="6">
        <v>3.01908E-2</v>
      </c>
      <c r="Z54" s="6">
        <v>0.80540210000000001</v>
      </c>
      <c r="AB54" s="6">
        <v>0.48863279999999998</v>
      </c>
      <c r="AC54" s="6">
        <v>2.07612E-2</v>
      </c>
      <c r="AD54" s="6">
        <v>0.77683089999999999</v>
      </c>
      <c r="AF54" s="6">
        <v>0.47534939999999998</v>
      </c>
      <c r="AG54" s="6">
        <v>5.4943100000000002E-2</v>
      </c>
      <c r="AH54" s="6">
        <v>0.49752629999999998</v>
      </c>
      <c r="AI54">
        <v>86.513800000000003</v>
      </c>
    </row>
    <row r="56" spans="1:35">
      <c r="K56">
        <f>K53-K4</f>
        <v>400.39125644421119</v>
      </c>
      <c r="L56">
        <f t="shared" ref="L56" si="29">L53-L4</f>
        <v>984.2317387497435</v>
      </c>
      <c r="M56">
        <f>M53-M4</f>
        <v>2214.7117122137497</v>
      </c>
      <c r="N56">
        <f>M56/SUM(K56:M56)</f>
        <v>0.61531140953790842</v>
      </c>
      <c r="O56" s="1"/>
      <c r="T56">
        <f>T53-T4</f>
        <v>1432.1980019007315</v>
      </c>
      <c r="U56">
        <f>U53-U4</f>
        <v>4363.5796151453233</v>
      </c>
      <c r="V56">
        <f>V53-V4</f>
        <v>5106.8915199319636</v>
      </c>
    </row>
    <row r="58" spans="1:35">
      <c r="T58">
        <f>K56/T56</f>
        <v>0.27956417751793727</v>
      </c>
      <c r="U58">
        <f>L56/U56</f>
        <v>0.22555604012211083</v>
      </c>
      <c r="V58">
        <f t="shared" ref="V58" si="30">M56/V56</f>
        <v>0.43367118795647636</v>
      </c>
    </row>
    <row r="62" spans="1:35">
      <c r="O62" s="1"/>
    </row>
    <row r="63" spans="1:35">
      <c r="O63" s="1"/>
    </row>
    <row r="64" spans="1:35">
      <c r="O64" s="1"/>
    </row>
    <row r="65" spans="15:15">
      <c r="O65" s="1"/>
    </row>
    <row r="66" spans="15:15">
      <c r="O66" s="1"/>
    </row>
    <row r="67" spans="15:15">
      <c r="O67" s="1"/>
    </row>
    <row r="68" spans="15:15">
      <c r="O68" s="1"/>
    </row>
    <row r="69" spans="15:15">
      <c r="O69" s="1"/>
    </row>
    <row r="70" spans="15:15">
      <c r="O70" s="1"/>
    </row>
    <row r="71" spans="15:15">
      <c r="O71" s="1"/>
    </row>
    <row r="72" spans="15:15">
      <c r="O72" s="1"/>
    </row>
    <row r="73" spans="15:15">
      <c r="O73" s="1"/>
    </row>
    <row r="74" spans="15:15">
      <c r="O74" s="1"/>
    </row>
    <row r="75" spans="15:15">
      <c r="O75" s="1"/>
    </row>
    <row r="76" spans="15:15">
      <c r="O76" s="1"/>
    </row>
    <row r="77" spans="15:15">
      <c r="O77" s="1"/>
    </row>
    <row r="78" spans="15:15">
      <c r="O78" s="1"/>
    </row>
    <row r="79" spans="15:15">
      <c r="O79" s="1"/>
    </row>
    <row r="80" spans="15:15">
      <c r="O80" s="1"/>
    </row>
    <row r="81" spans="15:15">
      <c r="O81" s="1"/>
    </row>
    <row r="82" spans="15:15">
      <c r="O82" s="1"/>
    </row>
    <row r="83" spans="15:15">
      <c r="O83" s="1"/>
    </row>
    <row r="84" spans="15:15">
      <c r="O84" s="1"/>
    </row>
    <row r="85" spans="15:15">
      <c r="O85" s="1"/>
    </row>
    <row r="86" spans="15:15">
      <c r="O86" s="1"/>
    </row>
    <row r="87" spans="15:15">
      <c r="O87" s="1"/>
    </row>
    <row r="88" spans="15:15">
      <c r="O88" s="1"/>
    </row>
    <row r="89" spans="15:15">
      <c r="O89" s="1"/>
    </row>
    <row r="90" spans="15:15">
      <c r="O90" s="1"/>
    </row>
    <row r="91" spans="15:15">
      <c r="O91" s="1"/>
    </row>
    <row r="92" spans="15:15">
      <c r="O92" s="1"/>
    </row>
    <row r="93" spans="15:15">
      <c r="O93" s="1"/>
    </row>
    <row r="94" spans="15:15">
      <c r="O94" s="1"/>
    </row>
    <row r="95" spans="15:15">
      <c r="O95" s="1"/>
    </row>
    <row r="96" spans="15:15">
      <c r="O96" s="1"/>
    </row>
    <row r="97" spans="15:15">
      <c r="O97" s="1"/>
    </row>
    <row r="98" spans="15:15">
      <c r="O98" s="1"/>
    </row>
    <row r="99" spans="15:15">
      <c r="O99" s="1"/>
    </row>
    <row r="100" spans="15:15">
      <c r="O100" s="1"/>
    </row>
    <row r="101" spans="15:15">
      <c r="O101" s="1"/>
    </row>
    <row r="102" spans="15:15">
      <c r="O102" s="1"/>
    </row>
    <row r="103" spans="15:15">
      <c r="O103" s="1"/>
    </row>
    <row r="104" spans="15:15">
      <c r="O104" s="1"/>
    </row>
    <row r="105" spans="15:15">
      <c r="O105" s="1"/>
    </row>
    <row r="106" spans="15:15">
      <c r="O106" s="1"/>
    </row>
    <row r="107" spans="15:15">
      <c r="O107" s="1"/>
    </row>
    <row r="108" spans="15:15">
      <c r="O108" s="1"/>
    </row>
    <row r="109" spans="15:15">
      <c r="O109" s="1"/>
    </row>
    <row r="110" spans="15:15">
      <c r="O110" s="1"/>
    </row>
    <row r="111" spans="15:15">
      <c r="O111" s="1"/>
    </row>
    <row r="112" spans="15:15">
      <c r="O112" s="1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CEC5-8078-4F73-952B-9FFD4FC1EAF4}">
  <dimension ref="A1:BV5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25"/>
  <cols>
    <col min="69" max="69" width="12" bestFit="1" customWidth="1"/>
    <col min="71" max="71" width="12" bestFit="1" customWidth="1"/>
  </cols>
  <sheetData>
    <row r="1" spans="1:74">
      <c r="G1" t="s">
        <v>20</v>
      </c>
      <c r="I1" t="s">
        <v>21</v>
      </c>
      <c r="L1" t="s">
        <v>34</v>
      </c>
      <c r="O1" t="s">
        <v>86</v>
      </c>
      <c r="S1" t="s">
        <v>35</v>
      </c>
      <c r="X1" t="s">
        <v>37</v>
      </c>
      <c r="AF1" t="s">
        <v>36</v>
      </c>
      <c r="AJ1" t="s">
        <v>70</v>
      </c>
      <c r="AR1" t="s">
        <v>85</v>
      </c>
      <c r="AY1" t="s">
        <v>49</v>
      </c>
      <c r="BM1" t="s">
        <v>67</v>
      </c>
    </row>
    <row r="2" spans="1:74">
      <c r="A2" t="s">
        <v>0</v>
      </c>
      <c r="G2" t="s">
        <v>46</v>
      </c>
      <c r="H2" t="s">
        <v>47</v>
      </c>
      <c r="I2" t="s">
        <v>46</v>
      </c>
      <c r="J2" t="s">
        <v>47</v>
      </c>
      <c r="K2" t="s">
        <v>48</v>
      </c>
      <c r="L2" t="s">
        <v>46</v>
      </c>
      <c r="M2" t="s">
        <v>47</v>
      </c>
      <c r="N2" t="s">
        <v>48</v>
      </c>
      <c r="O2" t="s">
        <v>46</v>
      </c>
      <c r="P2" t="s">
        <v>47</v>
      </c>
      <c r="Q2" t="s">
        <v>4</v>
      </c>
      <c r="R2" t="s">
        <v>0</v>
      </c>
      <c r="S2" t="s">
        <v>20</v>
      </c>
      <c r="T2" t="s">
        <v>21</v>
      </c>
      <c r="U2" t="s">
        <v>34</v>
      </c>
      <c r="V2" t="s">
        <v>23</v>
      </c>
      <c r="X2" t="s">
        <v>20</v>
      </c>
      <c r="Y2" t="s">
        <v>21</v>
      </c>
      <c r="Z2" t="s">
        <v>34</v>
      </c>
      <c r="AB2" t="s">
        <v>20</v>
      </c>
      <c r="AC2" t="s">
        <v>21</v>
      </c>
      <c r="AD2" t="s">
        <v>34</v>
      </c>
      <c r="AF2" t="s">
        <v>20</v>
      </c>
      <c r="AG2" t="s">
        <v>21</v>
      </c>
      <c r="AH2" t="s">
        <v>34</v>
      </c>
      <c r="AJ2" t="s">
        <v>39</v>
      </c>
      <c r="AK2" t="s">
        <v>38</v>
      </c>
      <c r="AL2" t="s">
        <v>40</v>
      </c>
      <c r="AN2" t="s">
        <v>39</v>
      </c>
      <c r="AO2" t="s">
        <v>38</v>
      </c>
      <c r="AP2" t="s">
        <v>40</v>
      </c>
      <c r="AR2" t="s">
        <v>45</v>
      </c>
      <c r="AS2" t="s">
        <v>41</v>
      </c>
      <c r="AT2" t="s">
        <v>42</v>
      </c>
      <c r="AU2" t="s">
        <v>43</v>
      </c>
      <c r="AV2" t="s">
        <v>44</v>
      </c>
      <c r="AW2" t="s">
        <v>40</v>
      </c>
      <c r="AY2" t="s">
        <v>45</v>
      </c>
      <c r="AZ2" t="s">
        <v>41</v>
      </c>
      <c r="BA2" t="s">
        <v>42</v>
      </c>
      <c r="BB2" t="s">
        <v>43</v>
      </c>
      <c r="BC2" t="s">
        <v>44</v>
      </c>
      <c r="BD2" t="s">
        <v>40</v>
      </c>
      <c r="BF2" t="s">
        <v>50</v>
      </c>
      <c r="BG2" t="s">
        <v>53</v>
      </c>
      <c r="BH2" t="s">
        <v>54</v>
      </c>
      <c r="BI2" t="s">
        <v>51</v>
      </c>
      <c r="BJ2" t="s">
        <v>52</v>
      </c>
      <c r="BL2" t="s">
        <v>0</v>
      </c>
      <c r="BM2" t="s">
        <v>45</v>
      </c>
      <c r="BN2" t="s">
        <v>41</v>
      </c>
      <c r="BO2" t="s">
        <v>42</v>
      </c>
      <c r="BP2" t="s">
        <v>43</v>
      </c>
      <c r="BQ2" t="s">
        <v>44</v>
      </c>
      <c r="BR2" t="s">
        <v>40</v>
      </c>
      <c r="BS2" t="s">
        <v>23</v>
      </c>
      <c r="BT2" t="s">
        <v>55</v>
      </c>
      <c r="BU2" t="s">
        <v>56</v>
      </c>
      <c r="BV2" t="s">
        <v>57</v>
      </c>
    </row>
    <row r="3" spans="1:74">
      <c r="A3">
        <v>2019</v>
      </c>
      <c r="B3" s="6">
        <v>964</v>
      </c>
      <c r="C3" s="6">
        <v>3521</v>
      </c>
      <c r="D3" s="6">
        <v>2748</v>
      </c>
      <c r="E3" s="6">
        <v>3610</v>
      </c>
      <c r="F3" s="6">
        <v>3059</v>
      </c>
      <c r="G3" s="1">
        <f>'social care need'!B3</f>
        <v>45368</v>
      </c>
      <c r="H3">
        <f>B3</f>
        <v>964</v>
      </c>
      <c r="I3" s="1">
        <f>'social care need'!D3</f>
        <v>23363</v>
      </c>
      <c r="J3" s="1">
        <f>C3</f>
        <v>3521</v>
      </c>
      <c r="K3" s="1">
        <f>D3</f>
        <v>2748</v>
      </c>
      <c r="L3" s="1">
        <f>'social care need'!F3</f>
        <v>9238</v>
      </c>
      <c r="M3" s="1">
        <f>E3</f>
        <v>3610</v>
      </c>
      <c r="N3" s="1">
        <f>F3</f>
        <v>3059</v>
      </c>
      <c r="O3" s="1">
        <f>L3+I3+G3</f>
        <v>77969</v>
      </c>
      <c r="P3" s="1">
        <f>H3+J3+M3</f>
        <v>8095</v>
      </c>
      <c r="Q3">
        <f>childcare!I5</f>
        <v>380.60005365419312</v>
      </c>
      <c r="R3">
        <v>2019</v>
      </c>
      <c r="S3">
        <f t="shared" ref="S3:S34" si="0">$Q$3*H3/1000</f>
        <v>366.89845172264216</v>
      </c>
      <c r="T3">
        <f t="shared" ref="T3:T34" si="1">$Q$3*J3/1000</f>
        <v>1340.0927889164138</v>
      </c>
      <c r="U3">
        <f t="shared" ref="U3:U34" si="2">$Q$3*M3/1000</f>
        <v>1373.966193691637</v>
      </c>
      <c r="V3">
        <f>SUM(S3:U3)</f>
        <v>3080.9574343306931</v>
      </c>
      <c r="X3">
        <f>H3/'social care need'!C3</f>
        <v>0.29300911854103345</v>
      </c>
      <c r="Y3">
        <f>K3/'social care need'!E3</f>
        <v>0.77605196272239485</v>
      </c>
      <c r="Z3">
        <f>N3/'social care need'!G3</f>
        <v>0.84269972451790631</v>
      </c>
      <c r="AB3">
        <f>X3</f>
        <v>0.29300911854103345</v>
      </c>
      <c r="AC3">
        <f>J3/'social care need'!E3</f>
        <v>0.99435187800056479</v>
      </c>
      <c r="AD3">
        <f>M3/'social care need'!G3</f>
        <v>0.99449035812672182</v>
      </c>
      <c r="AF3" s="6">
        <v>51.974310000000003</v>
      </c>
      <c r="AG3" s="6">
        <v>19.18872</v>
      </c>
      <c r="AH3" s="6">
        <v>18.564399999999999</v>
      </c>
      <c r="AJ3" s="5">
        <v>6122</v>
      </c>
      <c r="AK3" s="5">
        <v>1615</v>
      </c>
      <c r="AL3" s="5">
        <v>1016</v>
      </c>
      <c r="AN3">
        <f>AJ3*$Q$3</f>
        <v>2330033.5284709702</v>
      </c>
      <c r="AO3">
        <f t="shared" ref="AO3:AP18" si="3">AK3*$Q$3</f>
        <v>614669.08665152185</v>
      </c>
      <c r="AP3">
        <f t="shared" si="3"/>
        <v>386689.65451266023</v>
      </c>
      <c r="AR3" s="6">
        <v>5.0473499999999998E-2</v>
      </c>
      <c r="AS3" s="6">
        <v>1.063909</v>
      </c>
      <c r="AT3" s="6">
        <v>0.29802230000000002</v>
      </c>
      <c r="AU3" s="6">
        <v>0.13667609999999999</v>
      </c>
      <c r="AV3" s="6">
        <v>0.49019469999999998</v>
      </c>
      <c r="AW3" s="6">
        <v>0.32941300000000001</v>
      </c>
      <c r="AY3">
        <f>AR3*$O3*$Q$3*364.25/7</f>
        <v>77939165.411159128</v>
      </c>
      <c r="AZ3">
        <f t="shared" ref="AZ3:BD3" si="4">AS3*$O3*$Q$3*364.25/7</f>
        <v>1642845840.5583305</v>
      </c>
      <c r="BA3">
        <f t="shared" si="4"/>
        <v>460194148.13543922</v>
      </c>
      <c r="BB3">
        <f t="shared" si="4"/>
        <v>211049781.87865168</v>
      </c>
      <c r="BC3">
        <f t="shared" si="4"/>
        <v>756939102.8356173</v>
      </c>
      <c r="BD3">
        <f t="shared" si="4"/>
        <v>508666414.96203285</v>
      </c>
      <c r="BH3">
        <v>1.7</v>
      </c>
      <c r="BI3">
        <f>9.5*(1+BH3/100)*(1+BH4/100)*(1+BH5/100)</f>
        <v>10.010811532499996</v>
      </c>
      <c r="BJ3">
        <f>2233921*(1+BH3/100)*(1+BH4/100)*(1+BH5/100)</f>
        <v>2354038.1167888343</v>
      </c>
      <c r="BL3">
        <v>2019</v>
      </c>
      <c r="BM3">
        <f t="shared" ref="BM3:BM34" si="5">AY3*$BI3/10^9</f>
        <v>0.78023429593145655</v>
      </c>
      <c r="BN3">
        <f t="shared" ref="BN3:BN34" si="6">AZ3*$BI3/10^9</f>
        <v>16.446220086780986</v>
      </c>
      <c r="BO3">
        <f t="shared" ref="BO3:BO34" si="7">BA3*$BI3/10^9</f>
        <v>4.6069168853432663</v>
      </c>
      <c r="BP3">
        <f t="shared" ref="BP3:BP34" si="8">BB3*$BI3/10^9</f>
        <v>2.1127795903624151</v>
      </c>
      <c r="BQ3">
        <f t="shared" ref="BQ3:BQ34" si="9">BC3*$BI3/10^9</f>
        <v>7.5775747000669984</v>
      </c>
      <c r="BR3">
        <f t="shared" ref="BR3:BR34" si="10">BD3*$BI3/10^9</f>
        <v>5.0921636130973473</v>
      </c>
      <c r="BS3">
        <f>SUM(BM3:BR3)</f>
        <v>36.615889171582474</v>
      </c>
      <c r="BT3">
        <f>BS3/BJ3*1000</f>
        <v>1.5554501395045614E-2</v>
      </c>
      <c r="BU3">
        <f>BR3/BS3</f>
        <v>0.13906977894857095</v>
      </c>
      <c r="BV3">
        <f>BN3/BS3</f>
        <v>0.44915528364513591</v>
      </c>
    </row>
    <row r="4" spans="1:74">
      <c r="A4">
        <v>2020</v>
      </c>
      <c r="B4" s="6">
        <v>575</v>
      </c>
      <c r="C4" s="6">
        <v>3619</v>
      </c>
      <c r="D4" s="6">
        <v>3074</v>
      </c>
      <c r="E4" s="6">
        <v>3828</v>
      </c>
      <c r="F4" s="6">
        <v>3398</v>
      </c>
      <c r="G4" s="1">
        <f>'social care need'!B4</f>
        <v>44624</v>
      </c>
      <c r="H4">
        <f t="shared" ref="H4:H54" si="11">B4</f>
        <v>575</v>
      </c>
      <c r="I4" s="1">
        <f>'social care need'!D4</f>
        <v>23628</v>
      </c>
      <c r="J4" s="1">
        <f t="shared" ref="J4:J54" si="12">C4</f>
        <v>3619</v>
      </c>
      <c r="K4" s="1">
        <f t="shared" ref="K4:K54" si="13">D4</f>
        <v>3074</v>
      </c>
      <c r="L4" s="1">
        <f>'social care need'!F4</f>
        <v>9537</v>
      </c>
      <c r="M4" s="1">
        <f t="shared" ref="M4:M54" si="14">E4</f>
        <v>3828</v>
      </c>
      <c r="N4" s="1">
        <f t="shared" ref="N4:N54" si="15">F4</f>
        <v>3398</v>
      </c>
      <c r="O4" s="1">
        <f t="shared" ref="O4:O53" si="16">L4+I4+G4</f>
        <v>77789</v>
      </c>
      <c r="P4" s="1">
        <f t="shared" ref="P4:P53" si="17">H4+J4+M4</f>
        <v>8022</v>
      </c>
      <c r="R4">
        <v>2020</v>
      </c>
      <c r="S4">
        <f t="shared" si="0"/>
        <v>218.84503085116106</v>
      </c>
      <c r="T4">
        <f t="shared" si="1"/>
        <v>1377.3915941745249</v>
      </c>
      <c r="U4">
        <f t="shared" si="2"/>
        <v>1456.9370053882512</v>
      </c>
      <c r="V4">
        <f t="shared" ref="V4:V53" si="18">SUM(S4:U4)</f>
        <v>3053.1736304139372</v>
      </c>
      <c r="X4">
        <f>H4/'social care need'!C4</f>
        <v>0.29792746113989638</v>
      </c>
      <c r="Y4">
        <f>K4/'social care need'!E4</f>
        <v>0.80618935221610277</v>
      </c>
      <c r="Z4">
        <f>N4/'social care need'!G4</f>
        <v>0.87645086407015738</v>
      </c>
      <c r="AB4">
        <f t="shared" ref="AB4:AB53" si="19">X4</f>
        <v>0.29792746113989638</v>
      </c>
      <c r="AC4">
        <f>J4/'social care need'!E4</f>
        <v>0.94912142669813793</v>
      </c>
      <c r="AD4">
        <f>M4/'social care need'!G4</f>
        <v>0.98736136187774048</v>
      </c>
      <c r="AF4" s="6">
        <v>50.962380000000003</v>
      </c>
      <c r="AG4" s="6">
        <v>16.212330000000001</v>
      </c>
      <c r="AH4" s="6">
        <v>14.30397</v>
      </c>
      <c r="AJ4" s="5">
        <v>5710</v>
      </c>
      <c r="AK4" s="5">
        <v>1631</v>
      </c>
      <c r="AL4" s="5">
        <v>993</v>
      </c>
      <c r="AN4">
        <f t="shared" ref="AN4:AN53" si="20">AJ4*$Q$3</f>
        <v>2173226.3063654429</v>
      </c>
      <c r="AO4">
        <f t="shared" si="3"/>
        <v>620758.68750998902</v>
      </c>
      <c r="AP4">
        <f t="shared" si="3"/>
        <v>377935.85327861377</v>
      </c>
      <c r="AR4" s="6">
        <v>1.7214799999999999E-2</v>
      </c>
      <c r="AS4" s="6">
        <v>0.95706769999999997</v>
      </c>
      <c r="AT4" s="6">
        <v>0.2326365</v>
      </c>
      <c r="AU4" s="6">
        <v>0.10976760000000001</v>
      </c>
      <c r="AV4" s="6">
        <v>0.24569920000000001</v>
      </c>
      <c r="AW4" s="6">
        <v>0.27246759999999998</v>
      </c>
      <c r="AY4">
        <f t="shared" ref="AY4:AY53" si="21">AR4*$O4*$Q$3*364.25/7</f>
        <v>26521039.088113673</v>
      </c>
      <c r="AZ4">
        <f t="shared" ref="AZ4:AZ53" si="22">AS4*$O4*$Q$3*364.25/7</f>
        <v>1474453951.3483195</v>
      </c>
      <c r="BA4">
        <f t="shared" ref="BA4:BA53" si="23">AT4*$O4*$Q$3*364.25/7</f>
        <v>358398686.58491284</v>
      </c>
      <c r="BB4">
        <f t="shared" ref="BB4:BB53" si="24">AU4*$O4*$Q$3*364.25/7</f>
        <v>169107443.02625802</v>
      </c>
      <c r="BC4">
        <f t="shared" ref="BC4:BC53" si="25">AV4*$O4*$Q$3*364.25/7</f>
        <v>378523020.14070797</v>
      </c>
      <c r="BD4">
        <f t="shared" ref="BD4:BD53" si="26">AW4*$O4*$Q$3*364.25/7</f>
        <v>419762289.99724197</v>
      </c>
      <c r="BH4">
        <v>0.5</v>
      </c>
      <c r="BI4">
        <f>10.02*(1+BH4/100)*(1+BH5/100)</f>
        <v>10.382273099999997</v>
      </c>
      <c r="BJ4">
        <f>2104288*(1+BH4/100)*(1+BH5/100)</f>
        <v>2180368.5326399999</v>
      </c>
      <c r="BL4">
        <v>2020</v>
      </c>
      <c r="BM4">
        <f t="shared" si="5"/>
        <v>0.275348670708571</v>
      </c>
      <c r="BN4">
        <f t="shared" si="6"/>
        <v>15.308183596272361</v>
      </c>
      <c r="BO4">
        <f t="shared" si="7"/>
        <v>3.7209930428058704</v>
      </c>
      <c r="BP4">
        <f t="shared" si="8"/>
        <v>1.7557196567413009</v>
      </c>
      <c r="BQ4">
        <f t="shared" si="9"/>
        <v>3.9299293697376294</v>
      </c>
      <c r="BR4">
        <f t="shared" si="10"/>
        <v>4.3580867318327634</v>
      </c>
      <c r="BS4">
        <f t="shared" ref="BS4:BS53" si="27">SUM(BM4:BR4)</f>
        <v>29.348261068098495</v>
      </c>
      <c r="BT4">
        <f>BS4/BJ4*1000</f>
        <v>1.3460229602820166E-2</v>
      </c>
      <c r="BU4">
        <f t="shared" ref="BU4:BU53" si="28">BR4/BS4</f>
        <v>0.1484955691828023</v>
      </c>
      <c r="BV4">
        <f t="shared" ref="BV4:BV53" si="29">BN4/BS4</f>
        <v>0.52160445079699558</v>
      </c>
    </row>
    <row r="5" spans="1:74">
      <c r="A5">
        <v>2021</v>
      </c>
      <c r="B5" s="6">
        <v>572</v>
      </c>
      <c r="C5" s="6">
        <v>3729</v>
      </c>
      <c r="D5" s="6">
        <v>3330</v>
      </c>
      <c r="E5" s="6">
        <v>3871</v>
      </c>
      <c r="F5" s="6">
        <v>3506</v>
      </c>
      <c r="G5" s="1">
        <f>'social care need'!B5</f>
        <v>44663</v>
      </c>
      <c r="H5">
        <f t="shared" si="11"/>
        <v>572</v>
      </c>
      <c r="I5" s="1">
        <f>'social care need'!D5</f>
        <v>24005</v>
      </c>
      <c r="J5" s="1">
        <f t="shared" si="12"/>
        <v>3729</v>
      </c>
      <c r="K5" s="1">
        <f t="shared" si="13"/>
        <v>3330</v>
      </c>
      <c r="L5" s="1">
        <f>'social care need'!F5</f>
        <v>9558</v>
      </c>
      <c r="M5" s="1">
        <f t="shared" si="14"/>
        <v>3871</v>
      </c>
      <c r="N5" s="1">
        <f t="shared" si="15"/>
        <v>3506</v>
      </c>
      <c r="O5" s="1">
        <f t="shared" si="16"/>
        <v>78226</v>
      </c>
      <c r="P5" s="1">
        <f t="shared" si="17"/>
        <v>8172</v>
      </c>
      <c r="R5">
        <v>2021</v>
      </c>
      <c r="S5">
        <f t="shared" si="0"/>
        <v>217.70323069019847</v>
      </c>
      <c r="T5">
        <f t="shared" si="1"/>
        <v>1419.2576000764861</v>
      </c>
      <c r="U5">
        <f t="shared" si="2"/>
        <v>1473.3028076953815</v>
      </c>
      <c r="V5">
        <f t="shared" si="18"/>
        <v>3110.2636384620664</v>
      </c>
      <c r="X5">
        <f>H5/'social care need'!C5</f>
        <v>0.3028057173107464</v>
      </c>
      <c r="Y5">
        <f>K5/'social care need'!E5</f>
        <v>0.81858407079646023</v>
      </c>
      <c r="Z5">
        <f>N5/'social care need'!G5</f>
        <v>0.89530132788559758</v>
      </c>
      <c r="AB5">
        <f t="shared" si="19"/>
        <v>0.3028057173107464</v>
      </c>
      <c r="AC5">
        <f>J5/'social care need'!E5</f>
        <v>0.91666666666666663</v>
      </c>
      <c r="AD5">
        <f>M5/'social care need'!G5</f>
        <v>0.9885086823289071</v>
      </c>
      <c r="AF5" s="6">
        <v>51.431800000000003</v>
      </c>
      <c r="AG5" s="6">
        <v>16.55048</v>
      </c>
      <c r="AH5" s="6">
        <v>14.9794</v>
      </c>
      <c r="AJ5" s="5">
        <v>5979</v>
      </c>
      <c r="AK5" s="5">
        <v>1629</v>
      </c>
      <c r="AL5" s="5">
        <v>935</v>
      </c>
      <c r="AN5">
        <f t="shared" si="20"/>
        <v>2275607.7207984207</v>
      </c>
      <c r="AO5">
        <f t="shared" si="3"/>
        <v>619997.48740268056</v>
      </c>
      <c r="AP5">
        <f t="shared" si="3"/>
        <v>355861.05016667058</v>
      </c>
      <c r="AR5" s="6">
        <v>2.7180200000000002E-2</v>
      </c>
      <c r="AS5" s="6">
        <v>1.008264</v>
      </c>
      <c r="AT5" s="6">
        <v>0.24791530000000001</v>
      </c>
      <c r="AU5" s="6">
        <v>0.11606959999999999</v>
      </c>
      <c r="AV5" s="6">
        <v>0.2381952</v>
      </c>
      <c r="AW5" s="6">
        <v>0.26866050000000002</v>
      </c>
      <c r="AY5">
        <f t="shared" si="21"/>
        <v>42108923.339996018</v>
      </c>
      <c r="AZ5">
        <f t="shared" si="22"/>
        <v>1562052945.9855978</v>
      </c>
      <c r="BA5">
        <f t="shared" si="23"/>
        <v>384082764.75199282</v>
      </c>
      <c r="BB5">
        <f t="shared" si="24"/>
        <v>179820821.35171935</v>
      </c>
      <c r="BC5">
        <f t="shared" si="25"/>
        <v>369023900.36699587</v>
      </c>
      <c r="BD5">
        <f t="shared" si="26"/>
        <v>416222264.69948721</v>
      </c>
      <c r="BH5">
        <v>3.1</v>
      </c>
      <c r="BI5">
        <f>10.24*(1+BH5/100)</f>
        <v>10.55744</v>
      </c>
      <c r="BJ5">
        <f>2284079*(1+BH5/100)</f>
        <v>2354885.449</v>
      </c>
      <c r="BL5">
        <v>2021</v>
      </c>
      <c r="BM5">
        <f t="shared" si="5"/>
        <v>0.44456243162660752</v>
      </c>
      <c r="BN5">
        <f t="shared" si="6"/>
        <v>16.49128025406619</v>
      </c>
      <c r="BO5">
        <f t="shared" si="7"/>
        <v>4.0549307439032791</v>
      </c>
      <c r="BP5">
        <f t="shared" si="8"/>
        <v>1.898447532171496</v>
      </c>
      <c r="BQ5">
        <f t="shared" si="9"/>
        <v>3.8959476866905369</v>
      </c>
      <c r="BR5">
        <f t="shared" si="10"/>
        <v>4.3942415862289543</v>
      </c>
      <c r="BS5">
        <f t="shared" si="27"/>
        <v>31.179410234687062</v>
      </c>
      <c r="BT5">
        <f t="shared" ref="BT5:BT53" si="30">BS5/BJ5*1000</f>
        <v>1.3240308673157486E-2</v>
      </c>
      <c r="BU5">
        <f t="shared" si="28"/>
        <v>0.14093408288205417</v>
      </c>
      <c r="BV5">
        <f t="shared" si="29"/>
        <v>0.52891572130250419</v>
      </c>
    </row>
    <row r="6" spans="1:74">
      <c r="A6">
        <v>2022</v>
      </c>
      <c r="B6" s="6">
        <v>609</v>
      </c>
      <c r="C6" s="6">
        <v>4015</v>
      </c>
      <c r="D6" s="6">
        <v>3703</v>
      </c>
      <c r="E6" s="6">
        <v>3993</v>
      </c>
      <c r="F6" s="6">
        <v>3685</v>
      </c>
      <c r="G6" s="1">
        <f>'social care need'!B6</f>
        <v>44661</v>
      </c>
      <c r="H6">
        <f t="shared" si="11"/>
        <v>609</v>
      </c>
      <c r="I6" s="1">
        <f>'social care need'!D6</f>
        <v>24333</v>
      </c>
      <c r="J6" s="1">
        <f t="shared" si="12"/>
        <v>4015</v>
      </c>
      <c r="K6" s="1">
        <f t="shared" si="13"/>
        <v>3703</v>
      </c>
      <c r="L6" s="1">
        <f>'social care need'!F6</f>
        <v>9664</v>
      </c>
      <c r="M6" s="1">
        <f t="shared" si="14"/>
        <v>3993</v>
      </c>
      <c r="N6" s="1">
        <f t="shared" si="15"/>
        <v>3685</v>
      </c>
      <c r="O6" s="1">
        <f t="shared" si="16"/>
        <v>78658</v>
      </c>
      <c r="P6" s="1">
        <f t="shared" si="17"/>
        <v>8617</v>
      </c>
      <c r="R6">
        <v>2022</v>
      </c>
      <c r="S6">
        <f t="shared" si="0"/>
        <v>231.7854326754036</v>
      </c>
      <c r="T6">
        <f t="shared" si="1"/>
        <v>1528.1092154215853</v>
      </c>
      <c r="U6">
        <f t="shared" si="2"/>
        <v>1519.7360142411933</v>
      </c>
      <c r="V6">
        <f t="shared" si="18"/>
        <v>3279.6306623381824</v>
      </c>
      <c r="X6">
        <f>H6/'social care need'!C6</f>
        <v>0.29013816102906148</v>
      </c>
      <c r="Y6">
        <f>K6/'social care need'!E6</f>
        <v>0.84159090909090906</v>
      </c>
      <c r="Z6">
        <f>N6/'social care need'!G6</f>
        <v>0.90296495956873313</v>
      </c>
      <c r="AB6">
        <f t="shared" si="19"/>
        <v>0.29013816102906148</v>
      </c>
      <c r="AC6">
        <f>J6/'social care need'!E6</f>
        <v>0.91249999999999998</v>
      </c>
      <c r="AD6">
        <f>M6/'social care need'!G6</f>
        <v>0.97843665768194066</v>
      </c>
      <c r="AF6" s="6">
        <v>49.679299999999998</v>
      </c>
      <c r="AG6" s="6">
        <v>16.17454</v>
      </c>
      <c r="AH6" s="6">
        <v>14.54763</v>
      </c>
      <c r="AJ6" s="5">
        <v>6497</v>
      </c>
      <c r="AK6" s="5">
        <v>1657</v>
      </c>
      <c r="AL6" s="5">
        <v>933</v>
      </c>
      <c r="AN6">
        <f t="shared" si="20"/>
        <v>2472758.5485912925</v>
      </c>
      <c r="AO6">
        <f t="shared" si="3"/>
        <v>630654.28890499799</v>
      </c>
      <c r="AP6">
        <f t="shared" si="3"/>
        <v>355099.85005936219</v>
      </c>
      <c r="AR6" s="6">
        <v>1.6509699999999999E-2</v>
      </c>
      <c r="AS6" s="6">
        <v>1.0488679999999999</v>
      </c>
      <c r="AT6" s="6">
        <v>0.25426189999999999</v>
      </c>
      <c r="AU6" s="6">
        <v>0.1183302</v>
      </c>
      <c r="AV6" s="6">
        <v>0.25268109999999999</v>
      </c>
      <c r="AW6" s="6">
        <v>0.25809120000000002</v>
      </c>
      <c r="AY6">
        <f t="shared" si="21"/>
        <v>25718903.381201085</v>
      </c>
      <c r="AZ6">
        <f t="shared" si="22"/>
        <v>1633932461.0158646</v>
      </c>
      <c r="BA6">
        <f t="shared" si="23"/>
        <v>396090615.7968111</v>
      </c>
      <c r="BB6">
        <f t="shared" si="24"/>
        <v>184335450.12194046</v>
      </c>
      <c r="BC6">
        <f t="shared" si="25"/>
        <v>393628036.67877728</v>
      </c>
      <c r="BD6">
        <f>AW6*$O6*$Q$3*364.25/7</f>
        <v>402055920.84279215</v>
      </c>
      <c r="BF6">
        <v>1.7231949687110983</v>
      </c>
      <c r="BG6">
        <v>5.6903418536291106</v>
      </c>
      <c r="BH6">
        <v>10.036409874522789</v>
      </c>
      <c r="BI6">
        <v>11.02</v>
      </c>
      <c r="BJ6">
        <v>2505981</v>
      </c>
      <c r="BL6">
        <v>2022</v>
      </c>
      <c r="BM6">
        <f t="shared" si="5"/>
        <v>0.28342231526083594</v>
      </c>
      <c r="BN6">
        <f t="shared" si="6"/>
        <v>18.005935720394827</v>
      </c>
      <c r="BO6">
        <f t="shared" si="7"/>
        <v>4.3649185860808579</v>
      </c>
      <c r="BP6">
        <f t="shared" si="8"/>
        <v>2.0313766603437839</v>
      </c>
      <c r="BQ6">
        <f t="shared" si="9"/>
        <v>4.3377809642001255</v>
      </c>
      <c r="BR6">
        <f t="shared" si="10"/>
        <v>4.4306562476875699</v>
      </c>
      <c r="BS6">
        <f t="shared" si="27"/>
        <v>33.454090493968003</v>
      </c>
      <c r="BT6">
        <f t="shared" si="30"/>
        <v>1.334969837918484E-2</v>
      </c>
      <c r="BU6">
        <f t="shared" si="28"/>
        <v>0.13243989545871668</v>
      </c>
      <c r="BV6">
        <f t="shared" si="29"/>
        <v>0.53822822424783656</v>
      </c>
    </row>
    <row r="7" spans="1:74">
      <c r="A7">
        <v>2023</v>
      </c>
      <c r="B7" s="6">
        <v>681</v>
      </c>
      <c r="C7" s="6">
        <v>4289</v>
      </c>
      <c r="D7" s="6">
        <v>4013</v>
      </c>
      <c r="E7" s="6">
        <v>4244</v>
      </c>
      <c r="F7" s="6">
        <v>3973</v>
      </c>
      <c r="G7" s="1">
        <f>'social care need'!B7</f>
        <v>44598</v>
      </c>
      <c r="H7">
        <f t="shared" si="11"/>
        <v>681</v>
      </c>
      <c r="I7" s="1">
        <f>'social care need'!D7</f>
        <v>24668</v>
      </c>
      <c r="J7" s="1">
        <f t="shared" si="12"/>
        <v>4289</v>
      </c>
      <c r="K7" s="1">
        <f t="shared" si="13"/>
        <v>4013</v>
      </c>
      <c r="L7" s="1">
        <f>'social care need'!F7</f>
        <v>9925</v>
      </c>
      <c r="M7" s="1">
        <f t="shared" si="14"/>
        <v>4244</v>
      </c>
      <c r="N7" s="1">
        <f t="shared" si="15"/>
        <v>3973</v>
      </c>
      <c r="O7" s="1">
        <f t="shared" si="16"/>
        <v>79191</v>
      </c>
      <c r="P7" s="1">
        <f t="shared" si="17"/>
        <v>9214</v>
      </c>
      <c r="R7">
        <v>2023</v>
      </c>
      <c r="S7">
        <f t="shared" si="0"/>
        <v>259.18863653850553</v>
      </c>
      <c r="T7">
        <f t="shared" si="1"/>
        <v>1632.3936301228343</v>
      </c>
      <c r="U7">
        <f t="shared" si="2"/>
        <v>1615.2666277083956</v>
      </c>
      <c r="V7">
        <f t="shared" si="18"/>
        <v>3506.8488943697357</v>
      </c>
      <c r="X7">
        <f>H7/'social care need'!C7</f>
        <v>0.2925257731958763</v>
      </c>
      <c r="Y7">
        <f>K7/'social care need'!E7</f>
        <v>0.85364815996596466</v>
      </c>
      <c r="Z7">
        <f>N7/'social care need'!G7</f>
        <v>0.9127038823799678</v>
      </c>
      <c r="AB7">
        <f t="shared" si="19"/>
        <v>0.2925257731958763</v>
      </c>
      <c r="AC7">
        <f>J7/'social care need'!E7</f>
        <v>0.91235907253775794</v>
      </c>
      <c r="AD7">
        <f>M7/'social care need'!G7</f>
        <v>0.97495979784056974</v>
      </c>
      <c r="AF7" s="6">
        <v>47.94453</v>
      </c>
      <c r="AG7" s="6">
        <v>16.71602</v>
      </c>
      <c r="AH7" s="6">
        <v>14.585240000000001</v>
      </c>
      <c r="AJ7" s="5">
        <v>7115</v>
      </c>
      <c r="AK7" s="5">
        <v>1718</v>
      </c>
      <c r="AL7" s="5">
        <v>953</v>
      </c>
      <c r="AN7">
        <f t="shared" si="20"/>
        <v>2707969.3817495839</v>
      </c>
      <c r="AO7">
        <f t="shared" si="3"/>
        <v>653870.89217790379</v>
      </c>
      <c r="AP7">
        <f t="shared" si="3"/>
        <v>362711.85113244603</v>
      </c>
      <c r="AR7" s="6">
        <v>1.88807E-2</v>
      </c>
      <c r="AS7" s="6">
        <v>1.148663</v>
      </c>
      <c r="AT7" s="6">
        <v>0.24840209999999999</v>
      </c>
      <c r="AU7" s="6">
        <v>0.12400079999999999</v>
      </c>
      <c r="AV7" s="6">
        <v>0.27568379999999998</v>
      </c>
      <c r="AW7" s="6">
        <v>0.28366069999999999</v>
      </c>
      <c r="AY7">
        <f t="shared" si="21"/>
        <v>29611764.33710631</v>
      </c>
      <c r="AZ7">
        <f t="shared" si="22"/>
        <v>1801518908.6608832</v>
      </c>
      <c r="BA7">
        <f t="shared" si="23"/>
        <v>389584308.10522455</v>
      </c>
      <c r="BB7">
        <f t="shared" si="24"/>
        <v>194478089.64776999</v>
      </c>
      <c r="BC7">
        <f t="shared" si="25"/>
        <v>432371878.01077002</v>
      </c>
      <c r="BD7">
        <f t="shared" si="26"/>
        <v>444882541.43641967</v>
      </c>
      <c r="BF7">
        <v>0.19807527338211628</v>
      </c>
      <c r="BG7">
        <v>6.4741804974041584</v>
      </c>
      <c r="BH7">
        <v>5.7117963753504197</v>
      </c>
      <c r="BI7">
        <f>BI6*(1+BG6/100)/(1+BH6/100)</f>
        <v>10.584747071947707</v>
      </c>
      <c r="BJ7">
        <f>2687186/(1+BH6/100)</f>
        <v>2442088.0352823795</v>
      </c>
      <c r="BL7">
        <v>2023</v>
      </c>
      <c r="BM7">
        <f t="shared" si="5"/>
        <v>0.31343303586239152</v>
      </c>
      <c r="BN7">
        <f t="shared" si="6"/>
        <v>19.06862199350671</v>
      </c>
      <c r="BO7">
        <f t="shared" si="7"/>
        <v>4.1236513644935489</v>
      </c>
      <c r="BP7">
        <f t="shared" si="8"/>
        <v>2.0585013899572169</v>
      </c>
      <c r="BQ7">
        <f t="shared" si="9"/>
        <v>4.5765469697670289</v>
      </c>
      <c r="BR7">
        <f t="shared" si="10"/>
        <v>4.7089691778297977</v>
      </c>
      <c r="BS7">
        <f t="shared" si="27"/>
        <v>34.849723931416698</v>
      </c>
      <c r="BT7">
        <f t="shared" si="30"/>
        <v>1.4270461763835229E-2</v>
      </c>
      <c r="BU7">
        <f t="shared" si="28"/>
        <v>0.1351221371824041</v>
      </c>
      <c r="BV7">
        <f t="shared" si="29"/>
        <v>0.54716708892825772</v>
      </c>
    </row>
    <row r="8" spans="1:74">
      <c r="A8">
        <v>2024</v>
      </c>
      <c r="B8" s="6">
        <v>743</v>
      </c>
      <c r="C8" s="6">
        <v>4493</v>
      </c>
      <c r="D8" s="6">
        <v>4223</v>
      </c>
      <c r="E8" s="6">
        <v>4414</v>
      </c>
      <c r="F8" s="6">
        <v>4173</v>
      </c>
      <c r="G8" s="1">
        <f>'social care need'!B8</f>
        <v>45012</v>
      </c>
      <c r="H8">
        <f t="shared" si="11"/>
        <v>743</v>
      </c>
      <c r="I8" s="1">
        <f>'social care need'!D8</f>
        <v>25308</v>
      </c>
      <c r="J8" s="1">
        <f t="shared" si="12"/>
        <v>4493</v>
      </c>
      <c r="K8" s="1">
        <f t="shared" si="13"/>
        <v>4223</v>
      </c>
      <c r="L8" s="1">
        <f>'social care need'!F8</f>
        <v>10319</v>
      </c>
      <c r="M8" s="1">
        <f t="shared" si="14"/>
        <v>4414</v>
      </c>
      <c r="N8" s="1">
        <f t="shared" si="15"/>
        <v>4173</v>
      </c>
      <c r="O8" s="1">
        <f t="shared" si="16"/>
        <v>80639</v>
      </c>
      <c r="P8" s="1">
        <f t="shared" si="17"/>
        <v>9650</v>
      </c>
      <c r="R8">
        <v>2024</v>
      </c>
      <c r="S8">
        <f t="shared" si="0"/>
        <v>282.7858398650655</v>
      </c>
      <c r="T8">
        <f t="shared" si="1"/>
        <v>1710.0360410682897</v>
      </c>
      <c r="U8">
        <f t="shared" si="2"/>
        <v>1679.9686368296084</v>
      </c>
      <c r="V8">
        <f t="shared" si="18"/>
        <v>3672.7905177629636</v>
      </c>
      <c r="X8">
        <f>H8/'social care need'!C8</f>
        <v>0.29720000000000002</v>
      </c>
      <c r="Y8">
        <f>K8/'social care need'!E8</f>
        <v>0.85781027828559819</v>
      </c>
      <c r="Z8">
        <f>N8/'social care need'!G8</f>
        <v>0.91855602025093552</v>
      </c>
      <c r="AB8">
        <f t="shared" si="19"/>
        <v>0.29720000000000002</v>
      </c>
      <c r="AC8">
        <f>J8/'social care need'!E8</f>
        <v>0.91265488523258176</v>
      </c>
      <c r="AD8">
        <f>M8/'social care need'!G8</f>
        <v>0.97160466651992072</v>
      </c>
      <c r="AF8" s="6">
        <v>50.216659999999997</v>
      </c>
      <c r="AG8" s="6">
        <v>16.446259999999999</v>
      </c>
      <c r="AH8" s="6">
        <v>14.81481</v>
      </c>
      <c r="AJ8" s="5">
        <v>7486</v>
      </c>
      <c r="AK8" s="5">
        <v>1771</v>
      </c>
      <c r="AL8" s="5">
        <v>1019</v>
      </c>
      <c r="AN8">
        <f t="shared" si="20"/>
        <v>2849172.0016552899</v>
      </c>
      <c r="AO8">
        <f t="shared" si="3"/>
        <v>674042.69502157602</v>
      </c>
      <c r="AP8">
        <f t="shared" si="3"/>
        <v>387831.45467362279</v>
      </c>
      <c r="AR8" s="6">
        <v>2.8910999999999999E-2</v>
      </c>
      <c r="AS8" s="6">
        <v>1.192706</v>
      </c>
      <c r="AT8" s="6">
        <v>0.27411720000000001</v>
      </c>
      <c r="AU8" s="6">
        <v>0.1337555</v>
      </c>
      <c r="AV8" s="6">
        <v>0.27225129999999997</v>
      </c>
      <c r="AW8" s="6">
        <v>0.28822429999999999</v>
      </c>
      <c r="AY8">
        <f t="shared" si="21"/>
        <v>46171992.110477172</v>
      </c>
      <c r="AZ8">
        <f t="shared" si="22"/>
        <v>1904797897.7592888</v>
      </c>
      <c r="BA8">
        <f t="shared" si="23"/>
        <v>437775836.03978056</v>
      </c>
      <c r="BB8">
        <f t="shared" si="24"/>
        <v>213612738.77530804</v>
      </c>
      <c r="BC8">
        <f t="shared" si="25"/>
        <v>434795921.12577063</v>
      </c>
      <c r="BD8">
        <f t="shared" si="26"/>
        <v>460305423.73656416</v>
      </c>
      <c r="BF8">
        <v>1.1603364053452054</v>
      </c>
      <c r="BG8">
        <v>3.062942648929079</v>
      </c>
      <c r="BH8">
        <v>1.55004776763632</v>
      </c>
      <c r="BI8">
        <f t="shared" ref="BI8:BI53" si="31">BI7*(1+BG7/100)/(1+BH7/100)</f>
        <v>10.661083331289614</v>
      </c>
      <c r="BJ8">
        <f>BJ7*(1+BF7/100)</f>
        <v>2446925.2078344971</v>
      </c>
      <c r="BL8">
        <v>2024</v>
      </c>
      <c r="BM8">
        <f t="shared" si="5"/>
        <v>0.49224345546144371</v>
      </c>
      <c r="BN8">
        <f t="shared" si="6"/>
        <v>20.307209117277054</v>
      </c>
      <c r="BO8">
        <f t="shared" si="7"/>
        <v>4.6671646684450794</v>
      </c>
      <c r="BP8">
        <f t="shared" si="8"/>
        <v>2.277343208708559</v>
      </c>
      <c r="BQ8">
        <f t="shared" si="9"/>
        <v>4.6353955472266675</v>
      </c>
      <c r="BR8">
        <f t="shared" si="10"/>
        <v>4.9073544803000866</v>
      </c>
      <c r="BS8">
        <f t="shared" si="27"/>
        <v>37.286710477418886</v>
      </c>
      <c r="BT8">
        <f t="shared" si="30"/>
        <v>1.5238189691305372E-2</v>
      </c>
      <c r="BU8">
        <f t="shared" si="28"/>
        <v>0.13161135475525571</v>
      </c>
      <c r="BV8">
        <f t="shared" si="29"/>
        <v>0.544623241290627</v>
      </c>
    </row>
    <row r="9" spans="1:74">
      <c r="A9">
        <v>2025</v>
      </c>
      <c r="B9" s="6">
        <v>744</v>
      </c>
      <c r="C9" s="6">
        <v>4611</v>
      </c>
      <c r="D9" s="6">
        <v>4369</v>
      </c>
      <c r="E9" s="6">
        <v>4642</v>
      </c>
      <c r="F9" s="6">
        <v>4410</v>
      </c>
      <c r="G9" s="1">
        <f>'social care need'!B9</f>
        <v>44637</v>
      </c>
      <c r="H9">
        <f t="shared" si="11"/>
        <v>744</v>
      </c>
      <c r="I9" s="1">
        <f>'social care need'!D9</f>
        <v>25708</v>
      </c>
      <c r="J9" s="1">
        <f t="shared" si="12"/>
        <v>4611</v>
      </c>
      <c r="K9" s="1">
        <f t="shared" si="13"/>
        <v>4369</v>
      </c>
      <c r="L9" s="1">
        <f>'social care need'!F9</f>
        <v>10772</v>
      </c>
      <c r="M9" s="1">
        <f t="shared" si="14"/>
        <v>4642</v>
      </c>
      <c r="N9" s="1">
        <f t="shared" si="15"/>
        <v>4410</v>
      </c>
      <c r="O9" s="1">
        <f t="shared" si="16"/>
        <v>81117</v>
      </c>
      <c r="P9" s="1">
        <f t="shared" si="17"/>
        <v>9997</v>
      </c>
      <c r="R9">
        <v>2025</v>
      </c>
      <c r="S9">
        <f t="shared" si="0"/>
        <v>283.16643991871968</v>
      </c>
      <c r="T9">
        <f t="shared" si="1"/>
        <v>1754.9468473994843</v>
      </c>
      <c r="U9">
        <f t="shared" si="2"/>
        <v>1766.7454490627645</v>
      </c>
      <c r="V9">
        <f t="shared" si="18"/>
        <v>3804.8587363809684</v>
      </c>
      <c r="X9">
        <f>H9/'social care need'!C9</f>
        <v>0.28353658536585363</v>
      </c>
      <c r="Y9">
        <f>K9/'social care need'!E9</f>
        <v>0.86258637709772956</v>
      </c>
      <c r="Z9">
        <f>N9/'social care need'!G9</f>
        <v>0.92278719397363462</v>
      </c>
      <c r="AB9">
        <f t="shared" si="19"/>
        <v>0.28353658536585363</v>
      </c>
      <c r="AC9">
        <f>J9/'social care need'!E9</f>
        <v>0.9103652517275419</v>
      </c>
      <c r="AD9">
        <f>M9/'social care need'!G9</f>
        <v>0.97133291483573969</v>
      </c>
      <c r="AF9" s="6">
        <v>51.94932</v>
      </c>
      <c r="AG9" s="6">
        <v>16.418849999999999</v>
      </c>
      <c r="AH9" s="6">
        <v>15.03515</v>
      </c>
      <c r="AJ9" s="5">
        <v>7689</v>
      </c>
      <c r="AK9" s="5">
        <v>1870</v>
      </c>
      <c r="AL9" s="5">
        <v>1105</v>
      </c>
      <c r="AN9">
        <f t="shared" si="20"/>
        <v>2926433.8125470909</v>
      </c>
      <c r="AO9">
        <f t="shared" si="3"/>
        <v>711722.10033334116</v>
      </c>
      <c r="AP9">
        <f t="shared" si="3"/>
        <v>420563.0592878834</v>
      </c>
      <c r="AR9" s="6">
        <v>3.1440200000000001E-2</v>
      </c>
      <c r="AS9" s="6">
        <v>1.2635749999999999</v>
      </c>
      <c r="AT9" s="6">
        <v>0.27712779999999998</v>
      </c>
      <c r="AU9" s="6">
        <v>0.13396040000000001</v>
      </c>
      <c r="AV9" s="6">
        <v>0.2774026</v>
      </c>
      <c r="AW9" s="6">
        <v>0.28668169999999998</v>
      </c>
      <c r="AY9">
        <f t="shared" si="21"/>
        <v>50508857.637586713</v>
      </c>
      <c r="AZ9">
        <f t="shared" si="22"/>
        <v>2029940324.4703791</v>
      </c>
      <c r="BA9">
        <f t="shared" si="23"/>
        <v>445207365.01732177</v>
      </c>
      <c r="BB9">
        <f t="shared" si="24"/>
        <v>215208133.9391661</v>
      </c>
      <c r="BC9">
        <f t="shared" si="25"/>
        <v>445648832.75858319</v>
      </c>
      <c r="BD9">
        <f t="shared" si="26"/>
        <v>460555758.9519577</v>
      </c>
      <c r="BF9">
        <v>1.9269357268158984</v>
      </c>
      <c r="BG9">
        <v>1.9012899970519692</v>
      </c>
      <c r="BH9">
        <v>1.6038913617104633</v>
      </c>
      <c r="BI9">
        <f t="shared" si="31"/>
        <v>10.819912389035107</v>
      </c>
      <c r="BJ9">
        <f t="shared" ref="BJ9:BJ53" si="32">BJ8*(1+BF8/100)</f>
        <v>2475317.7718325695</v>
      </c>
      <c r="BL9">
        <v>2025</v>
      </c>
      <c r="BM9">
        <f t="shared" si="5"/>
        <v>0.54650141450893497</v>
      </c>
      <c r="BN9">
        <f t="shared" si="6"/>
        <v>21.963776465738999</v>
      </c>
      <c r="BO9">
        <f t="shared" si="7"/>
        <v>4.8171046844405945</v>
      </c>
      <c r="BP9">
        <f t="shared" si="8"/>
        <v>2.3285331546295098</v>
      </c>
      <c r="BQ9">
        <f t="shared" si="9"/>
        <v>4.8218813267236289</v>
      </c>
      <c r="BR9">
        <f t="shared" si="10"/>
        <v>4.983172962125753</v>
      </c>
      <c r="BS9">
        <f t="shared" si="27"/>
        <v>39.460970008167422</v>
      </c>
      <c r="BT9">
        <f t="shared" si="30"/>
        <v>1.594177945846242E-2</v>
      </c>
      <c r="BU9">
        <f t="shared" si="28"/>
        <v>0.12628105596731054</v>
      </c>
      <c r="BV9">
        <f t="shared" si="29"/>
        <v>0.55659494587165625</v>
      </c>
    </row>
    <row r="10" spans="1:74">
      <c r="A10">
        <v>2026</v>
      </c>
      <c r="B10" s="6">
        <v>763</v>
      </c>
      <c r="C10" s="6">
        <v>4757</v>
      </c>
      <c r="D10" s="6">
        <v>4526</v>
      </c>
      <c r="E10" s="6">
        <v>4789</v>
      </c>
      <c r="F10" s="6">
        <v>4541</v>
      </c>
      <c r="G10" s="1">
        <f>'social care need'!B10</f>
        <v>44683</v>
      </c>
      <c r="H10">
        <f t="shared" si="11"/>
        <v>763</v>
      </c>
      <c r="I10" s="1">
        <f>'social care need'!D10</f>
        <v>26076</v>
      </c>
      <c r="J10" s="1">
        <f t="shared" si="12"/>
        <v>4757</v>
      </c>
      <c r="K10" s="1">
        <f t="shared" si="13"/>
        <v>4526</v>
      </c>
      <c r="L10" s="1">
        <f>'social care need'!F10</f>
        <v>11043</v>
      </c>
      <c r="M10" s="1">
        <f t="shared" si="14"/>
        <v>4789</v>
      </c>
      <c r="N10" s="1">
        <f t="shared" si="15"/>
        <v>4541</v>
      </c>
      <c r="O10" s="1">
        <f t="shared" si="16"/>
        <v>81802</v>
      </c>
      <c r="P10" s="1">
        <f t="shared" si="17"/>
        <v>10309</v>
      </c>
      <c r="R10">
        <v>2026</v>
      </c>
      <c r="S10">
        <f t="shared" si="0"/>
        <v>290.39784093814939</v>
      </c>
      <c r="T10">
        <f t="shared" si="1"/>
        <v>1810.5144552329966</v>
      </c>
      <c r="U10">
        <f t="shared" si="2"/>
        <v>1822.6936569499308</v>
      </c>
      <c r="V10">
        <f t="shared" si="18"/>
        <v>3923.6059531210767</v>
      </c>
      <c r="X10">
        <f>H10/'social care need'!C10</f>
        <v>0.2850205453866268</v>
      </c>
      <c r="Y10">
        <f>K10/'social care need'!E10</f>
        <v>0.86341091186570007</v>
      </c>
      <c r="Z10">
        <f>N10/'social care need'!G10</f>
        <v>0.92353060809436649</v>
      </c>
      <c r="AB10">
        <f t="shared" si="19"/>
        <v>0.2850205453866268</v>
      </c>
      <c r="AC10">
        <f>J10/'social care need'!E10</f>
        <v>0.90747806180847002</v>
      </c>
      <c r="AD10">
        <f>M10/'social care need'!G10</f>
        <v>0.9739678665853162</v>
      </c>
      <c r="AF10" s="6">
        <v>48.702399999999997</v>
      </c>
      <c r="AG10" s="6">
        <v>16.731339999999999</v>
      </c>
      <c r="AH10" s="6">
        <v>15.26193</v>
      </c>
      <c r="AJ10" s="5">
        <v>7987</v>
      </c>
      <c r="AK10" s="5">
        <v>1920</v>
      </c>
      <c r="AL10" s="5">
        <v>1088</v>
      </c>
      <c r="AN10">
        <f t="shared" si="20"/>
        <v>3039852.6285360404</v>
      </c>
      <c r="AO10">
        <f t="shared" si="3"/>
        <v>730752.10301605077</v>
      </c>
      <c r="AP10">
        <f t="shared" si="3"/>
        <v>414092.85837576212</v>
      </c>
      <c r="AR10" s="6">
        <v>4.11872E-2</v>
      </c>
      <c r="AS10" s="6">
        <v>1.283601</v>
      </c>
      <c r="AT10" s="6">
        <v>0.28437879999999999</v>
      </c>
      <c r="AU10" s="6">
        <v>0.13786129999999999</v>
      </c>
      <c r="AV10" s="6">
        <v>0.28153099999999998</v>
      </c>
      <c r="AW10" s="6">
        <v>0.29217019999999999</v>
      </c>
      <c r="AY10">
        <f t="shared" si="21"/>
        <v>66726225.099616051</v>
      </c>
      <c r="AZ10">
        <f t="shared" si="22"/>
        <v>2079525902.8069952</v>
      </c>
      <c r="BA10">
        <f t="shared" si="23"/>
        <v>460714101.0400973</v>
      </c>
      <c r="BB10">
        <f t="shared" si="24"/>
        <v>223345217.35698709</v>
      </c>
      <c r="BC10">
        <f t="shared" si="25"/>
        <v>456100460.30125886</v>
      </c>
      <c r="BD10">
        <f t="shared" si="26"/>
        <v>473336729.19256079</v>
      </c>
      <c r="BF10">
        <v>1.9849169153074939</v>
      </c>
      <c r="BG10">
        <v>2.1054755902993882</v>
      </c>
      <c r="BH10">
        <v>1.6686722212826854</v>
      </c>
      <c r="BI10">
        <f t="shared" si="31"/>
        <v>10.851582703389093</v>
      </c>
      <c r="BJ10">
        <f t="shared" si="32"/>
        <v>2523015.5543302349</v>
      </c>
      <c r="BL10">
        <v>2026</v>
      </c>
      <c r="BM10">
        <f t="shared" si="5"/>
        <v>0.72408515015344066</v>
      </c>
      <c r="BN10">
        <f t="shared" si="6"/>
        <v>22.56614731814998</v>
      </c>
      <c r="BO10">
        <f t="shared" si="7"/>
        <v>4.999477170054174</v>
      </c>
      <c r="BP10">
        <f t="shared" si="8"/>
        <v>2.4236490975557583</v>
      </c>
      <c r="BQ10">
        <f t="shared" si="9"/>
        <v>4.9494118660129445</v>
      </c>
      <c r="BR10">
        <f t="shared" si="10"/>
        <v>5.1364526633847598</v>
      </c>
      <c r="BS10">
        <f t="shared" si="27"/>
        <v>40.799223265311056</v>
      </c>
      <c r="BT10">
        <f t="shared" si="30"/>
        <v>1.6170817177598301E-2</v>
      </c>
      <c r="BU10">
        <f t="shared" si="28"/>
        <v>0.12589584438858556</v>
      </c>
      <c r="BV10">
        <f t="shared" si="29"/>
        <v>0.55310237578313204</v>
      </c>
    </row>
    <row r="11" spans="1:74">
      <c r="A11">
        <v>2027</v>
      </c>
      <c r="B11" s="6">
        <v>800</v>
      </c>
      <c r="C11" s="6">
        <v>4893</v>
      </c>
      <c r="D11" s="6">
        <v>4664</v>
      </c>
      <c r="E11" s="6">
        <v>5018</v>
      </c>
      <c r="F11" s="6">
        <v>4759</v>
      </c>
      <c r="G11" s="1">
        <f>'social care need'!B11</f>
        <v>44624</v>
      </c>
      <c r="H11">
        <f t="shared" si="11"/>
        <v>800</v>
      </c>
      <c r="I11" s="1">
        <f>'social care need'!D11</f>
        <v>26240</v>
      </c>
      <c r="J11" s="1">
        <f t="shared" si="12"/>
        <v>4893</v>
      </c>
      <c r="K11" s="1">
        <f t="shared" si="13"/>
        <v>4664</v>
      </c>
      <c r="L11" s="1">
        <f>'social care need'!F11</f>
        <v>11729</v>
      </c>
      <c r="M11" s="1">
        <f t="shared" si="14"/>
        <v>5018</v>
      </c>
      <c r="N11" s="1">
        <f t="shared" si="15"/>
        <v>4759</v>
      </c>
      <c r="O11" s="1">
        <f t="shared" si="16"/>
        <v>82593</v>
      </c>
      <c r="P11" s="1">
        <f t="shared" si="17"/>
        <v>10711</v>
      </c>
      <c r="R11">
        <v>2027</v>
      </c>
      <c r="S11">
        <f t="shared" si="0"/>
        <v>304.48004292335446</v>
      </c>
      <c r="T11">
        <f t="shared" si="1"/>
        <v>1862.276062529967</v>
      </c>
      <c r="U11">
        <f t="shared" si="2"/>
        <v>1909.8510692367411</v>
      </c>
      <c r="V11">
        <f t="shared" si="18"/>
        <v>4076.6071746900625</v>
      </c>
      <c r="X11">
        <f>H11/'social care need'!C11</f>
        <v>0.29828486204325133</v>
      </c>
      <c r="Y11">
        <f>K11/'social care need'!E11</f>
        <v>0.86498516320474772</v>
      </c>
      <c r="Z11">
        <f>N11/'social care need'!G11</f>
        <v>0.92210811858167019</v>
      </c>
      <c r="AB11">
        <f t="shared" si="19"/>
        <v>0.29828486204325133</v>
      </c>
      <c r="AC11">
        <f>J11/'social care need'!E11</f>
        <v>0.90745548961424327</v>
      </c>
      <c r="AD11">
        <f>M11/'social care need'!G11</f>
        <v>0.97229219143576828</v>
      </c>
      <c r="AF11" s="6">
        <v>49.8324</v>
      </c>
      <c r="AG11" s="6">
        <v>16.54515</v>
      </c>
      <c r="AH11" s="6">
        <v>15.37031</v>
      </c>
      <c r="AJ11" s="5">
        <v>8320</v>
      </c>
      <c r="AK11" s="5">
        <v>1992</v>
      </c>
      <c r="AL11" s="5">
        <v>1110</v>
      </c>
      <c r="AN11">
        <f t="shared" si="20"/>
        <v>3166592.4464028869</v>
      </c>
      <c r="AO11">
        <f t="shared" si="3"/>
        <v>758155.30687915266</v>
      </c>
      <c r="AP11">
        <f t="shared" si="3"/>
        <v>422466.05955615436</v>
      </c>
      <c r="AR11" s="6">
        <v>4.20998E-2</v>
      </c>
      <c r="AS11" s="6">
        <v>1.344036</v>
      </c>
      <c r="AT11" s="6">
        <v>0.29591669999999998</v>
      </c>
      <c r="AU11" s="6">
        <v>0.1327207</v>
      </c>
      <c r="AV11" s="6">
        <v>0.27593200000000001</v>
      </c>
      <c r="AW11" s="6">
        <v>0.30598130000000001</v>
      </c>
      <c r="AY11">
        <f t="shared" si="21"/>
        <v>68864221.057064533</v>
      </c>
      <c r="AZ11">
        <f t="shared" si="22"/>
        <v>2198490069.1369743</v>
      </c>
      <c r="BA11">
        <f t="shared" si="23"/>
        <v>484042039.23242027</v>
      </c>
      <c r="BB11">
        <f t="shared" si="24"/>
        <v>217096224.29675072</v>
      </c>
      <c r="BC11">
        <f t="shared" si="25"/>
        <v>451352316.27508748</v>
      </c>
      <c r="BD11">
        <f t="shared" si="26"/>
        <v>500505082.74452561</v>
      </c>
      <c r="BF11">
        <v>1.7833454878846737</v>
      </c>
      <c r="BG11">
        <v>2.3262821656596655</v>
      </c>
      <c r="BH11">
        <v>1.9720600754096651</v>
      </c>
      <c r="BI11">
        <f t="shared" si="31"/>
        <v>10.898204812052882</v>
      </c>
      <c r="BJ11">
        <f t="shared" si="32"/>
        <v>2573095.3168439749</v>
      </c>
      <c r="BL11">
        <v>2027</v>
      </c>
      <c r="BM11">
        <f t="shared" si="5"/>
        <v>0.75049638530237417</v>
      </c>
      <c r="BN11">
        <f t="shared" si="6"/>
        <v>23.959595050719049</v>
      </c>
      <c r="BO11">
        <f t="shared" si="7"/>
        <v>5.275189281198652</v>
      </c>
      <c r="BP11">
        <f t="shared" si="8"/>
        <v>2.3659591163093605</v>
      </c>
      <c r="BQ11">
        <f t="shared" si="9"/>
        <v>4.9189299851603732</v>
      </c>
      <c r="BR11">
        <f t="shared" si="10"/>
        <v>5.4546069012233147</v>
      </c>
      <c r="BS11">
        <f t="shared" si="27"/>
        <v>42.724776719913123</v>
      </c>
      <c r="BT11">
        <f t="shared" si="30"/>
        <v>1.6604428308671097E-2</v>
      </c>
      <c r="BU11">
        <f t="shared" si="28"/>
        <v>0.12766847061557696</v>
      </c>
      <c r="BV11">
        <f t="shared" si="29"/>
        <v>0.56078923964398353</v>
      </c>
    </row>
    <row r="12" spans="1:74">
      <c r="A12">
        <v>2028</v>
      </c>
      <c r="B12" s="6">
        <v>835</v>
      </c>
      <c r="C12" s="6">
        <v>4970</v>
      </c>
      <c r="D12" s="6">
        <v>4736</v>
      </c>
      <c r="E12" s="6">
        <v>5156</v>
      </c>
      <c r="F12" s="6">
        <v>4919</v>
      </c>
      <c r="G12" s="1">
        <f>'social care need'!B12</f>
        <v>44557</v>
      </c>
      <c r="H12">
        <f t="shared" si="11"/>
        <v>835</v>
      </c>
      <c r="I12" s="1">
        <f>'social care need'!D12</f>
        <v>26547</v>
      </c>
      <c r="J12" s="1">
        <f t="shared" si="12"/>
        <v>4970</v>
      </c>
      <c r="K12" s="1">
        <f t="shared" si="13"/>
        <v>4736</v>
      </c>
      <c r="L12" s="1">
        <f>'social care need'!F12</f>
        <v>12172</v>
      </c>
      <c r="M12" s="1">
        <f t="shared" si="14"/>
        <v>5156</v>
      </c>
      <c r="N12" s="1">
        <f t="shared" si="15"/>
        <v>4919</v>
      </c>
      <c r="O12" s="1">
        <f t="shared" si="16"/>
        <v>83276</v>
      </c>
      <c r="P12" s="1">
        <f t="shared" si="17"/>
        <v>10961</v>
      </c>
      <c r="R12">
        <v>2028</v>
      </c>
      <c r="S12">
        <f t="shared" si="0"/>
        <v>317.80104480125124</v>
      </c>
      <c r="T12">
        <f t="shared" si="1"/>
        <v>1891.5822666613399</v>
      </c>
      <c r="U12">
        <f t="shared" si="2"/>
        <v>1962.3738766410197</v>
      </c>
      <c r="V12">
        <f t="shared" si="18"/>
        <v>4171.757188103611</v>
      </c>
      <c r="X12">
        <f>H12/'social care need'!C12</f>
        <v>0.30046779417056496</v>
      </c>
      <c r="Y12">
        <f>K12/'social care need'!E12</f>
        <v>0.86518085495067587</v>
      </c>
      <c r="Z12">
        <f>N12/'social care need'!G12</f>
        <v>0.91875233470302575</v>
      </c>
      <c r="AB12">
        <f t="shared" si="19"/>
        <v>0.30046779417056496</v>
      </c>
      <c r="AC12">
        <f>J12/'social care need'!E12</f>
        <v>0.90792838874680304</v>
      </c>
      <c r="AD12">
        <f>M12/'social care need'!G12</f>
        <v>0.96301830407172206</v>
      </c>
      <c r="AF12" s="6">
        <v>48.849629999999998</v>
      </c>
      <c r="AG12" s="6">
        <v>16.951139999999999</v>
      </c>
      <c r="AH12" s="6">
        <v>15.22326</v>
      </c>
      <c r="AJ12" s="5">
        <v>8491</v>
      </c>
      <c r="AK12" s="5">
        <v>2064</v>
      </c>
      <c r="AL12" s="5">
        <v>1156</v>
      </c>
      <c r="AN12">
        <f t="shared" si="20"/>
        <v>3231675.0555777536</v>
      </c>
      <c r="AO12">
        <f t="shared" si="3"/>
        <v>785558.51074225456</v>
      </c>
      <c r="AP12">
        <f t="shared" si="3"/>
        <v>439973.66202424723</v>
      </c>
      <c r="AR12" s="6">
        <v>3.6775599999999999E-2</v>
      </c>
      <c r="AS12" s="6">
        <v>1.3758870000000001</v>
      </c>
      <c r="AT12" s="6">
        <v>0.29758420000000002</v>
      </c>
      <c r="AU12" s="6">
        <v>0.13795840000000001</v>
      </c>
      <c r="AV12" s="6">
        <v>0.28636240000000002</v>
      </c>
      <c r="AW12" s="6">
        <v>0.30944700000000003</v>
      </c>
      <c r="AY12">
        <f t="shared" si="21"/>
        <v>60652679.133425362</v>
      </c>
      <c r="AZ12">
        <f t="shared" si="22"/>
        <v>2269201120.711864</v>
      </c>
      <c r="BA12">
        <f t="shared" si="23"/>
        <v>490794956.37806267</v>
      </c>
      <c r="BB12">
        <f t="shared" si="24"/>
        <v>227529845.03205252</v>
      </c>
      <c r="BC12">
        <f t="shared" si="25"/>
        <v>472287243.79962826</v>
      </c>
      <c r="BD12">
        <f t="shared" si="26"/>
        <v>510359847.2846421</v>
      </c>
      <c r="BF12">
        <v>1.685878802604762</v>
      </c>
      <c r="BG12">
        <v>2.5892854493351436</v>
      </c>
      <c r="BH12">
        <v>2.0000331698054374</v>
      </c>
      <c r="BI12">
        <f t="shared" si="31"/>
        <v>10.936062092622119</v>
      </c>
      <c r="BJ12">
        <f t="shared" si="32"/>
        <v>2618982.496075884</v>
      </c>
      <c r="BL12">
        <v>2028</v>
      </c>
      <c r="BM12">
        <f t="shared" si="5"/>
        <v>0.66330146508702581</v>
      </c>
      <c r="BN12">
        <f t="shared" si="6"/>
        <v>24.816124356752649</v>
      </c>
      <c r="BO12">
        <f t="shared" si="7"/>
        <v>5.3673641176962574</v>
      </c>
      <c r="BP12">
        <f t="shared" si="8"/>
        <v>2.4882805131952148</v>
      </c>
      <c r="BQ12">
        <f t="shared" si="9"/>
        <v>5.1649626237460957</v>
      </c>
      <c r="BR12">
        <f t="shared" si="10"/>
        <v>5.581326979485989</v>
      </c>
      <c r="BS12">
        <f t="shared" si="27"/>
        <v>44.081360055963238</v>
      </c>
      <c r="BT12">
        <f t="shared" si="30"/>
        <v>1.6831483265738481E-2</v>
      </c>
      <c r="BU12">
        <f t="shared" si="28"/>
        <v>0.12661421908036066</v>
      </c>
      <c r="BV12">
        <f t="shared" si="29"/>
        <v>0.56296185792016129</v>
      </c>
    </row>
    <row r="13" spans="1:74">
      <c r="A13">
        <v>2029</v>
      </c>
      <c r="B13" s="6">
        <v>805</v>
      </c>
      <c r="C13" s="6">
        <v>5028</v>
      </c>
      <c r="D13" s="6">
        <v>4789</v>
      </c>
      <c r="E13" s="6">
        <v>5270</v>
      </c>
      <c r="F13" s="6">
        <v>5046</v>
      </c>
      <c r="G13" s="1">
        <f>'social care need'!B13</f>
        <v>44397</v>
      </c>
      <c r="H13">
        <f t="shared" si="11"/>
        <v>805</v>
      </c>
      <c r="I13" s="1">
        <f>'social care need'!D13</f>
        <v>26967</v>
      </c>
      <c r="J13" s="1">
        <f t="shared" si="12"/>
        <v>5028</v>
      </c>
      <c r="K13" s="1">
        <f t="shared" si="13"/>
        <v>4789</v>
      </c>
      <c r="L13" s="1">
        <f>'social care need'!F13</f>
        <v>12526</v>
      </c>
      <c r="M13" s="1">
        <f t="shared" si="14"/>
        <v>5270</v>
      </c>
      <c r="N13" s="1">
        <f t="shared" si="15"/>
        <v>5046</v>
      </c>
      <c r="O13" s="1">
        <f t="shared" si="16"/>
        <v>83890</v>
      </c>
      <c r="P13" s="1">
        <f t="shared" si="17"/>
        <v>11103</v>
      </c>
      <c r="R13">
        <v>2029</v>
      </c>
      <c r="S13">
        <f t="shared" si="0"/>
        <v>306.38304319162546</v>
      </c>
      <c r="T13">
        <f t="shared" si="1"/>
        <v>1913.6570697732832</v>
      </c>
      <c r="U13">
        <f t="shared" si="2"/>
        <v>2005.7622827575976</v>
      </c>
      <c r="V13">
        <f t="shared" si="18"/>
        <v>4225.8023957225059</v>
      </c>
      <c r="X13">
        <f>H13/'social care need'!C13</f>
        <v>0.29628266470371734</v>
      </c>
      <c r="Y13">
        <f>K13/'social care need'!E13</f>
        <v>0.86428442519400828</v>
      </c>
      <c r="Z13">
        <f>N13/'social care need'!G13</f>
        <v>0.92400659219923087</v>
      </c>
      <c r="AB13">
        <f t="shared" si="19"/>
        <v>0.29628266470371734</v>
      </c>
      <c r="AC13">
        <f>J13/'social care need'!E13</f>
        <v>0.90741743367623173</v>
      </c>
      <c r="AD13">
        <f>M13/'social care need'!G13</f>
        <v>0.96502472074711587</v>
      </c>
      <c r="AF13" s="6">
        <v>48.87565</v>
      </c>
      <c r="AG13" s="6">
        <v>16.024529999999999</v>
      </c>
      <c r="AH13" s="6">
        <v>14.960039999999999</v>
      </c>
      <c r="AJ13" s="5">
        <v>8524</v>
      </c>
      <c r="AK13" s="5">
        <v>2155</v>
      </c>
      <c r="AL13" s="5">
        <v>1169</v>
      </c>
      <c r="AN13">
        <f t="shared" si="20"/>
        <v>3244234.857348342</v>
      </c>
      <c r="AO13">
        <f t="shared" si="3"/>
        <v>820193.11562478612</v>
      </c>
      <c r="AP13">
        <f t="shared" si="3"/>
        <v>444921.46272175177</v>
      </c>
      <c r="AR13" s="6">
        <v>3.8104100000000002E-2</v>
      </c>
      <c r="AS13" s="6">
        <v>1.324446</v>
      </c>
      <c r="AT13" s="6">
        <v>0.29232209999999997</v>
      </c>
      <c r="AU13" s="6">
        <v>0.1284756</v>
      </c>
      <c r="AV13" s="6">
        <v>0.27311629999999998</v>
      </c>
      <c r="AW13" s="6">
        <v>0.31277749999999999</v>
      </c>
      <c r="AY13">
        <f t="shared" si="21"/>
        <v>63307077.936399855</v>
      </c>
      <c r="AZ13">
        <f t="shared" si="22"/>
        <v>2200466777.7103519</v>
      </c>
      <c r="BA13">
        <f t="shared" si="23"/>
        <v>485671042.41360033</v>
      </c>
      <c r="BB13">
        <f t="shared" si="24"/>
        <v>213452484.69654793</v>
      </c>
      <c r="BC13">
        <f t="shared" si="25"/>
        <v>453762059.4581989</v>
      </c>
      <c r="BD13">
        <f t="shared" si="26"/>
        <v>519656141.18303019</v>
      </c>
      <c r="BF13">
        <v>1.8772925602063282</v>
      </c>
      <c r="BG13">
        <v>3.5304902663907001</v>
      </c>
      <c r="BH13">
        <v>2</v>
      </c>
      <c r="BI13">
        <f t="shared" si="31"/>
        <v>10.999239518323817</v>
      </c>
      <c r="BJ13">
        <f t="shared" si="32"/>
        <v>2663135.3668211563</v>
      </c>
      <c r="BL13">
        <v>2029</v>
      </c>
      <c r="BM13">
        <f t="shared" si="5"/>
        <v>0.69632971342765515</v>
      </c>
      <c r="BN13">
        <f t="shared" si="6"/>
        <v>24.20346114015037</v>
      </c>
      <c r="BO13">
        <f t="shared" si="7"/>
        <v>5.3420121226211954</v>
      </c>
      <c r="BP13">
        <f t="shared" si="8"/>
        <v>2.3478150049586799</v>
      </c>
      <c r="BQ13">
        <f t="shared" si="9"/>
        <v>4.9910375763086234</v>
      </c>
      <c r="BR13">
        <f t="shared" si="10"/>
        <v>5.7158223640400463</v>
      </c>
      <c r="BS13">
        <f t="shared" si="27"/>
        <v>43.296477921506565</v>
      </c>
      <c r="BT13">
        <f t="shared" si="30"/>
        <v>1.625770828660027E-2</v>
      </c>
      <c r="BU13">
        <f t="shared" si="28"/>
        <v>0.13201587377159005</v>
      </c>
      <c r="BV13">
        <f t="shared" si="29"/>
        <v>0.5590168600787695</v>
      </c>
    </row>
    <row r="14" spans="1:74">
      <c r="A14">
        <v>2030</v>
      </c>
      <c r="B14" s="6">
        <v>822</v>
      </c>
      <c r="C14" s="6">
        <v>5136</v>
      </c>
      <c r="D14" s="6">
        <v>4884</v>
      </c>
      <c r="E14" s="6">
        <v>5507</v>
      </c>
      <c r="F14" s="6">
        <v>5263</v>
      </c>
      <c r="G14" s="1">
        <f>'social care need'!B14</f>
        <v>44294</v>
      </c>
      <c r="H14">
        <f t="shared" si="11"/>
        <v>822</v>
      </c>
      <c r="I14" s="1">
        <f>'social care need'!D14</f>
        <v>27465</v>
      </c>
      <c r="J14" s="1">
        <f t="shared" si="12"/>
        <v>5136</v>
      </c>
      <c r="K14" s="1">
        <f t="shared" si="13"/>
        <v>4884</v>
      </c>
      <c r="L14" s="1">
        <f>'social care need'!F14</f>
        <v>12880</v>
      </c>
      <c r="M14" s="1">
        <f t="shared" si="14"/>
        <v>5507</v>
      </c>
      <c r="N14" s="1">
        <f t="shared" si="15"/>
        <v>5263</v>
      </c>
      <c r="O14" s="1">
        <f t="shared" si="16"/>
        <v>84639</v>
      </c>
      <c r="P14" s="1">
        <f t="shared" si="17"/>
        <v>11465</v>
      </c>
      <c r="R14">
        <v>2030</v>
      </c>
      <c r="S14">
        <f t="shared" si="0"/>
        <v>312.8532441037467</v>
      </c>
      <c r="T14">
        <f t="shared" si="1"/>
        <v>1954.7618755679359</v>
      </c>
      <c r="U14">
        <f t="shared" si="2"/>
        <v>2095.9644954736414</v>
      </c>
      <c r="V14">
        <f t="shared" si="18"/>
        <v>4363.5796151453242</v>
      </c>
      <c r="X14">
        <f>H14/'social care need'!C14</f>
        <v>0.30376940133037694</v>
      </c>
      <c r="Y14">
        <f>K14/'social care need'!E14</f>
        <v>0.86641830761043104</v>
      </c>
      <c r="Z14">
        <f>N14/'social care need'!G14</f>
        <v>0.92560675342947596</v>
      </c>
      <c r="AB14">
        <f t="shared" si="19"/>
        <v>0.30376940133037694</v>
      </c>
      <c r="AC14">
        <f>J14/'social care need'!E14</f>
        <v>0.91112293773283659</v>
      </c>
      <c r="AD14">
        <f>M14/'social care need'!G14</f>
        <v>0.96851916989096021</v>
      </c>
      <c r="AF14" s="6">
        <v>50.645200000000003</v>
      </c>
      <c r="AG14" s="6">
        <v>16.708929999999999</v>
      </c>
      <c r="AH14" s="6">
        <v>15.28876</v>
      </c>
      <c r="AJ14" s="5">
        <v>8814</v>
      </c>
      <c r="AK14" s="5">
        <v>2150</v>
      </c>
      <c r="AL14" s="5">
        <v>1255</v>
      </c>
      <c r="AN14">
        <f t="shared" si="20"/>
        <v>3354608.8729080581</v>
      </c>
      <c r="AO14">
        <f t="shared" si="3"/>
        <v>818290.11535651516</v>
      </c>
      <c r="AP14">
        <f t="shared" si="3"/>
        <v>477653.06733601238</v>
      </c>
      <c r="AR14" s="6">
        <v>4.01544E-2</v>
      </c>
      <c r="AS14" s="6">
        <v>1.4139710000000001</v>
      </c>
      <c r="AT14" s="6">
        <v>0.29481400000000002</v>
      </c>
      <c r="AU14" s="6">
        <v>0.13552349999999999</v>
      </c>
      <c r="AV14" s="6">
        <v>0.28117829999999999</v>
      </c>
      <c r="AW14" s="6">
        <v>0.33489259999999998</v>
      </c>
      <c r="AY14">
        <f t="shared" si="21"/>
        <v>67309138.208166212</v>
      </c>
      <c r="AZ14">
        <f t="shared" si="22"/>
        <v>2370180340.419456</v>
      </c>
      <c r="BA14">
        <f t="shared" si="23"/>
        <v>494184355.18155712</v>
      </c>
      <c r="BB14">
        <f t="shared" si="24"/>
        <v>227172364.47199845</v>
      </c>
      <c r="BC14">
        <f t="shared" si="25"/>
        <v>471327402.62181038</v>
      </c>
      <c r="BD14">
        <f t="shared" si="26"/>
        <v>561366433.02582347</v>
      </c>
      <c r="BF14">
        <v>1.8560516687788748</v>
      </c>
      <c r="BG14">
        <v>3.5816402663906786</v>
      </c>
      <c r="BH14">
        <v>2</v>
      </c>
      <c r="BI14">
        <f t="shared" si="31"/>
        <v>11.164280979309057</v>
      </c>
      <c r="BJ14">
        <f t="shared" si="32"/>
        <v>2713130.2089307131</v>
      </c>
      <c r="BL14">
        <v>2030</v>
      </c>
      <c r="BM14">
        <f t="shared" si="5"/>
        <v>0.75145813143111451</v>
      </c>
      <c r="BN14">
        <f t="shared" si="6"/>
        <v>26.461359292077198</v>
      </c>
      <c r="BO14">
        <f t="shared" si="7"/>
        <v>5.5172129968255694</v>
      </c>
      <c r="BP14">
        <f t="shared" si="8"/>
        <v>2.536216107699397</v>
      </c>
      <c r="BQ14">
        <f t="shared" si="9"/>
        <v>5.2620315561178188</v>
      </c>
      <c r="BR14">
        <f t="shared" si="10"/>
        <v>6.267252590652773</v>
      </c>
      <c r="BS14">
        <f t="shared" si="27"/>
        <v>46.795530674803871</v>
      </c>
      <c r="BT14">
        <f t="shared" si="30"/>
        <v>1.7247801274250938E-2</v>
      </c>
      <c r="BU14">
        <f t="shared" si="28"/>
        <v>0.1339284435987228</v>
      </c>
      <c r="BV14">
        <f t="shared" si="29"/>
        <v>0.56546766134494963</v>
      </c>
    </row>
    <row r="15" spans="1:74">
      <c r="A15">
        <v>2031</v>
      </c>
      <c r="B15" s="6">
        <v>814</v>
      </c>
      <c r="C15" s="6">
        <v>5278</v>
      </c>
      <c r="D15" s="6">
        <v>5026</v>
      </c>
      <c r="E15" s="6">
        <v>5703</v>
      </c>
      <c r="F15" s="6">
        <v>5462</v>
      </c>
      <c r="G15" s="1">
        <f>'social care need'!B15</f>
        <v>44253</v>
      </c>
      <c r="H15">
        <f t="shared" si="11"/>
        <v>814</v>
      </c>
      <c r="I15" s="1">
        <f>'social care need'!D15</f>
        <v>27980</v>
      </c>
      <c r="J15" s="1">
        <f t="shared" si="12"/>
        <v>5278</v>
      </c>
      <c r="K15" s="1">
        <f t="shared" si="13"/>
        <v>5026</v>
      </c>
      <c r="L15" s="1">
        <f>'social care need'!F15</f>
        <v>13101</v>
      </c>
      <c r="M15" s="1">
        <f t="shared" si="14"/>
        <v>5703</v>
      </c>
      <c r="N15" s="1">
        <f t="shared" si="15"/>
        <v>5462</v>
      </c>
      <c r="O15" s="1">
        <f t="shared" si="16"/>
        <v>85334</v>
      </c>
      <c r="P15" s="1">
        <f t="shared" si="17"/>
        <v>11795</v>
      </c>
      <c r="R15">
        <v>2031</v>
      </c>
      <c r="S15">
        <f t="shared" si="0"/>
        <v>309.80844367451317</v>
      </c>
      <c r="T15">
        <f t="shared" si="1"/>
        <v>2008.8070831868313</v>
      </c>
      <c r="U15">
        <f t="shared" si="2"/>
        <v>2170.5621059898631</v>
      </c>
      <c r="V15">
        <f t="shared" si="18"/>
        <v>4489.1776328512078</v>
      </c>
      <c r="X15">
        <f>H15/'social care need'!C15</f>
        <v>0.30036900369003688</v>
      </c>
      <c r="Y15">
        <f>K15/'social care need'!E15</f>
        <v>0.86804835924006907</v>
      </c>
      <c r="Z15">
        <f>N15/'social care need'!G15</f>
        <v>0.92796466190961602</v>
      </c>
      <c r="AB15">
        <f t="shared" si="19"/>
        <v>0.30036900369003688</v>
      </c>
      <c r="AC15">
        <f>J15/'social care need'!E15</f>
        <v>0.91157167530224525</v>
      </c>
      <c r="AD15">
        <f>M15/'social care need'!G15</f>
        <v>0.9689092762487258</v>
      </c>
      <c r="AF15" s="6">
        <v>48.704320000000003</v>
      </c>
      <c r="AG15" s="6">
        <v>15.968780000000001</v>
      </c>
      <c r="AH15" s="6">
        <v>14.99943</v>
      </c>
      <c r="AJ15" s="5">
        <v>9043</v>
      </c>
      <c r="AK15" s="5">
        <v>2220</v>
      </c>
      <c r="AL15" s="5">
        <v>1325</v>
      </c>
      <c r="AN15">
        <f t="shared" si="20"/>
        <v>3441766.2851948682</v>
      </c>
      <c r="AO15">
        <f t="shared" si="3"/>
        <v>844932.11911230872</v>
      </c>
      <c r="AP15">
        <f t="shared" si="3"/>
        <v>504295.07109180588</v>
      </c>
      <c r="AR15" s="6">
        <v>5.0920699999999999E-2</v>
      </c>
      <c r="AS15" s="6">
        <v>1.368225</v>
      </c>
      <c r="AT15" s="6">
        <v>0.30282239999999999</v>
      </c>
      <c r="AU15" s="6">
        <v>0.13537460000000001</v>
      </c>
      <c r="AV15" s="6">
        <v>0.2694377</v>
      </c>
      <c r="AW15" s="6">
        <v>0.32793030000000001</v>
      </c>
      <c r="AY15">
        <f t="shared" si="21"/>
        <v>86057125.248984575</v>
      </c>
      <c r="AZ15">
        <f t="shared" si="22"/>
        <v>2312330941.9114804</v>
      </c>
      <c r="BA15">
        <f t="shared" si="23"/>
        <v>511776648.8873505</v>
      </c>
      <c r="BB15">
        <f t="shared" si="24"/>
        <v>228786110.71197346</v>
      </c>
      <c r="BC15">
        <f t="shared" si="25"/>
        <v>455355757.00448602</v>
      </c>
      <c r="BD15">
        <f t="shared" si="26"/>
        <v>554209563.10571313</v>
      </c>
      <c r="BF15">
        <v>1.8672102424050081</v>
      </c>
      <c r="BG15">
        <v>3.6327902663906997</v>
      </c>
      <c r="BH15">
        <v>2</v>
      </c>
      <c r="BI15">
        <f t="shared" si="31"/>
        <v>11.337397414036261</v>
      </c>
      <c r="BJ15">
        <f t="shared" si="32"/>
        <v>2763487.3074497152</v>
      </c>
      <c r="BL15">
        <v>2031</v>
      </c>
      <c r="BM15">
        <f t="shared" si="5"/>
        <v>0.97566382925723227</v>
      </c>
      <c r="BN15">
        <f t="shared" si="6"/>
        <v>26.215814841223249</v>
      </c>
      <c r="BO15">
        <f t="shared" si="7"/>
        <v>5.8022152556595907</v>
      </c>
      <c r="BP15">
        <f t="shared" si="8"/>
        <v>2.5938390599533414</v>
      </c>
      <c r="BQ15">
        <f t="shared" si="9"/>
        <v>5.162549181929184</v>
      </c>
      <c r="BR15">
        <f t="shared" si="10"/>
        <v>6.2832940675888773</v>
      </c>
      <c r="BS15">
        <f t="shared" si="27"/>
        <v>47.033376235611478</v>
      </c>
      <c r="BT15">
        <f t="shared" si="30"/>
        <v>1.7019573822112551E-2</v>
      </c>
      <c r="BU15">
        <f t="shared" si="28"/>
        <v>0.13359223960689134</v>
      </c>
      <c r="BV15">
        <f t="shared" si="29"/>
        <v>0.55738747543651479</v>
      </c>
    </row>
    <row r="16" spans="1:74">
      <c r="A16">
        <v>2032</v>
      </c>
      <c r="B16" s="6">
        <v>804</v>
      </c>
      <c r="C16" s="6">
        <v>5393</v>
      </c>
      <c r="D16" s="6">
        <v>5126</v>
      </c>
      <c r="E16" s="6">
        <v>5822</v>
      </c>
      <c r="F16" s="6">
        <v>5589</v>
      </c>
      <c r="G16" s="1">
        <f>'social care need'!B16</f>
        <v>44148</v>
      </c>
      <c r="H16">
        <f t="shared" si="11"/>
        <v>804</v>
      </c>
      <c r="I16" s="1">
        <f>'social care need'!D16</f>
        <v>28511</v>
      </c>
      <c r="J16" s="1">
        <f t="shared" si="12"/>
        <v>5393</v>
      </c>
      <c r="K16" s="1">
        <f t="shared" si="13"/>
        <v>5126</v>
      </c>
      <c r="L16" s="1">
        <f>'social care need'!F16</f>
        <v>13323</v>
      </c>
      <c r="M16" s="1">
        <f t="shared" si="14"/>
        <v>5822</v>
      </c>
      <c r="N16" s="1">
        <f t="shared" si="15"/>
        <v>5589</v>
      </c>
      <c r="O16" s="1">
        <f t="shared" si="16"/>
        <v>85982</v>
      </c>
      <c r="P16" s="1">
        <f t="shared" si="17"/>
        <v>12019</v>
      </c>
      <c r="R16">
        <v>2032</v>
      </c>
      <c r="S16">
        <f t="shared" si="0"/>
        <v>306.00244313797128</v>
      </c>
      <c r="T16">
        <f t="shared" si="1"/>
        <v>2052.5760893570632</v>
      </c>
      <c r="U16">
        <f t="shared" si="2"/>
        <v>2215.853512374712</v>
      </c>
      <c r="V16">
        <f t="shared" si="18"/>
        <v>4574.4320448697463</v>
      </c>
      <c r="X16">
        <f>H16/'social care need'!C16</f>
        <v>0.30044843049327352</v>
      </c>
      <c r="Y16">
        <f>K16/'social care need'!E16</f>
        <v>0.86705006765899861</v>
      </c>
      <c r="Z16">
        <f>N16/'social care need'!G16</f>
        <v>0.92840531561461792</v>
      </c>
      <c r="AB16">
        <f t="shared" si="19"/>
        <v>0.30044843049327352</v>
      </c>
      <c r="AC16">
        <f>J16/'social care need'!E16</f>
        <v>0.91221244925575107</v>
      </c>
      <c r="AD16">
        <f>M16/'social care need'!G16</f>
        <v>0.96710963455149501</v>
      </c>
      <c r="AF16" s="6">
        <v>48.601599999999998</v>
      </c>
      <c r="AG16" s="6">
        <v>16.094190000000001</v>
      </c>
      <c r="AH16" s="6">
        <v>15.836259999999999</v>
      </c>
      <c r="AJ16" s="5">
        <v>9178</v>
      </c>
      <c r="AK16" s="5">
        <v>2300</v>
      </c>
      <c r="AL16" s="5">
        <v>1327</v>
      </c>
      <c r="AN16">
        <f t="shared" si="20"/>
        <v>3493147.2924381844</v>
      </c>
      <c r="AO16">
        <f t="shared" si="3"/>
        <v>875380.1234046442</v>
      </c>
      <c r="AP16">
        <f t="shared" si="3"/>
        <v>505056.27119911427</v>
      </c>
      <c r="AR16" s="6">
        <v>4.1894199999999999E-2</v>
      </c>
      <c r="AS16" s="6">
        <v>1.453268</v>
      </c>
      <c r="AT16" s="6">
        <v>0.284356</v>
      </c>
      <c r="AU16" s="6">
        <v>0.1435362</v>
      </c>
      <c r="AV16" s="6">
        <v>0.26710519999999999</v>
      </c>
      <c r="AW16" s="6">
        <v>0.34607290000000002</v>
      </c>
      <c r="AY16">
        <f t="shared" si="21"/>
        <v>71339787.300556868</v>
      </c>
      <c r="AZ16">
        <f t="shared" si="22"/>
        <v>2474706045.4837584</v>
      </c>
      <c r="BA16">
        <f t="shared" si="23"/>
        <v>484217303.53216314</v>
      </c>
      <c r="BB16">
        <f t="shared" si="24"/>
        <v>244421470.70310903</v>
      </c>
      <c r="BC16">
        <f t="shared" si="25"/>
        <v>454841676.29105467</v>
      </c>
      <c r="BD16">
        <f t="shared" si="26"/>
        <v>589312293.26462579</v>
      </c>
      <c r="BF16">
        <v>1.9107377039741635</v>
      </c>
      <c r="BG16">
        <v>3.6839402663906924</v>
      </c>
      <c r="BH16">
        <v>2</v>
      </c>
      <c r="BI16">
        <f t="shared" si="31"/>
        <v>11.518883611524902</v>
      </c>
      <c r="BJ16">
        <f t="shared" si="32"/>
        <v>2815087.425501979</v>
      </c>
      <c r="BL16">
        <v>2032</v>
      </c>
      <c r="BM16">
        <f t="shared" si="5"/>
        <v>0.82175470678605689</v>
      </c>
      <c r="BN16">
        <f t="shared" si="6"/>
        <v>28.505850910664467</v>
      </c>
      <c r="BO16">
        <f t="shared" si="7"/>
        <v>5.5776427620734133</v>
      </c>
      <c r="BP16">
        <f t="shared" si="8"/>
        <v>2.8154624731868569</v>
      </c>
      <c r="BQ16">
        <f t="shared" si="9"/>
        <v>5.2392683308675441</v>
      </c>
      <c r="BR16">
        <f t="shared" si="10"/>
        <v>6.7882197169560543</v>
      </c>
      <c r="BS16">
        <f t="shared" si="27"/>
        <v>49.748198900534398</v>
      </c>
      <c r="BT16">
        <f t="shared" si="30"/>
        <v>1.7671990734590928E-2</v>
      </c>
      <c r="BU16">
        <f t="shared" si="28"/>
        <v>0.13645156743319073</v>
      </c>
      <c r="BV16">
        <f t="shared" si="29"/>
        <v>0.5730026722707795</v>
      </c>
    </row>
    <row r="17" spans="1:74">
      <c r="A17">
        <v>2033</v>
      </c>
      <c r="B17" s="6">
        <v>809</v>
      </c>
      <c r="C17" s="6">
        <v>5516</v>
      </c>
      <c r="D17" s="6">
        <v>5229</v>
      </c>
      <c r="E17" s="6">
        <v>5906</v>
      </c>
      <c r="F17" s="6">
        <v>5655</v>
      </c>
      <c r="G17" s="1">
        <f>'social care need'!B17</f>
        <v>44134</v>
      </c>
      <c r="H17">
        <f t="shared" si="11"/>
        <v>809</v>
      </c>
      <c r="I17" s="1">
        <f>'social care need'!D17</f>
        <v>28999</v>
      </c>
      <c r="J17" s="1">
        <f t="shared" si="12"/>
        <v>5516</v>
      </c>
      <c r="K17" s="1">
        <f t="shared" si="13"/>
        <v>5229</v>
      </c>
      <c r="L17" s="1">
        <f>'social care need'!F17</f>
        <v>13498</v>
      </c>
      <c r="M17" s="1">
        <f t="shared" si="14"/>
        <v>5906</v>
      </c>
      <c r="N17" s="1">
        <f t="shared" si="15"/>
        <v>5655</v>
      </c>
      <c r="O17" s="1">
        <f t="shared" si="16"/>
        <v>86631</v>
      </c>
      <c r="P17" s="1">
        <f t="shared" si="17"/>
        <v>12231</v>
      </c>
      <c r="R17">
        <v>2033</v>
      </c>
      <c r="S17">
        <f t="shared" si="0"/>
        <v>307.90544340624223</v>
      </c>
      <c r="T17">
        <f t="shared" si="1"/>
        <v>2099.3898959565295</v>
      </c>
      <c r="U17">
        <f t="shared" si="2"/>
        <v>2247.8239168816644</v>
      </c>
      <c r="V17">
        <f t="shared" si="18"/>
        <v>4655.1192562444357</v>
      </c>
      <c r="X17">
        <f>H17/'social care need'!C17</f>
        <v>0.30402104472003005</v>
      </c>
      <c r="Y17">
        <f>K17/'social care need'!E17</f>
        <v>0.86759581881533099</v>
      </c>
      <c r="Z17">
        <f>N17/'social care need'!G17</f>
        <v>0.93147751605995721</v>
      </c>
      <c r="AB17">
        <f t="shared" si="19"/>
        <v>0.30402104472003005</v>
      </c>
      <c r="AC17">
        <f>J17/'social care need'!E17</f>
        <v>0.91521486643437866</v>
      </c>
      <c r="AD17">
        <f>M17/'social care need'!G17</f>
        <v>0.97282161093724262</v>
      </c>
      <c r="AF17" s="6">
        <v>48.976410000000001</v>
      </c>
      <c r="AG17" s="6">
        <v>16.021940000000001</v>
      </c>
      <c r="AH17" s="6">
        <v>15.21781</v>
      </c>
      <c r="AJ17" s="5">
        <v>9386</v>
      </c>
      <c r="AK17" s="5">
        <v>2308</v>
      </c>
      <c r="AL17" s="5">
        <v>1336</v>
      </c>
      <c r="AN17">
        <f t="shared" si="20"/>
        <v>3572312.1035982566</v>
      </c>
      <c r="AO17">
        <f t="shared" si="3"/>
        <v>878424.92383387766</v>
      </c>
      <c r="AP17">
        <f t="shared" si="3"/>
        <v>508481.67168200202</v>
      </c>
      <c r="AR17" s="6">
        <v>5.0222500000000003E-2</v>
      </c>
      <c r="AS17" s="6">
        <v>1.4081459999999999</v>
      </c>
      <c r="AT17" s="6">
        <v>0.3106392</v>
      </c>
      <c r="AU17" s="6">
        <v>0.1480117</v>
      </c>
      <c r="AV17" s="6">
        <v>0.2634647</v>
      </c>
      <c r="AW17" s="6">
        <v>0.33449610000000002</v>
      </c>
      <c r="AY17">
        <f t="shared" si="21"/>
        <v>86167207.90230225</v>
      </c>
      <c r="AZ17">
        <f t="shared" si="22"/>
        <v>2415969120.1910553</v>
      </c>
      <c r="BA17">
        <f t="shared" si="23"/>
        <v>532966549.43511063</v>
      </c>
      <c r="BB17">
        <f t="shared" si="24"/>
        <v>253945043.07577655</v>
      </c>
      <c r="BC17">
        <f t="shared" si="25"/>
        <v>452028823.332524</v>
      </c>
      <c r="BD17">
        <f t="shared" si="26"/>
        <v>573898053.48617208</v>
      </c>
      <c r="BF17">
        <v>1.9307644884508477</v>
      </c>
      <c r="BG17">
        <v>3.7096560381015138</v>
      </c>
      <c r="BH17">
        <v>2</v>
      </c>
      <c r="BI17">
        <f t="shared" si="31"/>
        <v>11.709051375616223</v>
      </c>
      <c r="BJ17">
        <f t="shared" si="32"/>
        <v>2868876.362340881</v>
      </c>
      <c r="BL17">
        <v>2033</v>
      </c>
      <c r="BM17">
        <f t="shared" si="5"/>
        <v>1.0089362642214612</v>
      </c>
      <c r="BN17">
        <f t="shared" si="6"/>
        <v>28.288706550219391</v>
      </c>
      <c r="BO17">
        <f t="shared" si="7"/>
        <v>6.2405327088206137</v>
      </c>
      <c r="BP17">
        <f t="shared" si="8"/>
        <v>2.9734555559573428</v>
      </c>
      <c r="BQ17">
        <f t="shared" si="9"/>
        <v>5.2928287156598728</v>
      </c>
      <c r="BR17">
        <f t="shared" si="10"/>
        <v>6.7198017926357352</v>
      </c>
      <c r="BS17">
        <f t="shared" si="27"/>
        <v>50.524261587514417</v>
      </c>
      <c r="BT17">
        <f t="shared" si="30"/>
        <v>1.7611167302549337E-2</v>
      </c>
      <c r="BU17">
        <f t="shared" si="28"/>
        <v>0.13300148446496715</v>
      </c>
      <c r="BV17">
        <f t="shared" si="29"/>
        <v>0.55990341395133048</v>
      </c>
    </row>
    <row r="18" spans="1:74">
      <c r="A18">
        <v>2034</v>
      </c>
      <c r="B18" s="6">
        <v>811</v>
      </c>
      <c r="C18" s="6">
        <v>5646</v>
      </c>
      <c r="D18" s="6">
        <v>5359</v>
      </c>
      <c r="E18" s="6">
        <v>5974</v>
      </c>
      <c r="F18" s="6">
        <v>5733</v>
      </c>
      <c r="G18" s="1">
        <f>'social care need'!B18</f>
        <v>44142</v>
      </c>
      <c r="H18">
        <f t="shared" si="11"/>
        <v>811</v>
      </c>
      <c r="I18" s="1">
        <f>'social care need'!D18</f>
        <v>29426</v>
      </c>
      <c r="J18" s="1">
        <f t="shared" si="12"/>
        <v>5646</v>
      </c>
      <c r="K18" s="1">
        <f t="shared" si="13"/>
        <v>5359</v>
      </c>
      <c r="L18" s="1">
        <f>'social care need'!F18</f>
        <v>13685</v>
      </c>
      <c r="M18" s="1">
        <f t="shared" si="14"/>
        <v>5974</v>
      </c>
      <c r="N18" s="1">
        <f t="shared" si="15"/>
        <v>5733</v>
      </c>
      <c r="O18" s="1">
        <f t="shared" si="16"/>
        <v>87253</v>
      </c>
      <c r="P18" s="1">
        <f t="shared" si="17"/>
        <v>12431</v>
      </c>
      <c r="R18">
        <v>2034</v>
      </c>
      <c r="S18">
        <f t="shared" si="0"/>
        <v>308.66664351355064</v>
      </c>
      <c r="T18">
        <f t="shared" si="1"/>
        <v>2148.8679029315745</v>
      </c>
      <c r="U18">
        <f t="shared" si="2"/>
        <v>2273.7047205301496</v>
      </c>
      <c r="V18">
        <f t="shared" si="18"/>
        <v>4731.2392669752753</v>
      </c>
      <c r="X18">
        <f>H18/'social care need'!C18</f>
        <v>0.30216095380029806</v>
      </c>
      <c r="Y18">
        <f>K18/'social care need'!E18</f>
        <v>0.86841678820288448</v>
      </c>
      <c r="Z18">
        <f>N18/'social care need'!G18</f>
        <v>0.9311352931622543</v>
      </c>
      <c r="AB18">
        <f t="shared" si="19"/>
        <v>0.30216095380029806</v>
      </c>
      <c r="AC18">
        <f>J18/'social care need'!E18</f>
        <v>0.91492464754496838</v>
      </c>
      <c r="AD18">
        <f>M18/'social care need'!G18</f>
        <v>0.97027773266201067</v>
      </c>
      <c r="AF18" s="6">
        <v>51.065159999999999</v>
      </c>
      <c r="AG18" s="6">
        <v>16.32629</v>
      </c>
      <c r="AH18" s="6">
        <v>15.747719999999999</v>
      </c>
      <c r="AJ18" s="5">
        <v>9542</v>
      </c>
      <c r="AK18" s="5">
        <v>2372</v>
      </c>
      <c r="AL18" s="5">
        <v>1362</v>
      </c>
      <c r="AN18">
        <f t="shared" si="20"/>
        <v>3631685.7119683106</v>
      </c>
      <c r="AO18">
        <f t="shared" si="3"/>
        <v>902783.32726774609</v>
      </c>
      <c r="AP18">
        <f t="shared" si="3"/>
        <v>518377.27307701105</v>
      </c>
      <c r="AR18" s="6">
        <v>3.8647099999999997E-2</v>
      </c>
      <c r="AS18" s="6">
        <v>1.4516169999999999</v>
      </c>
      <c r="AT18" s="6">
        <v>0.32271919999999998</v>
      </c>
      <c r="AU18" s="6">
        <v>0.16181509999999999</v>
      </c>
      <c r="AV18" s="6">
        <v>0.27222730000000001</v>
      </c>
      <c r="AW18" s="6">
        <v>0.36226989999999998</v>
      </c>
      <c r="AY18">
        <f t="shared" si="21"/>
        <v>66783264.533098146</v>
      </c>
      <c r="AZ18">
        <f t="shared" si="22"/>
        <v>2508434581.4237638</v>
      </c>
      <c r="BA18">
        <f t="shared" si="23"/>
        <v>557667760.41435993</v>
      </c>
      <c r="BB18">
        <f t="shared" si="24"/>
        <v>279620996.88591725</v>
      </c>
      <c r="BC18">
        <f t="shared" si="25"/>
        <v>470416351.78399086</v>
      </c>
      <c r="BD18">
        <f t="shared" si="26"/>
        <v>626012470.89895535</v>
      </c>
      <c r="BF18">
        <v>1.9143592413961841</v>
      </c>
      <c r="BG18">
        <v>3.7096560381015138</v>
      </c>
      <c r="BH18">
        <v>2</v>
      </c>
      <c r="BI18">
        <f t="shared" si="31"/>
        <v>11.905310693113902</v>
      </c>
      <c r="BJ18">
        <f t="shared" si="32"/>
        <v>2924267.6083625192</v>
      </c>
      <c r="BL18">
        <v>2034</v>
      </c>
      <c r="BM18">
        <f t="shared" si="5"/>
        <v>0.79507551336694782</v>
      </c>
      <c r="BN18">
        <f t="shared" si="6"/>
        <v>29.863693045201032</v>
      </c>
      <c r="BO18">
        <f t="shared" si="7"/>
        <v>6.639207951265961</v>
      </c>
      <c r="BP18">
        <f t="shared" si="8"/>
        <v>3.3289748442450802</v>
      </c>
      <c r="BQ18">
        <f t="shared" si="9"/>
        <v>5.6004528231095776</v>
      </c>
      <c r="BR18">
        <f t="shared" si="10"/>
        <v>7.452872963815989</v>
      </c>
      <c r="BS18">
        <f t="shared" si="27"/>
        <v>53.680277141004588</v>
      </c>
      <c r="BT18">
        <f t="shared" si="30"/>
        <v>1.8356827872898933E-2</v>
      </c>
      <c r="BU18">
        <f t="shared" si="28"/>
        <v>0.13883819832448269</v>
      </c>
      <c r="BV18">
        <f t="shared" si="29"/>
        <v>0.55632523965471747</v>
      </c>
    </row>
    <row r="19" spans="1:74">
      <c r="A19">
        <v>2035</v>
      </c>
      <c r="B19" s="6">
        <v>806</v>
      </c>
      <c r="C19" s="6">
        <v>5762</v>
      </c>
      <c r="D19" s="6">
        <v>5458</v>
      </c>
      <c r="E19" s="6">
        <v>6005</v>
      </c>
      <c r="F19" s="6">
        <v>5757</v>
      </c>
      <c r="G19" s="1">
        <f>'social care need'!B19</f>
        <v>44231</v>
      </c>
      <c r="H19">
        <f t="shared" si="11"/>
        <v>806</v>
      </c>
      <c r="I19" s="1">
        <f>'social care need'!D19</f>
        <v>29826</v>
      </c>
      <c r="J19" s="1">
        <f t="shared" si="12"/>
        <v>5762</v>
      </c>
      <c r="K19" s="1">
        <f t="shared" si="13"/>
        <v>5458</v>
      </c>
      <c r="L19" s="1">
        <f>'social care need'!F19</f>
        <v>13877</v>
      </c>
      <c r="M19" s="1">
        <f t="shared" si="14"/>
        <v>6005</v>
      </c>
      <c r="N19" s="1">
        <f t="shared" si="15"/>
        <v>5757</v>
      </c>
      <c r="O19" s="1">
        <f t="shared" si="16"/>
        <v>87934</v>
      </c>
      <c r="P19" s="1">
        <f t="shared" si="17"/>
        <v>12573</v>
      </c>
      <c r="R19">
        <v>2035</v>
      </c>
      <c r="S19">
        <f t="shared" si="0"/>
        <v>306.7636432452797</v>
      </c>
      <c r="T19">
        <f t="shared" si="1"/>
        <v>2193.0175091554606</v>
      </c>
      <c r="U19">
        <f t="shared" si="2"/>
        <v>2285.50332219343</v>
      </c>
      <c r="V19">
        <f t="shared" si="18"/>
        <v>4785.2844745941702</v>
      </c>
      <c r="X19">
        <f>H19/'social care need'!C19</f>
        <v>0.30576631259484066</v>
      </c>
      <c r="Y19">
        <f>K19/'social care need'!E19</f>
        <v>0.86566217287866776</v>
      </c>
      <c r="Z19">
        <f>N19/'social care need'!G19</f>
        <v>0.92705314009661832</v>
      </c>
      <c r="AB19">
        <f t="shared" si="19"/>
        <v>0.30576631259484066</v>
      </c>
      <c r="AC19">
        <f>J19/'social care need'!E19</f>
        <v>0.91387787470261694</v>
      </c>
      <c r="AD19">
        <f>M19/'social care need'!G19</f>
        <v>0.96698872785829304</v>
      </c>
      <c r="AF19" s="6">
        <v>49.848469999999999</v>
      </c>
      <c r="AG19" s="6">
        <v>16.276029999999999</v>
      </c>
      <c r="AH19" s="6">
        <v>15.080719999999999</v>
      </c>
      <c r="AJ19" s="5">
        <v>9540</v>
      </c>
      <c r="AK19" s="5">
        <v>2455</v>
      </c>
      <c r="AL19" s="5">
        <v>1386</v>
      </c>
      <c r="AN19">
        <f t="shared" si="20"/>
        <v>3630924.5118610025</v>
      </c>
      <c r="AO19">
        <f t="shared" ref="AO19:AO53" si="33">AK19*$Q$3</f>
        <v>934373.13172104408</v>
      </c>
      <c r="AP19">
        <f t="shared" ref="AP19:AP53" si="34">AL19*$Q$3</f>
        <v>527511.67436471162</v>
      </c>
      <c r="AR19" s="6">
        <v>4.9303E-2</v>
      </c>
      <c r="AS19" s="6">
        <v>1.4261699999999999</v>
      </c>
      <c r="AT19" s="6">
        <v>0.3130095</v>
      </c>
      <c r="AU19" s="6">
        <v>0.15472420000000001</v>
      </c>
      <c r="AV19" s="6">
        <v>0.26755790000000002</v>
      </c>
      <c r="AW19" s="6">
        <v>0.3425144</v>
      </c>
      <c r="AY19">
        <f t="shared" si="21"/>
        <v>85861909.14457503</v>
      </c>
      <c r="AZ19">
        <f t="shared" si="22"/>
        <v>2483696305.797184</v>
      </c>
      <c r="BA19">
        <f t="shared" si="23"/>
        <v>545110708.28121722</v>
      </c>
      <c r="BB19">
        <f t="shared" si="24"/>
        <v>269454499.78433478</v>
      </c>
      <c r="BC19">
        <f t="shared" si="25"/>
        <v>465956069.62483609</v>
      </c>
      <c r="BD19">
        <f t="shared" si="26"/>
        <v>596493931.27210581</v>
      </c>
      <c r="BF19">
        <v>1.9073535681940683</v>
      </c>
      <c r="BG19">
        <v>3.7096560381015138</v>
      </c>
      <c r="BH19">
        <v>2</v>
      </c>
      <c r="BI19">
        <f t="shared" si="31"/>
        <v>12.104859578525243</v>
      </c>
      <c r="BJ19">
        <f t="shared" si="32"/>
        <v>2980248.5955663621</v>
      </c>
      <c r="BL19">
        <v>2035</v>
      </c>
      <c r="BM19">
        <f t="shared" si="5"/>
        <v>1.0393463533391731</v>
      </c>
      <c r="BN19">
        <f t="shared" si="6"/>
        <v>30.064795017376806</v>
      </c>
      <c r="BO19">
        <f t="shared" si="7"/>
        <v>6.5984885784945719</v>
      </c>
      <c r="BP19">
        <f t="shared" si="8"/>
        <v>3.2617088826911331</v>
      </c>
      <c r="BQ19">
        <f t="shared" si="9"/>
        <v>5.6403327925701721</v>
      </c>
      <c r="BR19">
        <f t="shared" si="10"/>
        <v>7.2204752774913281</v>
      </c>
      <c r="BS19">
        <f t="shared" si="27"/>
        <v>53.82514690196318</v>
      </c>
      <c r="BT19">
        <f t="shared" si="30"/>
        <v>1.806062319164832E-2</v>
      </c>
      <c r="BU19">
        <f t="shared" si="28"/>
        <v>0.13414687544917733</v>
      </c>
      <c r="BV19">
        <f t="shared" si="29"/>
        <v>0.55856410521529376</v>
      </c>
    </row>
    <row r="20" spans="1:74">
      <c r="A20">
        <v>2036</v>
      </c>
      <c r="B20" s="6">
        <v>812</v>
      </c>
      <c r="C20" s="6">
        <v>5822</v>
      </c>
      <c r="D20" s="6">
        <v>5530</v>
      </c>
      <c r="E20" s="6">
        <v>6092</v>
      </c>
      <c r="F20" s="6">
        <v>5840</v>
      </c>
      <c r="G20" s="1">
        <f>'social care need'!B20</f>
        <v>44291</v>
      </c>
      <c r="H20">
        <f t="shared" si="11"/>
        <v>812</v>
      </c>
      <c r="I20" s="1">
        <f>'social care need'!D20</f>
        <v>30212</v>
      </c>
      <c r="J20" s="1">
        <f t="shared" si="12"/>
        <v>5822</v>
      </c>
      <c r="K20" s="1">
        <f t="shared" si="13"/>
        <v>5530</v>
      </c>
      <c r="L20" s="1">
        <f>'social care need'!F20</f>
        <v>14109</v>
      </c>
      <c r="M20" s="1">
        <f t="shared" si="14"/>
        <v>6092</v>
      </c>
      <c r="N20" s="1">
        <f t="shared" si="15"/>
        <v>5840</v>
      </c>
      <c r="O20" s="1">
        <f t="shared" si="16"/>
        <v>88612</v>
      </c>
      <c r="P20" s="1">
        <f t="shared" si="17"/>
        <v>12726</v>
      </c>
      <c r="R20">
        <v>2036</v>
      </c>
      <c r="S20">
        <f t="shared" si="0"/>
        <v>309.04724356720482</v>
      </c>
      <c r="T20">
        <f t="shared" si="1"/>
        <v>2215.853512374712</v>
      </c>
      <c r="U20">
        <f t="shared" si="2"/>
        <v>2318.6155268613443</v>
      </c>
      <c r="V20">
        <f t="shared" si="18"/>
        <v>4843.5162828032608</v>
      </c>
      <c r="X20">
        <f>H20/'social care need'!C20</f>
        <v>0.30711043872919819</v>
      </c>
      <c r="Y20">
        <f>K20/'social care need'!E20</f>
        <v>0.86936016349630563</v>
      </c>
      <c r="Z20">
        <f>N20/'social care need'!G20</f>
        <v>0.92448947285103689</v>
      </c>
      <c r="AB20">
        <f t="shared" si="19"/>
        <v>0.30711043872919819</v>
      </c>
      <c r="AC20">
        <f>J20/'social care need'!E20</f>
        <v>0.91526489545668921</v>
      </c>
      <c r="AD20">
        <f>M20/'social care need'!G20</f>
        <v>0.96438182681652684</v>
      </c>
      <c r="AF20" s="6">
        <v>50.105440000000002</v>
      </c>
      <c r="AG20" s="6">
        <v>15.548209999999999</v>
      </c>
      <c r="AH20" s="6">
        <v>15.312290000000001</v>
      </c>
      <c r="AJ20" s="5">
        <v>9541</v>
      </c>
      <c r="AK20" s="5">
        <v>2526</v>
      </c>
      <c r="AL20" s="5">
        <v>1403</v>
      </c>
      <c r="AN20">
        <f t="shared" si="20"/>
        <v>3631305.1119146566</v>
      </c>
      <c r="AO20">
        <f t="shared" si="33"/>
        <v>961395.7355304918</v>
      </c>
      <c r="AP20">
        <f t="shared" si="34"/>
        <v>533981.87527683296</v>
      </c>
      <c r="AR20" s="6">
        <v>4.0942399999999997E-2</v>
      </c>
      <c r="AS20" s="6">
        <v>1.406536</v>
      </c>
      <c r="AT20" s="6">
        <v>0.30458420000000003</v>
      </c>
      <c r="AU20" s="6">
        <v>0.1386299</v>
      </c>
      <c r="AV20" s="6">
        <v>0.28199879999999999</v>
      </c>
      <c r="AW20" s="6">
        <v>0.36071039999999999</v>
      </c>
      <c r="AY20">
        <f t="shared" si="21"/>
        <v>71851559.943298459</v>
      </c>
      <c r="AZ20">
        <f t="shared" si="22"/>
        <v>2468389877.3986692</v>
      </c>
      <c r="BA20">
        <f t="shared" si="23"/>
        <v>534527773.26394182</v>
      </c>
      <c r="BB20">
        <f t="shared" si="24"/>
        <v>243287510.49727109</v>
      </c>
      <c r="BC20">
        <f t="shared" si="25"/>
        <v>494891693.74873561</v>
      </c>
      <c r="BD20">
        <f t="shared" si="26"/>
        <v>633026029.92914844</v>
      </c>
      <c r="BF20">
        <v>2.0260635131734972</v>
      </c>
      <c r="BG20">
        <v>3.8344999999999914</v>
      </c>
      <c r="BH20">
        <v>2</v>
      </c>
      <c r="BI20">
        <f t="shared" si="31"/>
        <v>12.307753169395797</v>
      </c>
      <c r="BJ20">
        <f t="shared" si="32"/>
        <v>3037092.4734949507</v>
      </c>
      <c r="BL20">
        <v>2036</v>
      </c>
      <c r="BM20">
        <f t="shared" si="5"/>
        <v>0.88433126461816369</v>
      </c>
      <c r="BN20">
        <f t="shared" si="6"/>
        <v>30.380333336857976</v>
      </c>
      <c r="BO20">
        <f t="shared" si="7"/>
        <v>6.578835895519358</v>
      </c>
      <c r="BP20">
        <f t="shared" si="8"/>
        <v>2.9943226283972018</v>
      </c>
      <c r="BQ20">
        <f t="shared" si="9"/>
        <v>6.0910048122436553</v>
      </c>
      <c r="BR20">
        <f t="shared" si="10"/>
        <v>7.7911281261705154</v>
      </c>
      <c r="BS20">
        <f t="shared" si="27"/>
        <v>54.719956063806869</v>
      </c>
      <c r="BT20">
        <f t="shared" si="30"/>
        <v>1.8017217632111671E-2</v>
      </c>
      <c r="BU20">
        <f t="shared" si="28"/>
        <v>0.14238184177424368</v>
      </c>
      <c r="BV20">
        <f t="shared" si="29"/>
        <v>0.55519659594449633</v>
      </c>
    </row>
    <row r="21" spans="1:74">
      <c r="A21">
        <v>2037</v>
      </c>
      <c r="B21" s="6">
        <v>797</v>
      </c>
      <c r="C21" s="6">
        <v>5914</v>
      </c>
      <c r="D21" s="6">
        <v>5607</v>
      </c>
      <c r="E21" s="6">
        <v>6092</v>
      </c>
      <c r="F21" s="6">
        <v>5820</v>
      </c>
      <c r="G21" s="1">
        <f>'social care need'!B21</f>
        <v>44402</v>
      </c>
      <c r="H21">
        <f t="shared" si="11"/>
        <v>797</v>
      </c>
      <c r="I21" s="1">
        <f>'social care need'!D21</f>
        <v>30479</v>
      </c>
      <c r="J21" s="1">
        <f t="shared" si="12"/>
        <v>5914</v>
      </c>
      <c r="K21" s="1">
        <f t="shared" si="13"/>
        <v>5607</v>
      </c>
      <c r="L21" s="1">
        <f>'social care need'!F21</f>
        <v>14301</v>
      </c>
      <c r="M21" s="1">
        <f t="shared" si="14"/>
        <v>6092</v>
      </c>
      <c r="N21" s="1">
        <f t="shared" si="15"/>
        <v>5820</v>
      </c>
      <c r="O21" s="1">
        <f t="shared" si="16"/>
        <v>89182</v>
      </c>
      <c r="P21" s="1">
        <f t="shared" si="17"/>
        <v>12803</v>
      </c>
      <c r="R21">
        <v>2037</v>
      </c>
      <c r="S21">
        <f t="shared" si="0"/>
        <v>303.33824276239193</v>
      </c>
      <c r="T21">
        <f t="shared" si="1"/>
        <v>2250.8687173108979</v>
      </c>
      <c r="U21">
        <f t="shared" si="2"/>
        <v>2318.6155268613443</v>
      </c>
      <c r="V21">
        <f t="shared" si="18"/>
        <v>4872.8224869346341</v>
      </c>
      <c r="X21">
        <f>H21/'social care need'!C21</f>
        <v>0.3032724505327245</v>
      </c>
      <c r="Y21">
        <f>K21/'social care need'!E21</f>
        <v>0.87078738934617173</v>
      </c>
      <c r="Z21">
        <f>N21/'social care need'!G21</f>
        <v>0.91667979209324302</v>
      </c>
      <c r="AB21">
        <f t="shared" si="19"/>
        <v>0.3032724505327245</v>
      </c>
      <c r="AC21">
        <f>J21/'social care need'!E21</f>
        <v>0.91846560024848578</v>
      </c>
      <c r="AD21">
        <f>M21/'social care need'!G21</f>
        <v>0.95952118443849421</v>
      </c>
      <c r="AF21" s="6">
        <v>49.741880000000002</v>
      </c>
      <c r="AG21" s="6">
        <v>15.37947</v>
      </c>
      <c r="AH21" s="6">
        <v>15.139139999999999</v>
      </c>
      <c r="AJ21" s="5">
        <v>9621</v>
      </c>
      <c r="AK21" s="5">
        <v>2523</v>
      </c>
      <c r="AL21" s="5">
        <v>1448</v>
      </c>
      <c r="AN21">
        <f t="shared" si="20"/>
        <v>3661753.116206992</v>
      </c>
      <c r="AO21">
        <f t="shared" si="33"/>
        <v>960253.93536952918</v>
      </c>
      <c r="AP21">
        <f t="shared" si="34"/>
        <v>551108.8776912716</v>
      </c>
      <c r="AR21" s="6">
        <v>4.3343800000000002E-2</v>
      </c>
      <c r="AS21" s="6">
        <v>1.3574729999999999</v>
      </c>
      <c r="AT21" s="6">
        <v>0.31161640000000002</v>
      </c>
      <c r="AU21" s="6">
        <v>0.14746200000000001</v>
      </c>
      <c r="AV21" s="6">
        <v>0.2802501</v>
      </c>
      <c r="AW21" s="6">
        <v>0.35840909999999998</v>
      </c>
      <c r="AY21">
        <f t="shared" si="21"/>
        <v>76555175.595748857</v>
      </c>
      <c r="AZ21">
        <f t="shared" si="22"/>
        <v>2397611281.9247036</v>
      </c>
      <c r="BA21">
        <f t="shared" si="23"/>
        <v>550386634.77856374</v>
      </c>
      <c r="BB21">
        <f t="shared" si="24"/>
        <v>260451997.83360749</v>
      </c>
      <c r="BC21">
        <f t="shared" si="25"/>
        <v>494986494.40580136</v>
      </c>
      <c r="BD21">
        <f t="shared" si="26"/>
        <v>633033365.45513558</v>
      </c>
      <c r="BF21">
        <v>2.0144863400446411</v>
      </c>
      <c r="BG21">
        <v>3.8344999999999914</v>
      </c>
      <c r="BH21">
        <v>2</v>
      </c>
      <c r="BI21">
        <f t="shared" si="31"/>
        <v>12.529111730074781</v>
      </c>
      <c r="BJ21">
        <f t="shared" si="32"/>
        <v>3098625.8959617703</v>
      </c>
      <c r="BL21">
        <v>2037</v>
      </c>
      <c r="BM21">
        <f t="shared" si="5"/>
        <v>0.95916834855463162</v>
      </c>
      <c r="BN21">
        <f t="shared" si="6"/>
        <v>30.039939636522437</v>
      </c>
      <c r="BO21">
        <f t="shared" si="7"/>
        <v>6.8958556418804875</v>
      </c>
      <c r="BP21">
        <f t="shared" si="8"/>
        <v>3.2632321811784628</v>
      </c>
      <c r="BQ21">
        <f t="shared" si="9"/>
        <v>6.2017410932883204</v>
      </c>
      <c r="BR21">
        <f t="shared" si="10"/>
        <v>7.9313457646526553</v>
      </c>
      <c r="BS21">
        <f t="shared" si="27"/>
        <v>55.291282666076988</v>
      </c>
      <c r="BT21">
        <f t="shared" si="30"/>
        <v>1.7843807068847639E-2</v>
      </c>
      <c r="BU21">
        <f t="shared" si="28"/>
        <v>0.14344658655420914</v>
      </c>
      <c r="BV21">
        <f t="shared" si="29"/>
        <v>0.54330335973473309</v>
      </c>
    </row>
    <row r="22" spans="1:74">
      <c r="A22">
        <v>2038</v>
      </c>
      <c r="B22" s="6">
        <v>800</v>
      </c>
      <c r="C22" s="6">
        <v>5897</v>
      </c>
      <c r="D22" s="6">
        <v>5566</v>
      </c>
      <c r="E22" s="6">
        <v>6215</v>
      </c>
      <c r="F22" s="6">
        <v>5946</v>
      </c>
      <c r="G22" s="1">
        <f>'social care need'!B22</f>
        <v>44508</v>
      </c>
      <c r="H22">
        <f t="shared" si="11"/>
        <v>800</v>
      </c>
      <c r="I22" s="1">
        <f>'social care need'!D22</f>
        <v>30617</v>
      </c>
      <c r="J22" s="1">
        <f t="shared" si="12"/>
        <v>5897</v>
      </c>
      <c r="K22" s="1">
        <f t="shared" si="13"/>
        <v>5566</v>
      </c>
      <c r="L22" s="1">
        <f>'social care need'!F22</f>
        <v>14513</v>
      </c>
      <c r="M22" s="1">
        <f t="shared" si="14"/>
        <v>6215</v>
      </c>
      <c r="N22" s="1">
        <f t="shared" si="15"/>
        <v>5946</v>
      </c>
      <c r="O22" s="1">
        <f t="shared" si="16"/>
        <v>89638</v>
      </c>
      <c r="P22" s="1">
        <f t="shared" si="17"/>
        <v>12912</v>
      </c>
      <c r="R22">
        <v>2038</v>
      </c>
      <c r="S22">
        <f t="shared" si="0"/>
        <v>304.48004292335446</v>
      </c>
      <c r="T22">
        <f t="shared" si="1"/>
        <v>2244.3985163987768</v>
      </c>
      <c r="U22">
        <f t="shared" si="2"/>
        <v>2365.4293334608101</v>
      </c>
      <c r="V22">
        <f t="shared" si="18"/>
        <v>4914.3078927829411</v>
      </c>
      <c r="X22">
        <f>H22/'social care need'!C22</f>
        <v>0.30522701259061424</v>
      </c>
      <c r="Y22">
        <f>K22/'social care need'!E22</f>
        <v>0.87023139462163857</v>
      </c>
      <c r="Z22">
        <f>N22/'social care need'!G22</f>
        <v>0.92214640198511166</v>
      </c>
      <c r="AB22">
        <f t="shared" si="19"/>
        <v>0.30522701259061424</v>
      </c>
      <c r="AC22">
        <f>J22/'social care need'!E22</f>
        <v>0.92198248905565983</v>
      </c>
      <c r="AD22">
        <f>M22/'social care need'!G22</f>
        <v>0.96386476426799006</v>
      </c>
      <c r="AF22" s="6">
        <v>51.271979999999999</v>
      </c>
      <c r="AG22" s="6">
        <v>15.834479999999999</v>
      </c>
      <c r="AH22" s="6">
        <v>14.666729999999999</v>
      </c>
      <c r="AJ22" s="5">
        <v>9694</v>
      </c>
      <c r="AK22" s="5">
        <v>2525</v>
      </c>
      <c r="AL22" s="5">
        <v>1524</v>
      </c>
      <c r="AN22">
        <f t="shared" si="20"/>
        <v>3689536.920123748</v>
      </c>
      <c r="AO22">
        <f t="shared" si="33"/>
        <v>961015.13547683763</v>
      </c>
      <c r="AP22">
        <f t="shared" si="34"/>
        <v>580034.48176899028</v>
      </c>
      <c r="AR22" s="6">
        <v>4.8456300000000001E-2</v>
      </c>
      <c r="AS22" s="6">
        <v>1.363218</v>
      </c>
      <c r="AT22" s="6">
        <v>0.30429109999999998</v>
      </c>
      <c r="AU22" s="6">
        <v>0.1569932</v>
      </c>
      <c r="AV22" s="6">
        <v>0.2822731</v>
      </c>
      <c r="AW22" s="6">
        <v>0.3609696</v>
      </c>
      <c r="AY22">
        <f t="shared" si="21"/>
        <v>86022641.249707237</v>
      </c>
      <c r="AZ22">
        <f t="shared" si="22"/>
        <v>2420069484.4456434</v>
      </c>
      <c r="BA22">
        <f t="shared" si="23"/>
        <v>540196509.65465367</v>
      </c>
      <c r="BB22">
        <f t="shared" si="24"/>
        <v>278704104.98208779</v>
      </c>
      <c r="BC22">
        <f t="shared" si="25"/>
        <v>501108784.94112718</v>
      </c>
      <c r="BD22">
        <f t="shared" si="26"/>
        <v>640815712.36042225</v>
      </c>
      <c r="BF22">
        <v>1.9903586550271939</v>
      </c>
      <c r="BG22">
        <v>3.8344999999999914</v>
      </c>
      <c r="BH22">
        <v>2</v>
      </c>
      <c r="BI22">
        <f t="shared" si="31"/>
        <v>12.754451489573036</v>
      </c>
      <c r="BJ22">
        <f t="shared" si="32"/>
        <v>3161047.291365006</v>
      </c>
      <c r="BL22">
        <v>2038</v>
      </c>
      <c r="BM22">
        <f t="shared" si="5"/>
        <v>1.0971716048243354</v>
      </c>
      <c r="BN22">
        <f t="shared" si="6"/>
        <v>30.866658840757985</v>
      </c>
      <c r="BO22">
        <f t="shared" si="7"/>
        <v>6.8899101772269526</v>
      </c>
      <c r="BP22">
        <f t="shared" si="8"/>
        <v>3.5547179869389094</v>
      </c>
      <c r="BQ22">
        <f t="shared" si="9"/>
        <v>6.3913676885304938</v>
      </c>
      <c r="BR22">
        <f t="shared" si="10"/>
        <v>8.1732529170571944</v>
      </c>
      <c r="BS22">
        <f t="shared" si="27"/>
        <v>56.973079215335872</v>
      </c>
      <c r="BT22">
        <f t="shared" si="30"/>
        <v>1.8023482081703911E-2</v>
      </c>
      <c r="BU22">
        <f t="shared" si="28"/>
        <v>0.14345815654733191</v>
      </c>
      <c r="BV22">
        <f t="shared" si="29"/>
        <v>0.54177620844564378</v>
      </c>
    </row>
    <row r="23" spans="1:74">
      <c r="A23">
        <v>2039</v>
      </c>
      <c r="B23" s="6">
        <v>796</v>
      </c>
      <c r="C23" s="6">
        <v>5924</v>
      </c>
      <c r="D23" s="6">
        <v>5578</v>
      </c>
      <c r="E23" s="6">
        <v>6494</v>
      </c>
      <c r="F23" s="6">
        <v>6190</v>
      </c>
      <c r="G23" s="1">
        <f>'social care need'!B23</f>
        <v>44738</v>
      </c>
      <c r="H23">
        <f t="shared" si="11"/>
        <v>796</v>
      </c>
      <c r="I23" s="1">
        <f>'social care need'!D23</f>
        <v>30627</v>
      </c>
      <c r="J23" s="1">
        <f t="shared" si="12"/>
        <v>5924</v>
      </c>
      <c r="K23" s="1">
        <f t="shared" si="13"/>
        <v>5578</v>
      </c>
      <c r="L23" s="1">
        <f>'social care need'!F23</f>
        <v>14948</v>
      </c>
      <c r="M23" s="1">
        <f t="shared" si="14"/>
        <v>6494</v>
      </c>
      <c r="N23" s="1">
        <f t="shared" si="15"/>
        <v>6190</v>
      </c>
      <c r="O23" s="1">
        <f t="shared" si="16"/>
        <v>90313</v>
      </c>
      <c r="P23" s="1">
        <f t="shared" si="17"/>
        <v>13214</v>
      </c>
      <c r="R23">
        <v>2039</v>
      </c>
      <c r="S23">
        <f t="shared" si="0"/>
        <v>302.95764270873769</v>
      </c>
      <c r="T23">
        <f t="shared" si="1"/>
        <v>2254.6747178474398</v>
      </c>
      <c r="U23">
        <f t="shared" si="2"/>
        <v>2471.6167484303305</v>
      </c>
      <c r="V23">
        <f t="shared" si="18"/>
        <v>5029.249108986508</v>
      </c>
      <c r="X23">
        <f>H23/'social care need'!C23</f>
        <v>0.29924812030075187</v>
      </c>
      <c r="Y23">
        <f>K23/'social care need'!E23</f>
        <v>0.87061027001716873</v>
      </c>
      <c r="Z23">
        <f>N23/'social care need'!G23</f>
        <v>0.92650800778326603</v>
      </c>
      <c r="AB23">
        <f t="shared" si="19"/>
        <v>0.29924812030075187</v>
      </c>
      <c r="AC23">
        <f>J23/'social care need'!E23</f>
        <v>0.92461370376151086</v>
      </c>
      <c r="AD23">
        <f>M23/'social care need'!G23</f>
        <v>0.97201017811704837</v>
      </c>
      <c r="AF23" s="6">
        <v>49.722580000000001</v>
      </c>
      <c r="AG23" s="6">
        <v>16.007200000000001</v>
      </c>
      <c r="AH23" s="6">
        <v>14.90996</v>
      </c>
      <c r="AJ23" s="5">
        <v>9906</v>
      </c>
      <c r="AK23" s="5">
        <v>2596</v>
      </c>
      <c r="AL23" s="5">
        <v>1576</v>
      </c>
      <c r="AN23">
        <f t="shared" si="20"/>
        <v>3770224.1314984369</v>
      </c>
      <c r="AO23">
        <f t="shared" si="33"/>
        <v>988037.73928628536</v>
      </c>
      <c r="AP23">
        <f t="shared" si="34"/>
        <v>599825.68455900834</v>
      </c>
      <c r="AR23" s="6">
        <v>4.6699999999999998E-2</v>
      </c>
      <c r="AS23" s="6">
        <v>1.3918360000000001</v>
      </c>
      <c r="AT23" s="6">
        <v>0.3191195</v>
      </c>
      <c r="AU23" s="6">
        <v>0.1574094</v>
      </c>
      <c r="AV23" s="6">
        <v>0.28622730000000002</v>
      </c>
      <c r="AW23" s="6">
        <v>0.35903859999999999</v>
      </c>
      <c r="AY23">
        <f t="shared" si="21"/>
        <v>83529044.791553259</v>
      </c>
      <c r="AZ23">
        <f t="shared" si="22"/>
        <v>2489480333.7579513</v>
      </c>
      <c r="BA23">
        <f t="shared" si="23"/>
        <v>570786873.86205745</v>
      </c>
      <c r="BB23">
        <f t="shared" si="24"/>
        <v>281547255.31502193</v>
      </c>
      <c r="BC23">
        <f t="shared" si="25"/>
        <v>511954881.41895837</v>
      </c>
      <c r="BD23">
        <f t="shared" si="26"/>
        <v>642187394.03204656</v>
      </c>
      <c r="BF23">
        <v>2.0040517889990923</v>
      </c>
      <c r="BG23">
        <v>3.8344999999999914</v>
      </c>
      <c r="BH23">
        <v>2</v>
      </c>
      <c r="BI23">
        <f t="shared" si="31"/>
        <v>12.983844050922265</v>
      </c>
      <c r="BJ23">
        <f t="shared" si="32"/>
        <v>3223963.4697181918</v>
      </c>
      <c r="BL23">
        <v>2039</v>
      </c>
      <c r="BM23">
        <f t="shared" si="5"/>
        <v>1.0845280912960282</v>
      </c>
      <c r="BN23">
        <f t="shared" si="6"/>
        <v>32.32302442135115</v>
      </c>
      <c r="BO23">
        <f t="shared" si="7"/>
        <v>7.4110077565383925</v>
      </c>
      <c r="BP23">
        <f t="shared" si="8"/>
        <v>3.6555656559754395</v>
      </c>
      <c r="BQ23">
        <f t="shared" si="9"/>
        <v>6.647142341452156</v>
      </c>
      <c r="BR23">
        <f t="shared" si="10"/>
        <v>8.3380609755802606</v>
      </c>
      <c r="BS23">
        <f t="shared" si="27"/>
        <v>59.459329242193419</v>
      </c>
      <c r="BT23">
        <f t="shared" si="30"/>
        <v>1.8442928960169264E-2</v>
      </c>
      <c r="BU23">
        <f t="shared" si="28"/>
        <v>0.14023133260748966</v>
      </c>
      <c r="BV23">
        <f t="shared" si="29"/>
        <v>0.54361569215977878</v>
      </c>
    </row>
    <row r="24" spans="1:74">
      <c r="A24">
        <v>2040</v>
      </c>
      <c r="B24" s="6">
        <v>825</v>
      </c>
      <c r="C24" s="6">
        <v>5952</v>
      </c>
      <c r="D24" s="6">
        <v>5589</v>
      </c>
      <c r="E24" s="6">
        <v>6700</v>
      </c>
      <c r="F24" s="6">
        <v>6370</v>
      </c>
      <c r="G24" s="1">
        <f>'social care need'!B24</f>
        <v>44932</v>
      </c>
      <c r="H24">
        <f t="shared" si="11"/>
        <v>825</v>
      </c>
      <c r="I24" s="1">
        <f>'social care need'!D24</f>
        <v>30547</v>
      </c>
      <c r="J24" s="1">
        <f t="shared" si="12"/>
        <v>5952</v>
      </c>
      <c r="K24" s="1">
        <f t="shared" si="13"/>
        <v>5589</v>
      </c>
      <c r="L24" s="1">
        <f>'social care need'!F24</f>
        <v>15338</v>
      </c>
      <c r="M24" s="1">
        <f t="shared" si="14"/>
        <v>6700</v>
      </c>
      <c r="N24" s="1">
        <f t="shared" si="15"/>
        <v>6370</v>
      </c>
      <c r="O24" s="1">
        <f t="shared" si="16"/>
        <v>90817</v>
      </c>
      <c r="P24" s="1">
        <f t="shared" si="17"/>
        <v>13477</v>
      </c>
      <c r="R24">
        <v>2040</v>
      </c>
      <c r="S24">
        <f t="shared" si="0"/>
        <v>313.99504426470935</v>
      </c>
      <c r="T24">
        <f t="shared" si="1"/>
        <v>2265.3315193497574</v>
      </c>
      <c r="U24">
        <f t="shared" si="2"/>
        <v>2550.0203594830941</v>
      </c>
      <c r="V24">
        <f t="shared" si="18"/>
        <v>5129.3469230975606</v>
      </c>
      <c r="X24">
        <f>H24/'social care need'!C24</f>
        <v>0.3089887640449438</v>
      </c>
      <c r="Y24">
        <f>K24/'social care need'!E24</f>
        <v>0.87259953161592507</v>
      </c>
      <c r="Z24">
        <f>N24/'social care need'!G24</f>
        <v>0.92466250544346063</v>
      </c>
      <c r="AB24">
        <f t="shared" si="19"/>
        <v>0.3089887640449438</v>
      </c>
      <c r="AC24">
        <f>J24/'social care need'!E24</f>
        <v>0.9292740046838408</v>
      </c>
      <c r="AD24">
        <f>M24/'social care need'!G24</f>
        <v>0.97256495862969949</v>
      </c>
      <c r="AF24" s="6">
        <v>51.559080000000002</v>
      </c>
      <c r="AG24" s="6">
        <v>15.49798</v>
      </c>
      <c r="AH24" s="6">
        <v>14.78262</v>
      </c>
      <c r="AJ24" s="5">
        <v>10020</v>
      </c>
      <c r="AK24" s="5">
        <v>2698</v>
      </c>
      <c r="AL24" s="5">
        <v>1599</v>
      </c>
      <c r="AN24">
        <f t="shared" si="20"/>
        <v>3813612.5376150152</v>
      </c>
      <c r="AO24">
        <f t="shared" si="33"/>
        <v>1026858.944759013</v>
      </c>
      <c r="AP24">
        <f t="shared" si="34"/>
        <v>608579.4857930548</v>
      </c>
      <c r="AR24" s="6">
        <v>3.96361E-2</v>
      </c>
      <c r="AS24" s="6">
        <v>1.3953120000000001</v>
      </c>
      <c r="AT24" s="6">
        <v>0.3177857</v>
      </c>
      <c r="AU24" s="6">
        <v>0.15992149999999999</v>
      </c>
      <c r="AV24" s="6">
        <v>0.29114089999999998</v>
      </c>
      <c r="AW24" s="6">
        <v>0.37087340000000002</v>
      </c>
      <c r="AY24">
        <f t="shared" si="21"/>
        <v>71289970.105669871</v>
      </c>
      <c r="AZ24">
        <f t="shared" si="22"/>
        <v>2509625083.3982768</v>
      </c>
      <c r="BA24">
        <f t="shared" si="23"/>
        <v>571573213.63629043</v>
      </c>
      <c r="BB24">
        <f t="shared" si="24"/>
        <v>287636749.18203062</v>
      </c>
      <c r="BC24">
        <f t="shared" si="25"/>
        <v>523649553.24912941</v>
      </c>
      <c r="BD24">
        <f t="shared" si="26"/>
        <v>667057394.62227976</v>
      </c>
      <c r="BF24">
        <v>1.9576261807040964</v>
      </c>
      <c r="BG24">
        <v>3.8344999999999914</v>
      </c>
      <c r="BH24">
        <v>2</v>
      </c>
      <c r="BI24">
        <f t="shared" si="31"/>
        <v>13.217362304955762</v>
      </c>
      <c r="BJ24">
        <f t="shared" si="32"/>
        <v>3288573.3673097566</v>
      </c>
      <c r="BL24">
        <v>2040</v>
      </c>
      <c r="BM24">
        <f t="shared" si="5"/>
        <v>0.94226536359610402</v>
      </c>
      <c r="BN24">
        <f t="shared" si="6"/>
        <v>33.170623976879845</v>
      </c>
      <c r="BO24">
        <f t="shared" si="7"/>
        <v>7.5546902484387308</v>
      </c>
      <c r="BP24">
        <f t="shared" si="8"/>
        <v>3.8017991261585866</v>
      </c>
      <c r="BQ24">
        <f t="shared" si="9"/>
        <v>6.9212658661219679</v>
      </c>
      <c r="BR24">
        <f t="shared" si="10"/>
        <v>8.8167392629225212</v>
      </c>
      <c r="BS24">
        <f t="shared" si="27"/>
        <v>61.207383844117757</v>
      </c>
      <c r="BT24">
        <f t="shared" si="30"/>
        <v>1.8612138762830445E-2</v>
      </c>
      <c r="BU24">
        <f t="shared" si="28"/>
        <v>0.14404698762124662</v>
      </c>
      <c r="BV24">
        <f t="shared" si="29"/>
        <v>0.54193827433236486</v>
      </c>
    </row>
    <row r="25" spans="1:74">
      <c r="A25">
        <v>2041</v>
      </c>
      <c r="B25" s="6">
        <v>814</v>
      </c>
      <c r="C25" s="6">
        <v>5928</v>
      </c>
      <c r="D25" s="6">
        <v>5548</v>
      </c>
      <c r="E25" s="6">
        <v>6747</v>
      </c>
      <c r="F25" s="6">
        <v>6419</v>
      </c>
      <c r="G25" s="1">
        <f>'social care need'!B25</f>
        <v>45172</v>
      </c>
      <c r="H25">
        <f t="shared" si="11"/>
        <v>814</v>
      </c>
      <c r="I25" s="1">
        <f>'social care need'!D25</f>
        <v>30426</v>
      </c>
      <c r="J25" s="1">
        <f t="shared" si="12"/>
        <v>5928</v>
      </c>
      <c r="K25" s="1">
        <f t="shared" si="13"/>
        <v>5548</v>
      </c>
      <c r="L25" s="1">
        <f>'social care need'!F25</f>
        <v>15713</v>
      </c>
      <c r="M25" s="1">
        <f t="shared" si="14"/>
        <v>6747</v>
      </c>
      <c r="N25" s="1">
        <f t="shared" si="15"/>
        <v>6419</v>
      </c>
      <c r="O25" s="1">
        <f t="shared" si="16"/>
        <v>91311</v>
      </c>
      <c r="P25" s="1">
        <f t="shared" si="17"/>
        <v>13489</v>
      </c>
      <c r="R25">
        <v>2041</v>
      </c>
      <c r="S25">
        <f t="shared" si="0"/>
        <v>309.80844367451317</v>
      </c>
      <c r="T25">
        <f t="shared" si="1"/>
        <v>2256.1971180620567</v>
      </c>
      <c r="U25">
        <f t="shared" si="2"/>
        <v>2567.9085620048409</v>
      </c>
      <c r="V25">
        <f t="shared" si="18"/>
        <v>5133.9141237414105</v>
      </c>
      <c r="X25">
        <f>H25/'social care need'!C25</f>
        <v>0.30775047258979205</v>
      </c>
      <c r="Y25">
        <f>K25/'social care need'!E25</f>
        <v>0.87123115577889443</v>
      </c>
      <c r="Z25">
        <f>N25/'social care need'!G25</f>
        <v>0.92346424974823771</v>
      </c>
      <c r="AB25">
        <f t="shared" si="19"/>
        <v>0.30775047258979205</v>
      </c>
      <c r="AC25">
        <f>J25/'social care need'!E25</f>
        <v>0.93090452261306533</v>
      </c>
      <c r="AD25">
        <f>M25/'social care need'!G25</f>
        <v>0.97065170479067764</v>
      </c>
      <c r="AF25" s="6">
        <v>48.41113</v>
      </c>
      <c r="AG25" s="6">
        <v>15.635719999999999</v>
      </c>
      <c r="AH25" s="6">
        <v>14.87116</v>
      </c>
      <c r="AJ25" s="5">
        <v>9952</v>
      </c>
      <c r="AK25" s="5">
        <v>2701</v>
      </c>
      <c r="AL25" s="5">
        <v>1660</v>
      </c>
      <c r="AN25">
        <f t="shared" si="20"/>
        <v>3787731.7339665298</v>
      </c>
      <c r="AO25">
        <f t="shared" si="33"/>
        <v>1028000.7449199756</v>
      </c>
      <c r="AP25">
        <f t="shared" si="34"/>
        <v>631796.08906596061</v>
      </c>
      <c r="AR25" s="6">
        <v>4.2604599999999999E-2</v>
      </c>
      <c r="AS25" s="6">
        <v>1.3812120000000001</v>
      </c>
      <c r="AT25" s="6">
        <v>0.30939420000000001</v>
      </c>
      <c r="AU25" s="6">
        <v>0.1559836</v>
      </c>
      <c r="AV25" s="6">
        <v>0.27373940000000002</v>
      </c>
      <c r="AW25" s="6">
        <v>0.38255289999999997</v>
      </c>
      <c r="AY25">
        <f t="shared" si="21"/>
        <v>77045975.249048084</v>
      </c>
      <c r="AZ25">
        <f t="shared" si="22"/>
        <v>2497777835.3907371</v>
      </c>
      <c r="BA25">
        <f t="shared" si="23"/>
        <v>559507139.49665141</v>
      </c>
      <c r="BB25">
        <f t="shared" si="24"/>
        <v>282080070.81060302</v>
      </c>
      <c r="BC25">
        <f t="shared" si="25"/>
        <v>495029152.65227872</v>
      </c>
      <c r="BD25">
        <f t="shared" si="26"/>
        <v>691807017.66596961</v>
      </c>
      <c r="BF25">
        <v>1.9264648492287648</v>
      </c>
      <c r="BG25">
        <v>3.8344999999999914</v>
      </c>
      <c r="BH25">
        <v>2</v>
      </c>
      <c r="BI25">
        <f t="shared" si="31"/>
        <v>13.45508045346989</v>
      </c>
      <c r="BJ25">
        <f t="shared" si="32"/>
        <v>3352951.3405198748</v>
      </c>
      <c r="BL25">
        <v>2041</v>
      </c>
      <c r="BM25">
        <f t="shared" si="5"/>
        <v>1.0366597955919918</v>
      </c>
      <c r="BN25">
        <f t="shared" si="6"/>
        <v>33.60780173007624</v>
      </c>
      <c r="BO25">
        <f t="shared" si="7"/>
        <v>7.5282135762182456</v>
      </c>
      <c r="BP25">
        <f t="shared" si="8"/>
        <v>3.795410047077147</v>
      </c>
      <c r="BQ25">
        <f t="shared" si="9"/>
        <v>6.6606570757494374</v>
      </c>
      <c r="BR25">
        <f t="shared" si="10"/>
        <v>9.3083190809706853</v>
      </c>
      <c r="BS25">
        <f t="shared" si="27"/>
        <v>61.937061305683748</v>
      </c>
      <c r="BT25">
        <f t="shared" si="30"/>
        <v>1.8472400883718286E-2</v>
      </c>
      <c r="BU25">
        <f t="shared" si="28"/>
        <v>0.15028674084213442</v>
      </c>
      <c r="BV25">
        <f t="shared" si="29"/>
        <v>0.54261214564586013</v>
      </c>
    </row>
    <row r="26" spans="1:74">
      <c r="A26">
        <v>2042</v>
      </c>
      <c r="B26" s="6">
        <v>853</v>
      </c>
      <c r="C26" s="6">
        <v>5952</v>
      </c>
      <c r="D26" s="6">
        <v>5563</v>
      </c>
      <c r="E26" s="6">
        <v>7015</v>
      </c>
      <c r="F26" s="6">
        <v>6688</v>
      </c>
      <c r="G26" s="1">
        <f>'social care need'!B26</f>
        <v>45442</v>
      </c>
      <c r="H26">
        <f t="shared" si="11"/>
        <v>853</v>
      </c>
      <c r="I26" s="1">
        <f>'social care need'!D26</f>
        <v>30171</v>
      </c>
      <c r="J26" s="1">
        <f t="shared" si="12"/>
        <v>5952</v>
      </c>
      <c r="K26" s="1">
        <f t="shared" si="13"/>
        <v>5563</v>
      </c>
      <c r="L26" s="1">
        <f>'social care need'!F26</f>
        <v>16212</v>
      </c>
      <c r="M26" s="1">
        <f t="shared" si="14"/>
        <v>7015</v>
      </c>
      <c r="N26" s="1">
        <f t="shared" si="15"/>
        <v>6688</v>
      </c>
      <c r="O26" s="1">
        <f t="shared" si="16"/>
        <v>91825</v>
      </c>
      <c r="P26" s="1">
        <f t="shared" si="17"/>
        <v>13820</v>
      </c>
      <c r="R26">
        <v>2042</v>
      </c>
      <c r="S26">
        <f t="shared" si="0"/>
        <v>324.65184576702671</v>
      </c>
      <c r="T26">
        <f t="shared" si="1"/>
        <v>2265.3315193497574</v>
      </c>
      <c r="U26">
        <f t="shared" si="2"/>
        <v>2669.9093763841647</v>
      </c>
      <c r="V26">
        <f t="shared" si="18"/>
        <v>5259.8927415009493</v>
      </c>
      <c r="X26">
        <f>H26/'social care need'!C26</f>
        <v>0.30905797101449273</v>
      </c>
      <c r="Y26">
        <f>K26/'social care need'!E26</f>
        <v>0.87994305599493827</v>
      </c>
      <c r="Z26">
        <f>N26/'social care need'!G26</f>
        <v>0.92324682495858645</v>
      </c>
      <c r="AB26">
        <f t="shared" si="19"/>
        <v>0.30905797101449273</v>
      </c>
      <c r="AC26">
        <f>J26/'social care need'!E26</f>
        <v>0.94147421701993039</v>
      </c>
      <c r="AD26">
        <f>M26/'social care need'!G26</f>
        <v>0.96838763114301496</v>
      </c>
      <c r="AF26" s="6">
        <v>48.741709999999998</v>
      </c>
      <c r="AG26" s="6">
        <v>15.659509999999999</v>
      </c>
      <c r="AH26" s="6">
        <v>14.84168</v>
      </c>
      <c r="AJ26" s="5">
        <v>10153</v>
      </c>
      <c r="AK26" s="5">
        <v>2741</v>
      </c>
      <c r="AL26" s="5">
        <v>1759</v>
      </c>
      <c r="AN26">
        <f t="shared" si="20"/>
        <v>3864232.3447510228</v>
      </c>
      <c r="AO26">
        <f t="shared" si="33"/>
        <v>1043224.7470661433</v>
      </c>
      <c r="AP26">
        <f t="shared" si="34"/>
        <v>669475.49437772564</v>
      </c>
      <c r="AR26" s="6">
        <v>5.7216299999999998E-2</v>
      </c>
      <c r="AS26" s="6">
        <v>1.4110480000000001</v>
      </c>
      <c r="AT26" s="6">
        <v>0.3255846</v>
      </c>
      <c r="AU26" s="6">
        <v>0.161278</v>
      </c>
      <c r="AV26" s="6">
        <v>0.261575</v>
      </c>
      <c r="AW26" s="6">
        <v>0.3849476</v>
      </c>
      <c r="AY26">
        <f t="shared" si="21"/>
        <v>104052153.39763193</v>
      </c>
      <c r="AZ26">
        <f t="shared" si="22"/>
        <v>2566097125.2496538</v>
      </c>
      <c r="BA26">
        <f t="shared" si="23"/>
        <v>592100131.31059921</v>
      </c>
      <c r="BB26">
        <f t="shared" si="24"/>
        <v>293296196.98693001</v>
      </c>
      <c r="BC26">
        <f t="shared" si="25"/>
        <v>475693849.91664219</v>
      </c>
      <c r="BD26">
        <f t="shared" si="26"/>
        <v>700056220.43456614</v>
      </c>
      <c r="BF26">
        <v>1.9030351552745657</v>
      </c>
      <c r="BG26">
        <v>3.8344999999999914</v>
      </c>
      <c r="BH26">
        <v>2</v>
      </c>
      <c r="BI26">
        <f t="shared" si="31"/>
        <v>13.697074032802147</v>
      </c>
      <c r="BJ26">
        <f t="shared" si="32"/>
        <v>3417544.7695067348</v>
      </c>
      <c r="BL26">
        <v>2042</v>
      </c>
      <c r="BM26">
        <f t="shared" si="5"/>
        <v>1.42521004835985</v>
      </c>
      <c r="BN26">
        <f t="shared" si="6"/>
        <v>35.148022299905271</v>
      </c>
      <c r="BO26">
        <f t="shared" si="7"/>
        <v>8.11003933339315</v>
      </c>
      <c r="BP26">
        <f t="shared" si="8"/>
        <v>4.0172997236693027</v>
      </c>
      <c r="BQ26">
        <f t="shared" si="9"/>
        <v>6.5156138792569216</v>
      </c>
      <c r="BR26">
        <f t="shared" si="10"/>
        <v>9.5887218784159121</v>
      </c>
      <c r="BS26">
        <f t="shared" si="27"/>
        <v>64.804907163000408</v>
      </c>
      <c r="BT26">
        <f t="shared" si="30"/>
        <v>1.8962416452075886E-2</v>
      </c>
      <c r="BU26">
        <f t="shared" si="28"/>
        <v>0.14796289815365216</v>
      </c>
      <c r="BV26">
        <f t="shared" si="29"/>
        <v>0.54236667929327143</v>
      </c>
    </row>
    <row r="27" spans="1:74">
      <c r="A27">
        <v>2043</v>
      </c>
      <c r="B27" s="6">
        <v>810</v>
      </c>
      <c r="C27" s="6">
        <v>5802</v>
      </c>
      <c r="D27" s="6">
        <v>5459</v>
      </c>
      <c r="E27" s="6">
        <v>7186</v>
      </c>
      <c r="F27" s="6">
        <v>6846</v>
      </c>
      <c r="G27" s="1">
        <f>'social care need'!B27</f>
        <v>45636</v>
      </c>
      <c r="H27">
        <f t="shared" si="11"/>
        <v>810</v>
      </c>
      <c r="I27" s="1">
        <f>'social care need'!D27</f>
        <v>29930</v>
      </c>
      <c r="J27" s="1">
        <f t="shared" si="12"/>
        <v>5802</v>
      </c>
      <c r="K27" s="1">
        <f t="shared" si="13"/>
        <v>5459</v>
      </c>
      <c r="L27" s="1">
        <f>'social care need'!F27</f>
        <v>16628</v>
      </c>
      <c r="M27" s="1">
        <f t="shared" si="14"/>
        <v>7186</v>
      </c>
      <c r="N27" s="1">
        <f t="shared" si="15"/>
        <v>6846</v>
      </c>
      <c r="O27" s="1">
        <f t="shared" si="16"/>
        <v>92194</v>
      </c>
      <c r="P27" s="1">
        <f t="shared" si="17"/>
        <v>13798</v>
      </c>
      <c r="R27">
        <v>2043</v>
      </c>
      <c r="S27">
        <f t="shared" si="0"/>
        <v>308.2860434598964</v>
      </c>
      <c r="T27">
        <f t="shared" si="1"/>
        <v>2208.2415113016282</v>
      </c>
      <c r="U27">
        <f t="shared" si="2"/>
        <v>2734.9919855590319</v>
      </c>
      <c r="V27">
        <f t="shared" si="18"/>
        <v>5251.5195403205562</v>
      </c>
      <c r="X27">
        <f>H27/'social care need'!C27</f>
        <v>0.29779411764705882</v>
      </c>
      <c r="Y27">
        <f>K27/'social care need'!E27</f>
        <v>0.87666613136341742</v>
      </c>
      <c r="Z27">
        <f>N27/'social care need'!G27</f>
        <v>0.92363734484619531</v>
      </c>
      <c r="AB27">
        <f t="shared" si="19"/>
        <v>0.29779411764705882</v>
      </c>
      <c r="AC27">
        <f>J27/'social care need'!E27</f>
        <v>0.93174883571543277</v>
      </c>
      <c r="AD27">
        <f>M27/'social care need'!G27</f>
        <v>0.96950890447922289</v>
      </c>
      <c r="AF27" s="6">
        <v>50.083910000000003</v>
      </c>
      <c r="AG27" s="6">
        <v>15.87683</v>
      </c>
      <c r="AH27" s="6">
        <v>14.74615</v>
      </c>
      <c r="AJ27" s="5">
        <v>10090</v>
      </c>
      <c r="AK27" s="5">
        <v>2760</v>
      </c>
      <c r="AL27" s="5">
        <v>1780</v>
      </c>
      <c r="AN27">
        <f t="shared" si="20"/>
        <v>3840254.5413708086</v>
      </c>
      <c r="AO27">
        <f t="shared" si="33"/>
        <v>1050456.148085573</v>
      </c>
      <c r="AP27">
        <f t="shared" si="34"/>
        <v>677468.09550446377</v>
      </c>
      <c r="AR27" s="6">
        <v>5.09183E-2</v>
      </c>
      <c r="AS27" s="6">
        <v>1.3790720000000001</v>
      </c>
      <c r="AT27" s="6">
        <v>0.34699000000000002</v>
      </c>
      <c r="AU27" s="6">
        <v>0.1602855</v>
      </c>
      <c r="AV27" s="6">
        <v>0.26799440000000002</v>
      </c>
      <c r="AW27" s="6">
        <v>0.38331569999999998</v>
      </c>
      <c r="AY27">
        <f t="shared" si="21"/>
        <v>92970875.165555015</v>
      </c>
      <c r="AZ27">
        <f t="shared" si="22"/>
        <v>2518024575.7676964</v>
      </c>
      <c r="BA27">
        <f t="shared" si="23"/>
        <v>633563256.70134187</v>
      </c>
      <c r="BB27">
        <f t="shared" si="24"/>
        <v>292662622.50209779</v>
      </c>
      <c r="BC27">
        <f t="shared" si="25"/>
        <v>489326507.51238388</v>
      </c>
      <c r="BD27">
        <f t="shared" si="26"/>
        <v>699889746.78450263</v>
      </c>
      <c r="BF27">
        <v>1.8715040493936073</v>
      </c>
      <c r="BG27">
        <v>3.8344999999999914</v>
      </c>
      <c r="BH27">
        <v>2</v>
      </c>
      <c r="BI27">
        <f t="shared" si="31"/>
        <v>13.943419937833278</v>
      </c>
      <c r="BJ27">
        <f t="shared" si="32"/>
        <v>3482581.8479176951</v>
      </c>
      <c r="BL27">
        <v>2043</v>
      </c>
      <c r="BM27">
        <f t="shared" si="5"/>
        <v>1.2963319544212086</v>
      </c>
      <c r="BN27">
        <f t="shared" si="6"/>
        <v>35.109874073713478</v>
      </c>
      <c r="BO27">
        <f t="shared" si="7"/>
        <v>8.8340385453680739</v>
      </c>
      <c r="BP27">
        <f t="shared" si="8"/>
        <v>4.0807178456543243</v>
      </c>
      <c r="BQ27">
        <f t="shared" si="9"/>
        <v>6.8228849809584986</v>
      </c>
      <c r="BR27">
        <f t="shared" si="10"/>
        <v>9.7588566496001192</v>
      </c>
      <c r="BS27">
        <f t="shared" si="27"/>
        <v>65.902704049715709</v>
      </c>
      <c r="BT27">
        <f t="shared" si="30"/>
        <v>1.8923519080856707E-2</v>
      </c>
      <c r="BU27">
        <f t="shared" si="28"/>
        <v>0.14807976076730067</v>
      </c>
      <c r="BV27">
        <f t="shared" si="29"/>
        <v>0.53275316362174274</v>
      </c>
    </row>
    <row r="28" spans="1:74">
      <c r="A28">
        <v>2044</v>
      </c>
      <c r="B28" s="6">
        <v>830</v>
      </c>
      <c r="C28" s="6">
        <v>5714</v>
      </c>
      <c r="D28" s="6">
        <v>5359</v>
      </c>
      <c r="E28" s="6">
        <v>7303</v>
      </c>
      <c r="F28" s="6">
        <v>6968</v>
      </c>
      <c r="G28" s="1">
        <f>'social care need'!B28</f>
        <v>46064</v>
      </c>
      <c r="H28">
        <f t="shared" si="11"/>
        <v>830</v>
      </c>
      <c r="I28" s="1">
        <f>'social care need'!D28</f>
        <v>29806</v>
      </c>
      <c r="J28" s="1">
        <f t="shared" si="12"/>
        <v>5714</v>
      </c>
      <c r="K28" s="1">
        <f t="shared" si="13"/>
        <v>5359</v>
      </c>
      <c r="L28" s="1">
        <f>'social care need'!F28</f>
        <v>17121</v>
      </c>
      <c r="M28" s="1">
        <f t="shared" si="14"/>
        <v>7303</v>
      </c>
      <c r="N28" s="1">
        <f t="shared" si="15"/>
        <v>6968</v>
      </c>
      <c r="O28" s="1">
        <f t="shared" si="16"/>
        <v>92991</v>
      </c>
      <c r="P28" s="1">
        <f t="shared" si="17"/>
        <v>13847</v>
      </c>
      <c r="R28">
        <v>2044</v>
      </c>
      <c r="S28">
        <f t="shared" si="0"/>
        <v>315.89804453298029</v>
      </c>
      <c r="T28">
        <f t="shared" si="1"/>
        <v>2174.7487065800597</v>
      </c>
      <c r="U28">
        <f t="shared" si="2"/>
        <v>2779.5221918365723</v>
      </c>
      <c r="V28">
        <f t="shared" si="18"/>
        <v>5270.1689429496128</v>
      </c>
      <c r="X28">
        <f>H28/'social care need'!C28</f>
        <v>0.30369557263080865</v>
      </c>
      <c r="Y28">
        <f>K28/'social care need'!E28</f>
        <v>0.87723031592732037</v>
      </c>
      <c r="Z28">
        <f>N28/'social care need'!G28</f>
        <v>0.92340312748476017</v>
      </c>
      <c r="AB28">
        <f t="shared" si="19"/>
        <v>0.30369557263080865</v>
      </c>
      <c r="AC28">
        <f>J28/'social care need'!E28</f>
        <v>0.93534129972172209</v>
      </c>
      <c r="AD28">
        <f>M28/'social care need'!G28</f>
        <v>0.96779750861383518</v>
      </c>
      <c r="AF28" s="6">
        <v>51.537680000000002</v>
      </c>
      <c r="AG28" s="6">
        <v>15.106859999999999</v>
      </c>
      <c r="AH28" s="6">
        <v>14.374040000000001</v>
      </c>
      <c r="AJ28" s="5">
        <v>10086</v>
      </c>
      <c r="AK28" s="5">
        <v>2682</v>
      </c>
      <c r="AL28" s="5">
        <v>1908</v>
      </c>
      <c r="AN28">
        <f t="shared" si="20"/>
        <v>3838732.1411561919</v>
      </c>
      <c r="AO28">
        <f t="shared" si="33"/>
        <v>1020769.343900546</v>
      </c>
      <c r="AP28">
        <f t="shared" si="34"/>
        <v>726184.90237220051</v>
      </c>
      <c r="AR28" s="6">
        <v>4.07147E-2</v>
      </c>
      <c r="AS28" s="6">
        <v>1.34684</v>
      </c>
      <c r="AT28" s="6">
        <v>0.33230140000000002</v>
      </c>
      <c r="AU28" s="6">
        <v>0.1539585</v>
      </c>
      <c r="AV28" s="6">
        <v>0.27159489999999997</v>
      </c>
      <c r="AW28" s="6">
        <v>0.37172040000000001</v>
      </c>
      <c r="AY28">
        <f t="shared" si="21"/>
        <v>74982950.030632943</v>
      </c>
      <c r="AZ28">
        <f t="shared" si="22"/>
        <v>2480431795.3775339</v>
      </c>
      <c r="BA28">
        <f t="shared" si="23"/>
        <v>611988772.39201987</v>
      </c>
      <c r="BB28">
        <f t="shared" si="24"/>
        <v>283540404.6275965</v>
      </c>
      <c r="BC28">
        <f t="shared" si="25"/>
        <v>500187568.99288833</v>
      </c>
      <c r="BD28">
        <f t="shared" si="26"/>
        <v>684585473.51612294</v>
      </c>
      <c r="BF28">
        <v>1.8380180502524297</v>
      </c>
      <c r="BG28">
        <v>3.8344999999999914</v>
      </c>
      <c r="BH28">
        <v>2</v>
      </c>
      <c r="BI28">
        <f t="shared" si="31"/>
        <v>14.194196446421072</v>
      </c>
      <c r="BJ28">
        <f t="shared" si="32"/>
        <v>3547758.5082249213</v>
      </c>
      <c r="BL28">
        <v>2044</v>
      </c>
      <c r="BM28">
        <f t="shared" si="5"/>
        <v>1.0643227228669789</v>
      </c>
      <c r="BN28">
        <f t="shared" si="6"/>
        <v>35.207736175537633</v>
      </c>
      <c r="BO28">
        <f t="shared" si="7"/>
        <v>8.686688858336403</v>
      </c>
      <c r="BP28">
        <f t="shared" si="8"/>
        <v>4.0246282037818233</v>
      </c>
      <c r="BQ28">
        <f t="shared" si="9"/>
        <v>7.0997606143428511</v>
      </c>
      <c r="BR28">
        <f t="shared" si="10"/>
        <v>9.717140695454038</v>
      </c>
      <c r="BS28">
        <f t="shared" si="27"/>
        <v>65.800277270319725</v>
      </c>
      <c r="BT28">
        <f t="shared" si="30"/>
        <v>1.8547000061523947E-2</v>
      </c>
      <c r="BU28">
        <f t="shared" si="28"/>
        <v>0.14767628798180021</v>
      </c>
      <c r="BV28">
        <f t="shared" si="29"/>
        <v>0.53506972365629601</v>
      </c>
    </row>
    <row r="29" spans="1:74">
      <c r="A29">
        <v>2045</v>
      </c>
      <c r="B29" s="6">
        <v>811</v>
      </c>
      <c r="C29" s="6">
        <v>5675</v>
      </c>
      <c r="D29" s="6">
        <v>5340</v>
      </c>
      <c r="E29" s="6">
        <v>7482</v>
      </c>
      <c r="F29" s="6">
        <v>7126</v>
      </c>
      <c r="G29" s="1">
        <f>'social care need'!B29</f>
        <v>46276</v>
      </c>
      <c r="H29">
        <f t="shared" si="11"/>
        <v>811</v>
      </c>
      <c r="I29" s="1">
        <f>'social care need'!D29</f>
        <v>29772</v>
      </c>
      <c r="J29" s="1">
        <f t="shared" si="12"/>
        <v>5675</v>
      </c>
      <c r="K29" s="1">
        <f t="shared" si="13"/>
        <v>5340</v>
      </c>
      <c r="L29" s="1">
        <f>'social care need'!F29</f>
        <v>17492</v>
      </c>
      <c r="M29" s="1">
        <f t="shared" si="14"/>
        <v>7482</v>
      </c>
      <c r="N29" s="1">
        <f t="shared" si="15"/>
        <v>7126</v>
      </c>
      <c r="O29" s="1">
        <f t="shared" si="16"/>
        <v>93540</v>
      </c>
      <c r="P29" s="1">
        <f t="shared" si="17"/>
        <v>13968</v>
      </c>
      <c r="R29">
        <v>2045</v>
      </c>
      <c r="S29">
        <f t="shared" si="0"/>
        <v>308.66664351355064</v>
      </c>
      <c r="T29">
        <f t="shared" si="1"/>
        <v>2159.9053044875459</v>
      </c>
      <c r="U29">
        <f t="shared" si="2"/>
        <v>2847.6496014406725</v>
      </c>
      <c r="V29">
        <f t="shared" si="18"/>
        <v>5316.2215494417687</v>
      </c>
      <c r="X29">
        <f>H29/'social care need'!C29</f>
        <v>0.29739640630729741</v>
      </c>
      <c r="Y29">
        <f>K29/'social care need'!E29</f>
        <v>0.88104273222240559</v>
      </c>
      <c r="Z29">
        <f>N29/'social care need'!G29</f>
        <v>0.92581525269585552</v>
      </c>
      <c r="AB29">
        <f t="shared" si="19"/>
        <v>0.29739640630729741</v>
      </c>
      <c r="AC29">
        <f>J29/'social care need'!E29</f>
        <v>0.93631413958092724</v>
      </c>
      <c r="AD29">
        <f>M29/'social care need'!G29</f>
        <v>0.97206703910614523</v>
      </c>
      <c r="AF29" s="6">
        <v>47.898989999999998</v>
      </c>
      <c r="AG29" s="6">
        <v>16.002210000000002</v>
      </c>
      <c r="AH29" s="6">
        <v>14.290620000000001</v>
      </c>
      <c r="AJ29" s="5">
        <v>10049</v>
      </c>
      <c r="AK29" s="5">
        <v>2815</v>
      </c>
      <c r="AL29" s="5">
        <v>1922</v>
      </c>
      <c r="AN29">
        <f t="shared" si="20"/>
        <v>3824649.9391709864</v>
      </c>
      <c r="AO29">
        <f t="shared" si="33"/>
        <v>1071389.1510365536</v>
      </c>
      <c r="AP29">
        <f t="shared" si="34"/>
        <v>731513.30312335922</v>
      </c>
      <c r="AR29" s="6">
        <v>4.2978000000000002E-2</v>
      </c>
      <c r="AS29" s="6">
        <v>1.3458159999999999</v>
      </c>
      <c r="AT29" s="6">
        <v>0.33104040000000001</v>
      </c>
      <c r="AU29" s="6">
        <v>0.15825729999999999</v>
      </c>
      <c r="AV29" s="6">
        <v>0.25691849999999999</v>
      </c>
      <c r="AW29" s="6">
        <v>0.39418619999999999</v>
      </c>
      <c r="AY29">
        <f t="shared" si="21"/>
        <v>79618489.262760654</v>
      </c>
      <c r="AZ29">
        <f t="shared" si="22"/>
        <v>2493178759.9621086</v>
      </c>
      <c r="BA29">
        <f t="shared" si="23"/>
        <v>613265776.27949166</v>
      </c>
      <c r="BB29">
        <f t="shared" si="24"/>
        <v>293178071.1248427</v>
      </c>
      <c r="BC29">
        <f t="shared" si="25"/>
        <v>475951948.29109246</v>
      </c>
      <c r="BD29">
        <f t="shared" si="26"/>
        <v>730245933.55271113</v>
      </c>
      <c r="BF29">
        <v>1.8320502579634734</v>
      </c>
      <c r="BG29">
        <v>3.8344999999999914</v>
      </c>
      <c r="BH29">
        <v>2</v>
      </c>
      <c r="BI29">
        <f t="shared" si="31"/>
        <v>14.449483244273614</v>
      </c>
      <c r="BJ29">
        <f t="shared" si="32"/>
        <v>3612966.9499854618</v>
      </c>
      <c r="BL29">
        <v>2045</v>
      </c>
      <c r="BM29">
        <f t="shared" si="5"/>
        <v>1.1504460265366387</v>
      </c>
      <c r="BN29">
        <f t="shared" si="6"/>
        <v>36.025144717051354</v>
      </c>
      <c r="BO29">
        <f t="shared" si="7"/>
        <v>8.8613735586369646</v>
      </c>
      <c r="BP29">
        <f t="shared" si="8"/>
        <v>4.2362716263068725</v>
      </c>
      <c r="BQ29">
        <f t="shared" si="9"/>
        <v>6.8772597019115222</v>
      </c>
      <c r="BR29">
        <f t="shared" si="10"/>
        <v>10.551676381068843</v>
      </c>
      <c r="BS29">
        <f t="shared" si="27"/>
        <v>67.702172011512189</v>
      </c>
      <c r="BT29">
        <f t="shared" si="30"/>
        <v>1.8738663527432659E-2</v>
      </c>
      <c r="BU29">
        <f t="shared" si="28"/>
        <v>0.15585432590367437</v>
      </c>
      <c r="BV29">
        <f t="shared" si="29"/>
        <v>0.5321120969490547</v>
      </c>
    </row>
    <row r="30" spans="1:74">
      <c r="A30">
        <v>2046</v>
      </c>
      <c r="B30" s="6">
        <v>800</v>
      </c>
      <c r="C30" s="6">
        <v>5598</v>
      </c>
      <c r="D30" s="6">
        <v>5277</v>
      </c>
      <c r="E30" s="6">
        <v>7714</v>
      </c>
      <c r="F30" s="6">
        <v>7368</v>
      </c>
      <c r="G30" s="1">
        <f>'social care need'!B30</f>
        <v>46446</v>
      </c>
      <c r="H30">
        <f t="shared" si="11"/>
        <v>800</v>
      </c>
      <c r="I30" s="1">
        <f>'social care need'!D30</f>
        <v>29759</v>
      </c>
      <c r="J30" s="1">
        <f t="shared" si="12"/>
        <v>5598</v>
      </c>
      <c r="K30" s="1">
        <f t="shared" si="13"/>
        <v>5277</v>
      </c>
      <c r="L30" s="1">
        <f>'social care need'!F30</f>
        <v>17943</v>
      </c>
      <c r="M30" s="1">
        <f t="shared" si="14"/>
        <v>7714</v>
      </c>
      <c r="N30" s="1">
        <f t="shared" si="15"/>
        <v>7368</v>
      </c>
      <c r="O30" s="1">
        <f t="shared" si="16"/>
        <v>94148</v>
      </c>
      <c r="P30" s="1">
        <f t="shared" si="17"/>
        <v>14112</v>
      </c>
      <c r="R30">
        <v>2046</v>
      </c>
      <c r="S30">
        <f t="shared" si="0"/>
        <v>304.48004292335446</v>
      </c>
      <c r="T30">
        <f t="shared" si="1"/>
        <v>2130.599100356173</v>
      </c>
      <c r="U30">
        <f t="shared" si="2"/>
        <v>2935.9488138884453</v>
      </c>
      <c r="V30">
        <f t="shared" si="18"/>
        <v>5371.027957167973</v>
      </c>
      <c r="X30">
        <f>H30/'social care need'!C30</f>
        <v>0.29175784099197666</v>
      </c>
      <c r="Y30">
        <f>K30/'social care need'!E30</f>
        <v>0.87949999999999995</v>
      </c>
      <c r="Z30">
        <f>N30/'social care need'!G30</f>
        <v>0.92435077154685741</v>
      </c>
      <c r="AB30">
        <f t="shared" si="19"/>
        <v>0.29175784099197666</v>
      </c>
      <c r="AC30">
        <f>J30/'social care need'!E30</f>
        <v>0.93300000000000005</v>
      </c>
      <c r="AD30">
        <f>M30/'social care need'!G30</f>
        <v>0.96775812319658761</v>
      </c>
      <c r="AF30" s="6">
        <v>49.022930000000002</v>
      </c>
      <c r="AG30" s="6">
        <v>15.732760000000001</v>
      </c>
      <c r="AH30" s="6">
        <v>14.53032</v>
      </c>
      <c r="AJ30" s="5">
        <v>10177</v>
      </c>
      <c r="AK30" s="5">
        <v>2836</v>
      </c>
      <c r="AL30" s="5">
        <v>1939</v>
      </c>
      <c r="AN30">
        <f t="shared" si="20"/>
        <v>3873366.7460387233</v>
      </c>
      <c r="AO30">
        <f t="shared" si="33"/>
        <v>1079381.7521632917</v>
      </c>
      <c r="AP30">
        <f t="shared" si="34"/>
        <v>737983.50403548044</v>
      </c>
      <c r="AR30" s="6">
        <v>5.1025399999999999E-2</v>
      </c>
      <c r="AS30" s="6">
        <v>1.3249709999999999</v>
      </c>
      <c r="AT30" s="6">
        <v>0.33118399999999998</v>
      </c>
      <c r="AU30" s="6">
        <v>0.16079270000000001</v>
      </c>
      <c r="AV30" s="6">
        <v>0.28152899999999997</v>
      </c>
      <c r="AW30" s="6">
        <v>0.39306069999999999</v>
      </c>
      <c r="AY30">
        <f t="shared" si="21"/>
        <v>95141037.319514483</v>
      </c>
      <c r="AZ30">
        <f t="shared" si="22"/>
        <v>2470516945.644217</v>
      </c>
      <c r="BA30">
        <f t="shared" si="23"/>
        <v>617519692.22438407</v>
      </c>
      <c r="BB30">
        <f t="shared" si="24"/>
        <v>299811158.19582993</v>
      </c>
      <c r="BC30">
        <f t="shared" si="25"/>
        <v>524933877.94168383</v>
      </c>
      <c r="BD30">
        <f t="shared" si="26"/>
        <v>732893867.12371647</v>
      </c>
      <c r="BF30">
        <v>1.8340168202402083</v>
      </c>
      <c r="BG30">
        <v>3.8344999999999914</v>
      </c>
      <c r="BH30">
        <v>2</v>
      </c>
      <c r="BI30">
        <f t="shared" si="31"/>
        <v>14.709361450269885</v>
      </c>
      <c r="BJ30">
        <f t="shared" si="32"/>
        <v>3679158.3203128055</v>
      </c>
      <c r="BL30">
        <v>2046</v>
      </c>
      <c r="BM30">
        <f t="shared" si="5"/>
        <v>1.3994639066863548</v>
      </c>
      <c r="BN30">
        <f t="shared" si="6"/>
        <v>36.339726722497545</v>
      </c>
      <c r="BO30">
        <f t="shared" si="7"/>
        <v>9.0833203555878796</v>
      </c>
      <c r="BP30">
        <f t="shared" si="8"/>
        <v>4.4100306927265072</v>
      </c>
      <c r="BQ30">
        <f t="shared" si="9"/>
        <v>7.7214421481360809</v>
      </c>
      <c r="BR30">
        <f t="shared" si="10"/>
        <v>10.780400796208815</v>
      </c>
      <c r="BS30">
        <f t="shared" si="27"/>
        <v>69.734384621843176</v>
      </c>
      <c r="BT30">
        <f t="shared" si="30"/>
        <v>1.8953896122609448E-2</v>
      </c>
      <c r="BU30">
        <f t="shared" si="28"/>
        <v>0.15459232708037732</v>
      </c>
      <c r="BV30">
        <f t="shared" si="29"/>
        <v>0.52111633191518414</v>
      </c>
    </row>
    <row r="31" spans="1:74">
      <c r="A31">
        <v>2047</v>
      </c>
      <c r="B31" s="6">
        <v>816</v>
      </c>
      <c r="C31" s="6">
        <v>5523</v>
      </c>
      <c r="D31" s="6">
        <v>5198</v>
      </c>
      <c r="E31" s="6">
        <v>7884</v>
      </c>
      <c r="F31" s="6">
        <v>7506</v>
      </c>
      <c r="G31" s="1">
        <f>'social care need'!B31</f>
        <v>46668</v>
      </c>
      <c r="H31">
        <f t="shared" si="11"/>
        <v>816</v>
      </c>
      <c r="I31" s="1">
        <f>'social care need'!D31</f>
        <v>29732</v>
      </c>
      <c r="J31" s="1">
        <f t="shared" si="12"/>
        <v>5523</v>
      </c>
      <c r="K31" s="1">
        <f t="shared" si="13"/>
        <v>5198</v>
      </c>
      <c r="L31" s="1">
        <f>'social care need'!F31</f>
        <v>18339</v>
      </c>
      <c r="M31" s="1">
        <f t="shared" si="14"/>
        <v>7884</v>
      </c>
      <c r="N31" s="1">
        <f t="shared" si="15"/>
        <v>7506</v>
      </c>
      <c r="O31" s="1">
        <f t="shared" si="16"/>
        <v>94739</v>
      </c>
      <c r="P31" s="1">
        <f t="shared" si="17"/>
        <v>14223</v>
      </c>
      <c r="R31">
        <v>2047</v>
      </c>
      <c r="S31">
        <f t="shared" si="0"/>
        <v>310.56964378182158</v>
      </c>
      <c r="T31">
        <f t="shared" si="1"/>
        <v>2102.0540963321087</v>
      </c>
      <c r="U31">
        <f t="shared" si="2"/>
        <v>3000.6508230096588</v>
      </c>
      <c r="V31">
        <f t="shared" si="18"/>
        <v>5413.2745631235885</v>
      </c>
      <c r="X31">
        <f>H31/'social care need'!C31</f>
        <v>0.2947976878612717</v>
      </c>
      <c r="Y31">
        <f>K31/'social care need'!E31</f>
        <v>0.88146515177208751</v>
      </c>
      <c r="Z31">
        <f>N31/'social care need'!G31</f>
        <v>0.92495378927911276</v>
      </c>
      <c r="AB31">
        <f t="shared" si="19"/>
        <v>0.2947976878612717</v>
      </c>
      <c r="AC31">
        <f>J31/'social care need'!E31</f>
        <v>0.93657792097676784</v>
      </c>
      <c r="AD31">
        <f>M31/'social care need'!G31</f>
        <v>0.97153419593345658</v>
      </c>
      <c r="AF31" s="6">
        <v>50.72419</v>
      </c>
      <c r="AG31" s="6">
        <v>14.86093</v>
      </c>
      <c r="AH31" s="6">
        <v>14.566380000000001</v>
      </c>
      <c r="AJ31" s="5">
        <v>10261</v>
      </c>
      <c r="AK31" s="5">
        <v>2786</v>
      </c>
      <c r="AL31" s="5">
        <v>2002</v>
      </c>
      <c r="AN31">
        <f t="shared" si="20"/>
        <v>3905337.1505456758</v>
      </c>
      <c r="AO31">
        <f t="shared" si="33"/>
        <v>1060351.7494805821</v>
      </c>
      <c r="AP31">
        <f t="shared" si="34"/>
        <v>761961.30741569458</v>
      </c>
      <c r="AR31" s="6">
        <v>4.8710000000000003E-2</v>
      </c>
      <c r="AS31" s="6">
        <v>1.280613</v>
      </c>
      <c r="AT31" s="6">
        <v>0.34637220000000002</v>
      </c>
      <c r="AU31" s="6">
        <v>0.16328490000000001</v>
      </c>
      <c r="AV31" s="6">
        <v>0.27535959999999998</v>
      </c>
      <c r="AW31" s="6">
        <v>0.40108909999999998</v>
      </c>
      <c r="AY31">
        <f t="shared" si="21"/>
        <v>91393917.119748563</v>
      </c>
      <c r="AZ31">
        <f t="shared" si="22"/>
        <v>2402796928.4432878</v>
      </c>
      <c r="BA31">
        <f t="shared" si="23"/>
        <v>649893494.9576056</v>
      </c>
      <c r="BB31">
        <f t="shared" si="24"/>
        <v>306369259.23848146</v>
      </c>
      <c r="BC31">
        <f t="shared" si="25"/>
        <v>516653509.76241249</v>
      </c>
      <c r="BD31">
        <f t="shared" si="26"/>
        <v>752558077.66443324</v>
      </c>
      <c r="BF31">
        <v>1.8195141093423359</v>
      </c>
      <c r="BG31">
        <v>3.8344999999999914</v>
      </c>
      <c r="BH31">
        <v>2</v>
      </c>
      <c r="BI31">
        <f t="shared" si="31"/>
        <v>14.973913642235765</v>
      </c>
      <c r="BJ31">
        <f t="shared" si="32"/>
        <v>3746634.7027506093</v>
      </c>
      <c r="BL31">
        <v>2047</v>
      </c>
      <c r="BM31">
        <f t="shared" si="5"/>
        <v>1.368524622376768</v>
      </c>
      <c r="BN31">
        <f t="shared" si="6"/>
        <v>35.979273706339143</v>
      </c>
      <c r="BO31">
        <f t="shared" si="7"/>
        <v>9.7314490701459722</v>
      </c>
      <c r="BP31">
        <f t="shared" si="8"/>
        <v>4.5875468304727631</v>
      </c>
      <c r="BQ31">
        <f t="shared" si="9"/>
        <v>7.736325038140377</v>
      </c>
      <c r="BR31">
        <f t="shared" si="10"/>
        <v>11.268739665714179</v>
      </c>
      <c r="BS31">
        <f t="shared" si="27"/>
        <v>70.671858933189199</v>
      </c>
      <c r="BT31">
        <f t="shared" si="30"/>
        <v>1.8862756724402602E-2</v>
      </c>
      <c r="BU31">
        <f t="shared" si="28"/>
        <v>0.15945158137650328</v>
      </c>
      <c r="BV31">
        <f t="shared" si="29"/>
        <v>0.5091032590546789</v>
      </c>
    </row>
    <row r="32" spans="1:74">
      <c r="A32">
        <v>2048</v>
      </c>
      <c r="B32" s="6">
        <v>825</v>
      </c>
      <c r="C32" s="6">
        <v>5410</v>
      </c>
      <c r="D32" s="6">
        <v>5075</v>
      </c>
      <c r="E32" s="6">
        <v>8078</v>
      </c>
      <c r="F32" s="6">
        <v>7678</v>
      </c>
      <c r="G32" s="1">
        <f>'social care need'!B32</f>
        <v>46901</v>
      </c>
      <c r="H32">
        <f t="shared" si="11"/>
        <v>825</v>
      </c>
      <c r="I32" s="1">
        <f>'social care need'!D32</f>
        <v>29727</v>
      </c>
      <c r="J32" s="1">
        <f t="shared" si="12"/>
        <v>5410</v>
      </c>
      <c r="K32" s="1">
        <f t="shared" si="13"/>
        <v>5075</v>
      </c>
      <c r="L32" s="1">
        <f>'social care need'!F32</f>
        <v>18725</v>
      </c>
      <c r="M32" s="1">
        <f t="shared" si="14"/>
        <v>8078</v>
      </c>
      <c r="N32" s="1">
        <f t="shared" si="15"/>
        <v>7678</v>
      </c>
      <c r="O32" s="1">
        <f t="shared" si="16"/>
        <v>95353</v>
      </c>
      <c r="P32" s="1">
        <f t="shared" si="17"/>
        <v>14313</v>
      </c>
      <c r="R32">
        <v>2048</v>
      </c>
      <c r="S32">
        <f t="shared" si="0"/>
        <v>313.99504426470935</v>
      </c>
      <c r="T32">
        <f t="shared" si="1"/>
        <v>2059.0462902691847</v>
      </c>
      <c r="U32">
        <f t="shared" si="2"/>
        <v>3074.487233418572</v>
      </c>
      <c r="V32">
        <f t="shared" si="18"/>
        <v>5447.5285679524659</v>
      </c>
      <c r="X32">
        <f>H32/'social care need'!C32</f>
        <v>0.30087527352297594</v>
      </c>
      <c r="Y32">
        <f>K32/'social care need'!E32</f>
        <v>0.87620856353591159</v>
      </c>
      <c r="Z32">
        <f>N32/'social care need'!G32</f>
        <v>0.93010296789824354</v>
      </c>
      <c r="AB32">
        <f t="shared" si="19"/>
        <v>0.30087527352297594</v>
      </c>
      <c r="AC32">
        <f>J32/'social care need'!E32</f>
        <v>0.93404696132596687</v>
      </c>
      <c r="AD32">
        <f>M32/'social care need'!G32</f>
        <v>0.97855844942459114</v>
      </c>
      <c r="AF32" s="6">
        <v>51.041930000000001</v>
      </c>
      <c r="AG32" s="6">
        <v>15.26698</v>
      </c>
      <c r="AH32" s="6">
        <v>14.69159</v>
      </c>
      <c r="AJ32" s="5">
        <v>10202</v>
      </c>
      <c r="AK32" s="5">
        <v>2890</v>
      </c>
      <c r="AL32" s="5">
        <v>2036</v>
      </c>
      <c r="AN32">
        <f t="shared" si="20"/>
        <v>3882881.7473800783</v>
      </c>
      <c r="AO32">
        <f t="shared" si="33"/>
        <v>1099934.1550606182</v>
      </c>
      <c r="AP32">
        <f t="shared" si="34"/>
        <v>774901.70923993713</v>
      </c>
      <c r="AR32" s="6">
        <v>5.6716799999999998E-2</v>
      </c>
      <c r="AS32" s="6">
        <v>1.290835</v>
      </c>
      <c r="AT32" s="6">
        <v>0.35584159999999998</v>
      </c>
      <c r="AU32" s="6">
        <v>0.15999140000000001</v>
      </c>
      <c r="AV32" s="6">
        <v>0.27839390000000003</v>
      </c>
      <c r="AW32" s="6">
        <v>0.41065849999999998</v>
      </c>
      <c r="AY32">
        <f t="shared" si="21"/>
        <v>107106652.6333658</v>
      </c>
      <c r="AZ32">
        <f t="shared" si="22"/>
        <v>2437673069.5665259</v>
      </c>
      <c r="BA32">
        <f t="shared" si="23"/>
        <v>671987887.95737946</v>
      </c>
      <c r="BB32">
        <f t="shared" si="24"/>
        <v>302135228.08278817</v>
      </c>
      <c r="BC32">
        <f t="shared" si="25"/>
        <v>525732036.05541885</v>
      </c>
      <c r="BD32">
        <f t="shared" si="26"/>
        <v>775506680.74431288</v>
      </c>
      <c r="BF32">
        <v>1.7957816341996704</v>
      </c>
      <c r="BG32">
        <v>3.8344999999999914</v>
      </c>
      <c r="BH32">
        <v>2</v>
      </c>
      <c r="BI32">
        <f t="shared" si="31"/>
        <v>15.243223883183621</v>
      </c>
      <c r="BJ32">
        <f t="shared" si="32"/>
        <v>3814805.2497926727</v>
      </c>
      <c r="BL32">
        <v>2048</v>
      </c>
      <c r="BM32">
        <f t="shared" si="5"/>
        <v>1.6326506854687735</v>
      </c>
      <c r="BN32">
        <f t="shared" si="6"/>
        <v>37.157996353409999</v>
      </c>
      <c r="BO32">
        <f t="shared" si="7"/>
        <v>10.243261822922046</v>
      </c>
      <c r="BP32">
        <f t="shared" si="8"/>
        <v>4.6055149246626872</v>
      </c>
      <c r="BQ32">
        <f t="shared" si="9"/>
        <v>8.0138511281547125</v>
      </c>
      <c r="BR32">
        <f t="shared" si="10"/>
        <v>11.821221957490165</v>
      </c>
      <c r="BS32">
        <f t="shared" si="27"/>
        <v>73.474496872108375</v>
      </c>
      <c r="BT32">
        <f t="shared" si="30"/>
        <v>1.9260353297485256E-2</v>
      </c>
      <c r="BU32">
        <f t="shared" si="28"/>
        <v>0.16088877720478292</v>
      </c>
      <c r="BV32">
        <f t="shared" si="29"/>
        <v>0.50572644843132686</v>
      </c>
    </row>
    <row r="33" spans="1:74">
      <c r="A33">
        <v>2049</v>
      </c>
      <c r="B33" s="6">
        <v>839</v>
      </c>
      <c r="C33" s="6">
        <v>5381</v>
      </c>
      <c r="D33" s="6">
        <v>5041</v>
      </c>
      <c r="E33" s="6">
        <v>8176</v>
      </c>
      <c r="F33" s="6">
        <v>7743</v>
      </c>
      <c r="G33" s="1">
        <f>'social care need'!B33</f>
        <v>47135</v>
      </c>
      <c r="H33">
        <f t="shared" si="11"/>
        <v>839</v>
      </c>
      <c r="I33" s="1">
        <f>'social care need'!D33</f>
        <v>29693</v>
      </c>
      <c r="J33" s="1">
        <f t="shared" si="12"/>
        <v>5381</v>
      </c>
      <c r="K33" s="1">
        <f t="shared" si="13"/>
        <v>5041</v>
      </c>
      <c r="L33" s="1">
        <f>'social care need'!F33</f>
        <v>19046</v>
      </c>
      <c r="M33" s="1">
        <f t="shared" si="14"/>
        <v>8176</v>
      </c>
      <c r="N33" s="1">
        <f t="shared" si="15"/>
        <v>7743</v>
      </c>
      <c r="O33" s="1">
        <f t="shared" si="16"/>
        <v>95874</v>
      </c>
      <c r="P33" s="1">
        <f t="shared" si="17"/>
        <v>14396</v>
      </c>
      <c r="R33">
        <v>2049</v>
      </c>
      <c r="S33">
        <f t="shared" si="0"/>
        <v>319.323445015868</v>
      </c>
      <c r="T33">
        <f t="shared" si="1"/>
        <v>2048.0088887132133</v>
      </c>
      <c r="U33">
        <f t="shared" si="2"/>
        <v>3111.7860386766829</v>
      </c>
      <c r="V33">
        <f t="shared" si="18"/>
        <v>5479.1183724057646</v>
      </c>
      <c r="X33">
        <f>H33/'social care need'!C33</f>
        <v>0.30598103574033553</v>
      </c>
      <c r="Y33">
        <f>K33/'social care need'!E33</f>
        <v>0.87700069589422402</v>
      </c>
      <c r="Z33">
        <f>N33/'social care need'!G33</f>
        <v>0.92841726618705034</v>
      </c>
      <c r="AB33">
        <f t="shared" si="19"/>
        <v>0.30598103574033553</v>
      </c>
      <c r="AC33">
        <f>J33/'social care need'!E33</f>
        <v>0.93615170494084898</v>
      </c>
      <c r="AD33">
        <f>M33/'social care need'!G33</f>
        <v>0.98033573141486807</v>
      </c>
      <c r="AF33" s="6">
        <v>50.850520000000003</v>
      </c>
      <c r="AG33" s="6">
        <v>15.633229999999999</v>
      </c>
      <c r="AH33" s="6">
        <v>13.951739999999999</v>
      </c>
      <c r="AJ33" s="5">
        <v>10173</v>
      </c>
      <c r="AK33" s="5">
        <v>2943</v>
      </c>
      <c r="AL33" s="5">
        <v>2073</v>
      </c>
      <c r="AN33">
        <f t="shared" si="20"/>
        <v>3871844.3458241066</v>
      </c>
      <c r="AO33">
        <f t="shared" si="33"/>
        <v>1120105.9579042904</v>
      </c>
      <c r="AP33">
        <f t="shared" si="34"/>
        <v>788983.91122514231</v>
      </c>
      <c r="AR33" s="6">
        <v>4.79085E-2</v>
      </c>
      <c r="AS33" s="6">
        <v>1.2684960000000001</v>
      </c>
      <c r="AT33" s="6">
        <v>0.33737060000000002</v>
      </c>
      <c r="AU33" s="6">
        <v>0.1626715</v>
      </c>
      <c r="AV33" s="6">
        <v>0.29258970000000001</v>
      </c>
      <c r="AW33" s="6">
        <v>0.4031708</v>
      </c>
      <c r="AY33">
        <f t="shared" si="21"/>
        <v>90966981.9513693</v>
      </c>
      <c r="AZ33">
        <f t="shared" si="22"/>
        <v>2408575779.6087155</v>
      </c>
      <c r="BA33">
        <f t="shared" si="23"/>
        <v>640587479.90696084</v>
      </c>
      <c r="BB33">
        <f t="shared" si="24"/>
        <v>308874947.12842548</v>
      </c>
      <c r="BC33">
        <f t="shared" si="25"/>
        <v>555559075.30097079</v>
      </c>
      <c r="BD33">
        <f t="shared" si="26"/>
        <v>765526595.21627939</v>
      </c>
      <c r="BF33">
        <v>1.7684569403288748</v>
      </c>
      <c r="BG33">
        <v>3.8344999999999914</v>
      </c>
      <c r="BH33">
        <v>2</v>
      </c>
      <c r="BI33">
        <f t="shared" si="31"/>
        <v>15.517377748023819</v>
      </c>
      <c r="BJ33">
        <f t="shared" si="32"/>
        <v>3883310.8218489341</v>
      </c>
      <c r="BL33">
        <v>2049</v>
      </c>
      <c r="BM33">
        <f t="shared" si="5"/>
        <v>1.4115690215370624</v>
      </c>
      <c r="BN33">
        <f t="shared" si="6"/>
        <v>37.374780206929408</v>
      </c>
      <c r="BO33">
        <f t="shared" si="7"/>
        <v>9.9402379063709301</v>
      </c>
      <c r="BP33">
        <f t="shared" si="8"/>
        <v>4.7929292314926633</v>
      </c>
      <c r="BQ33">
        <f t="shared" si="9"/>
        <v>8.6208200327879734</v>
      </c>
      <c r="BR33">
        <f t="shared" si="10"/>
        <v>11.87896535412953</v>
      </c>
      <c r="BS33">
        <f t="shared" si="27"/>
        <v>74.019301753247575</v>
      </c>
      <c r="BT33">
        <f t="shared" si="30"/>
        <v>1.9060874894893238E-2</v>
      </c>
      <c r="BU33">
        <f t="shared" si="28"/>
        <v>0.16048469889285796</v>
      </c>
      <c r="BV33">
        <f t="shared" si="29"/>
        <v>0.50493289347044668</v>
      </c>
    </row>
    <row r="34" spans="1:74">
      <c r="A34">
        <v>2050</v>
      </c>
      <c r="B34" s="6">
        <v>888</v>
      </c>
      <c r="C34" s="6">
        <v>5309</v>
      </c>
      <c r="D34" s="6">
        <v>4974</v>
      </c>
      <c r="E34" s="6">
        <v>8417</v>
      </c>
      <c r="F34" s="6">
        <v>7982</v>
      </c>
      <c r="G34" s="1">
        <f>'social care need'!B34</f>
        <v>47265</v>
      </c>
      <c r="H34">
        <f t="shared" si="11"/>
        <v>888</v>
      </c>
      <c r="I34" s="1">
        <f>'social care need'!D34</f>
        <v>29800</v>
      </c>
      <c r="J34" s="1">
        <f t="shared" si="12"/>
        <v>5309</v>
      </c>
      <c r="K34" s="1">
        <f t="shared" si="13"/>
        <v>4974</v>
      </c>
      <c r="L34" s="1">
        <f>'social care need'!F34</f>
        <v>19402</v>
      </c>
      <c r="M34" s="1">
        <f t="shared" si="14"/>
        <v>8417</v>
      </c>
      <c r="N34" s="1">
        <f t="shared" si="15"/>
        <v>7982</v>
      </c>
      <c r="O34" s="1">
        <f t="shared" si="16"/>
        <v>96467</v>
      </c>
      <c r="P34" s="1">
        <f t="shared" si="17"/>
        <v>14614</v>
      </c>
      <c r="R34">
        <v>2050</v>
      </c>
      <c r="S34">
        <f t="shared" si="0"/>
        <v>337.97284764492349</v>
      </c>
      <c r="T34">
        <f t="shared" si="1"/>
        <v>2020.6056848501114</v>
      </c>
      <c r="U34">
        <f t="shared" si="2"/>
        <v>3203.5106516073433</v>
      </c>
      <c r="V34">
        <f t="shared" si="18"/>
        <v>5562.0891841023786</v>
      </c>
      <c r="X34">
        <f>H34/'social care need'!C34</f>
        <v>0.32302655511094941</v>
      </c>
      <c r="Y34">
        <f>K34/'social care need'!E34</f>
        <v>0.87724867724867728</v>
      </c>
      <c r="Z34">
        <f>N34/'social care need'!G34</f>
        <v>0.93182348820919914</v>
      </c>
      <c r="AB34">
        <f t="shared" si="19"/>
        <v>0.32302655511094941</v>
      </c>
      <c r="AC34">
        <f>J34/'social care need'!E34</f>
        <v>0.93633156966490305</v>
      </c>
      <c r="AD34">
        <f>M34/'social care need'!G34</f>
        <v>0.98260565024515523</v>
      </c>
      <c r="AF34" s="6">
        <v>53.379669999999997</v>
      </c>
      <c r="AG34" s="6">
        <v>15.56208</v>
      </c>
      <c r="AH34" s="6">
        <v>14.42196</v>
      </c>
      <c r="AJ34" s="5">
        <v>10267</v>
      </c>
      <c r="AK34" s="5">
        <v>3064</v>
      </c>
      <c r="AL34" s="5">
        <v>2104</v>
      </c>
      <c r="AN34">
        <f t="shared" si="20"/>
        <v>3907620.7508676006</v>
      </c>
      <c r="AO34">
        <f t="shared" si="33"/>
        <v>1166158.5643964477</v>
      </c>
      <c r="AP34">
        <f t="shared" si="34"/>
        <v>800782.51288842235</v>
      </c>
      <c r="AR34" s="6">
        <v>4.5925100000000003E-2</v>
      </c>
      <c r="AS34" s="6">
        <v>1.2979240000000001</v>
      </c>
      <c r="AT34" s="6">
        <v>0.35641790000000001</v>
      </c>
      <c r="AU34" s="6">
        <v>0.17299300000000001</v>
      </c>
      <c r="AV34" s="6">
        <v>0.32320539999999998</v>
      </c>
      <c r="AW34" s="6">
        <v>0.4097094</v>
      </c>
      <c r="AY34">
        <f t="shared" si="21"/>
        <v>87740327.065739274</v>
      </c>
      <c r="AZ34">
        <f t="shared" si="22"/>
        <v>2479695771.298758</v>
      </c>
      <c r="BA34">
        <f t="shared" si="23"/>
        <v>680939684.79293346</v>
      </c>
      <c r="BB34">
        <f t="shared" si="24"/>
        <v>330504721.82060432</v>
      </c>
      <c r="BC34">
        <f t="shared" si="25"/>
        <v>617486897.26125979</v>
      </c>
      <c r="BD34">
        <f t="shared" si="26"/>
        <v>782753586.99072611</v>
      </c>
      <c r="BF34">
        <v>1.7628280272972603</v>
      </c>
      <c r="BG34">
        <v>3.8344999999999914</v>
      </c>
      <c r="BH34">
        <v>2</v>
      </c>
      <c r="BI34">
        <f t="shared" si="31"/>
        <v>15.796462350756656</v>
      </c>
      <c r="BJ34">
        <f t="shared" si="32"/>
        <v>3951985.5015924638</v>
      </c>
      <c r="BL34">
        <v>2050</v>
      </c>
      <c r="BM34">
        <f t="shared" si="5"/>
        <v>1.3859867731370257</v>
      </c>
      <c r="BN34">
        <f t="shared" si="6"/>
        <v>39.170420892651322</v>
      </c>
      <c r="BO34">
        <f t="shared" si="7"/>
        <v>10.756438093967677</v>
      </c>
      <c r="BP34">
        <f t="shared" si="8"/>
        <v>5.2208053949864777</v>
      </c>
      <c r="BQ34">
        <f t="shared" si="9"/>
        <v>9.7541085246730326</v>
      </c>
      <c r="BR34">
        <f t="shared" si="10"/>
        <v>12.364737566818729</v>
      </c>
      <c r="BS34">
        <f t="shared" si="27"/>
        <v>78.652497246234276</v>
      </c>
      <c r="BT34">
        <f t="shared" si="30"/>
        <v>1.9902020696822148E-2</v>
      </c>
      <c r="BU34">
        <f t="shared" si="28"/>
        <v>0.15720718349360138</v>
      </c>
      <c r="BV34">
        <f t="shared" si="29"/>
        <v>0.49801878216303835</v>
      </c>
    </row>
    <row r="35" spans="1:74">
      <c r="A35">
        <v>2051</v>
      </c>
      <c r="B35" s="6">
        <v>873</v>
      </c>
      <c r="C35" s="6">
        <v>5211</v>
      </c>
      <c r="D35" s="6">
        <v>4905</v>
      </c>
      <c r="E35" s="6">
        <v>8620</v>
      </c>
      <c r="F35" s="6">
        <v>8178</v>
      </c>
      <c r="G35" s="1">
        <f>'social care need'!B35</f>
        <v>47459</v>
      </c>
      <c r="H35">
        <f t="shared" si="11"/>
        <v>873</v>
      </c>
      <c r="I35" s="1">
        <f>'social care need'!D35</f>
        <v>30015</v>
      </c>
      <c r="J35" s="1">
        <f t="shared" si="12"/>
        <v>5211</v>
      </c>
      <c r="K35" s="1">
        <f t="shared" si="13"/>
        <v>4905</v>
      </c>
      <c r="L35" s="1">
        <f>'social care need'!F35</f>
        <v>19733</v>
      </c>
      <c r="M35" s="1">
        <f t="shared" si="14"/>
        <v>8620</v>
      </c>
      <c r="N35" s="1">
        <f t="shared" si="15"/>
        <v>8178</v>
      </c>
      <c r="O35" s="1">
        <f t="shared" si="16"/>
        <v>97207</v>
      </c>
      <c r="P35" s="1">
        <f t="shared" si="17"/>
        <v>14704</v>
      </c>
      <c r="R35">
        <v>2051</v>
      </c>
      <c r="S35">
        <f t="shared" ref="S35:S53" si="35">$Q$3*H35/1000</f>
        <v>332.2638468401106</v>
      </c>
      <c r="T35">
        <f t="shared" ref="T35:T53" si="36">$Q$3*J35/1000</f>
        <v>1983.3068795920003</v>
      </c>
      <c r="U35">
        <f t="shared" ref="U35:U53" si="37">$Q$3*M35/1000</f>
        <v>3280.7724624991447</v>
      </c>
      <c r="V35">
        <f t="shared" si="18"/>
        <v>5596.343188931256</v>
      </c>
      <c r="X35">
        <f>H35/'social care need'!C35</f>
        <v>0.3134649910233393</v>
      </c>
      <c r="Y35">
        <f>K35/'social care need'!E35</f>
        <v>0.87887475362838197</v>
      </c>
      <c r="Z35">
        <f>N35/'social care need'!G35</f>
        <v>0.93122295604645866</v>
      </c>
      <c r="AB35">
        <f t="shared" si="19"/>
        <v>0.3134649910233393</v>
      </c>
      <c r="AC35">
        <f>J35/'social care need'!E35</f>
        <v>0.93370363734097828</v>
      </c>
      <c r="AD35">
        <f>M35/'social care need'!G35</f>
        <v>0.98155317695285815</v>
      </c>
      <c r="AF35" s="6">
        <v>47.751570000000001</v>
      </c>
      <c r="AG35" s="6">
        <v>15.39101</v>
      </c>
      <c r="AH35" s="6">
        <v>13.840529999999999</v>
      </c>
      <c r="AJ35" s="5">
        <v>10350</v>
      </c>
      <c r="AK35" s="5">
        <v>3056</v>
      </c>
      <c r="AL35" s="5">
        <v>2135</v>
      </c>
      <c r="AN35">
        <f t="shared" si="20"/>
        <v>3939210.555320899</v>
      </c>
      <c r="AO35">
        <f t="shared" si="33"/>
        <v>1163113.7639672142</v>
      </c>
      <c r="AP35">
        <f t="shared" si="34"/>
        <v>812581.11455170228</v>
      </c>
      <c r="AR35" s="6">
        <v>4.4472999999999999E-2</v>
      </c>
      <c r="AS35" s="6">
        <v>1.2337009999999999</v>
      </c>
      <c r="AT35" s="6">
        <v>0.34570390000000001</v>
      </c>
      <c r="AU35" s="6">
        <v>0.16334399999999999</v>
      </c>
      <c r="AV35" s="6">
        <v>0.28701599999999999</v>
      </c>
      <c r="AW35" s="6">
        <v>0.40701399999999999</v>
      </c>
      <c r="AY35">
        <f t="shared" si="21"/>
        <v>85617852.845555037</v>
      </c>
      <c r="AZ35">
        <f t="shared" si="22"/>
        <v>2375077702.7278147</v>
      </c>
      <c r="BA35">
        <f t="shared" si="23"/>
        <v>665536969.359712</v>
      </c>
      <c r="BB35">
        <f t="shared" si="24"/>
        <v>314464114.29866087</v>
      </c>
      <c r="BC35">
        <f t="shared" si="25"/>
        <v>552553091.81570458</v>
      </c>
      <c r="BD35">
        <f t="shared" si="26"/>
        <v>783569013.96534383</v>
      </c>
      <c r="BF35">
        <v>1.7573116115272853</v>
      </c>
      <c r="BG35">
        <v>3.8344999999999914</v>
      </c>
      <c r="BH35">
        <v>2</v>
      </c>
      <c r="BI35">
        <f t="shared" si="31"/>
        <v>16.080566372153349</v>
      </c>
      <c r="BJ35">
        <f t="shared" si="32"/>
        <v>4021652.2096492597</v>
      </c>
      <c r="BL35">
        <v>2051</v>
      </c>
      <c r="BM35">
        <f t="shared" ref="BM35:BM53" si="38">AY35*$BI35/10^9</f>
        <v>1.3767835653242064</v>
      </c>
      <c r="BN35">
        <f t="shared" ref="BN35:BN53" si="39">AZ35*$BI35/10^9</f>
        <v>38.192594637736121</v>
      </c>
      <c r="BO35">
        <f t="shared" ref="BO35:BO53" si="40">BA35*$BI35/10^9</f>
        <v>10.702211408910639</v>
      </c>
      <c r="BP35">
        <f t="shared" ref="BP35:BP53" si="41">BB35*$BI35/10^9</f>
        <v>5.0567610616400325</v>
      </c>
      <c r="BQ35">
        <f t="shared" ref="BQ35:BQ53" si="42">BC35*$BI35/10^9</f>
        <v>8.8853666670809801</v>
      </c>
      <c r="BR35">
        <f t="shared" ref="BR35:BR53" si="43">BD35*$BI35/10^9</f>
        <v>12.600233536232466</v>
      </c>
      <c r="BS35">
        <f t="shared" si="27"/>
        <v>76.813950876924437</v>
      </c>
      <c r="BT35">
        <f t="shared" si="30"/>
        <v>1.9100097888281497E-2</v>
      </c>
      <c r="BU35">
        <f t="shared" si="28"/>
        <v>0.16403574340839799</v>
      </c>
      <c r="BV35">
        <f t="shared" si="29"/>
        <v>0.49720909029832888</v>
      </c>
    </row>
    <row r="36" spans="1:74">
      <c r="A36">
        <v>2052</v>
      </c>
      <c r="B36" s="6">
        <v>865</v>
      </c>
      <c r="C36" s="6">
        <v>5269</v>
      </c>
      <c r="D36" s="6">
        <v>4940</v>
      </c>
      <c r="E36" s="6">
        <v>8802</v>
      </c>
      <c r="F36" s="6">
        <v>8353</v>
      </c>
      <c r="G36" s="1">
        <f>'social care need'!B36</f>
        <v>47598</v>
      </c>
      <c r="H36">
        <f t="shared" si="11"/>
        <v>865</v>
      </c>
      <c r="I36" s="1">
        <f>'social care need'!D36</f>
        <v>30159</v>
      </c>
      <c r="J36" s="1">
        <f t="shared" si="12"/>
        <v>5269</v>
      </c>
      <c r="K36" s="1">
        <f t="shared" si="13"/>
        <v>4940</v>
      </c>
      <c r="L36" s="1">
        <f>'social care need'!F36</f>
        <v>19997</v>
      </c>
      <c r="M36" s="1">
        <f t="shared" si="14"/>
        <v>8802</v>
      </c>
      <c r="N36" s="1">
        <f t="shared" si="15"/>
        <v>8353</v>
      </c>
      <c r="O36" s="1">
        <f t="shared" si="16"/>
        <v>97754</v>
      </c>
      <c r="P36" s="1">
        <f t="shared" si="17"/>
        <v>14936</v>
      </c>
      <c r="R36">
        <v>2052</v>
      </c>
      <c r="S36">
        <f t="shared" si="35"/>
        <v>329.21904641087701</v>
      </c>
      <c r="T36">
        <f t="shared" si="36"/>
        <v>2005.3816827039434</v>
      </c>
      <c r="U36">
        <f t="shared" si="37"/>
        <v>3350.0416722642076</v>
      </c>
      <c r="V36">
        <f t="shared" si="18"/>
        <v>5684.6424013790274</v>
      </c>
      <c r="X36">
        <f>H36/'social care need'!C36</f>
        <v>0.31238714337305884</v>
      </c>
      <c r="Y36">
        <f>K36/'social care need'!E36</f>
        <v>0.88135593220338981</v>
      </c>
      <c r="Z36">
        <f>N36/'social care need'!G36</f>
        <v>0.9303853865003342</v>
      </c>
      <c r="AB36">
        <f t="shared" si="19"/>
        <v>0.31238714337305884</v>
      </c>
      <c r="AC36">
        <f>J36/'social care need'!E36</f>
        <v>0.94005352363960748</v>
      </c>
      <c r="AD36">
        <f>M36/'social care need'!G36</f>
        <v>0.98039652483849404</v>
      </c>
      <c r="AF36" s="6">
        <v>48.909799999999997</v>
      </c>
      <c r="AG36" s="6">
        <v>15.902430000000001</v>
      </c>
      <c r="AH36" s="6">
        <v>14.325979999999999</v>
      </c>
      <c r="AJ36" s="5">
        <v>10389</v>
      </c>
      <c r="AK36" s="5">
        <v>3117</v>
      </c>
      <c r="AL36" s="5">
        <v>2264</v>
      </c>
      <c r="AN36">
        <f t="shared" si="20"/>
        <v>3954053.9574134122</v>
      </c>
      <c r="AO36">
        <f t="shared" si="33"/>
        <v>1186330.36724012</v>
      </c>
      <c r="AP36">
        <f t="shared" si="34"/>
        <v>861678.52147309319</v>
      </c>
      <c r="AR36" s="6">
        <v>4.9738499999999998E-2</v>
      </c>
      <c r="AS36" s="6">
        <v>1.2783119999999999</v>
      </c>
      <c r="AT36" s="6">
        <v>0.3555277</v>
      </c>
      <c r="AU36" s="6">
        <v>0.17458979999999999</v>
      </c>
      <c r="AV36" s="6">
        <v>0.2881011</v>
      </c>
      <c r="AW36" s="6">
        <v>0.4336159</v>
      </c>
      <c r="AY36">
        <f t="shared" si="21"/>
        <v>96293636.218594655</v>
      </c>
      <c r="AZ36">
        <f t="shared" si="22"/>
        <v>2474809467.5525827</v>
      </c>
      <c r="BA36">
        <f t="shared" si="23"/>
        <v>688300913.96872962</v>
      </c>
      <c r="BB36">
        <f t="shared" si="24"/>
        <v>338005502.55189031</v>
      </c>
      <c r="BC36">
        <f t="shared" si="25"/>
        <v>557763151.63458812</v>
      </c>
      <c r="BD36">
        <f t="shared" si="26"/>
        <v>839479512.51442075</v>
      </c>
      <c r="BF36">
        <v>1.7446770687416659</v>
      </c>
      <c r="BG36">
        <v>3.8344999999999914</v>
      </c>
      <c r="BH36">
        <v>2</v>
      </c>
      <c r="BI36">
        <f t="shared" si="31"/>
        <v>16.369780087934867</v>
      </c>
      <c r="BJ36">
        <f t="shared" si="32"/>
        <v>4092325.1709046694</v>
      </c>
      <c r="BL36">
        <v>2052</v>
      </c>
      <c r="BM36">
        <f t="shared" si="38"/>
        <v>1.5763056487659945</v>
      </c>
      <c r="BN36">
        <f t="shared" si="39"/>
        <v>40.512086743374965</v>
      </c>
      <c r="BO36">
        <f t="shared" si="40"/>
        <v>11.267334595992679</v>
      </c>
      <c r="BP36">
        <f t="shared" si="41"/>
        <v>5.5330757452863519</v>
      </c>
      <c r="BQ36">
        <f t="shared" si="42"/>
        <v>9.1304601334116757</v>
      </c>
      <c r="BR36">
        <f t="shared" si="43"/>
        <v>13.742095008187833</v>
      </c>
      <c r="BS36">
        <f t="shared" si="27"/>
        <v>81.761357875019499</v>
      </c>
      <c r="BT36">
        <f t="shared" si="30"/>
        <v>1.9979193847136281E-2</v>
      </c>
      <c r="BU36">
        <f t="shared" si="28"/>
        <v>0.16807567003955604</v>
      </c>
      <c r="BV36">
        <f t="shared" si="29"/>
        <v>0.49549185331904327</v>
      </c>
    </row>
    <row r="37" spans="1:74">
      <c r="A37">
        <v>2053</v>
      </c>
      <c r="B37" s="6">
        <v>830</v>
      </c>
      <c r="C37" s="6">
        <v>5295</v>
      </c>
      <c r="D37" s="6">
        <v>4956</v>
      </c>
      <c r="E37" s="6">
        <v>8839</v>
      </c>
      <c r="F37" s="6">
        <v>8391</v>
      </c>
      <c r="G37" s="1">
        <f>'social care need'!B37</f>
        <v>47733</v>
      </c>
      <c r="H37">
        <f t="shared" si="11"/>
        <v>830</v>
      </c>
      <c r="I37" s="1">
        <f>'social care need'!D37</f>
        <v>30513</v>
      </c>
      <c r="J37" s="1">
        <f t="shared" si="12"/>
        <v>5295</v>
      </c>
      <c r="K37" s="1">
        <f t="shared" si="13"/>
        <v>4956</v>
      </c>
      <c r="L37" s="1">
        <f>'social care need'!F37</f>
        <v>20190</v>
      </c>
      <c r="M37" s="1">
        <f t="shared" si="14"/>
        <v>8839</v>
      </c>
      <c r="N37" s="1">
        <f t="shared" si="15"/>
        <v>8391</v>
      </c>
      <c r="O37" s="1">
        <f t="shared" si="16"/>
        <v>98436</v>
      </c>
      <c r="P37" s="1">
        <f t="shared" si="17"/>
        <v>14964</v>
      </c>
      <c r="R37">
        <v>2053</v>
      </c>
      <c r="S37">
        <f t="shared" si="35"/>
        <v>315.89804453298029</v>
      </c>
      <c r="T37">
        <f t="shared" si="36"/>
        <v>2015.2772840989526</v>
      </c>
      <c r="U37">
        <f t="shared" si="37"/>
        <v>3364.1238742494133</v>
      </c>
      <c r="V37">
        <f t="shared" si="18"/>
        <v>5695.299202881346</v>
      </c>
      <c r="X37">
        <f>H37/'social care need'!C37</f>
        <v>0.29674651412227387</v>
      </c>
      <c r="Y37">
        <f>K37/'social care need'!E37</f>
        <v>0.88421052631578945</v>
      </c>
      <c r="Z37">
        <f>N37/'social care need'!G37</f>
        <v>0.9305755794610181</v>
      </c>
      <c r="AB37">
        <f t="shared" si="19"/>
        <v>0.29674651412227387</v>
      </c>
      <c r="AC37">
        <f>J37/'social care need'!E37</f>
        <v>0.94469223907225697</v>
      </c>
      <c r="AD37">
        <f>M37/'social care need'!G37</f>
        <v>0.98025950981479426</v>
      </c>
      <c r="AF37" s="6">
        <v>50.171930000000003</v>
      </c>
      <c r="AG37" s="6">
        <v>15.799379999999999</v>
      </c>
      <c r="AH37" s="6">
        <v>14.237209999999999</v>
      </c>
      <c r="AJ37" s="5">
        <v>10499</v>
      </c>
      <c r="AK37" s="5">
        <v>3036</v>
      </c>
      <c r="AL37" s="5">
        <v>2265</v>
      </c>
      <c r="AN37">
        <f t="shared" si="20"/>
        <v>3995919.9633153738</v>
      </c>
      <c r="AO37">
        <f t="shared" si="33"/>
        <v>1155501.7628941303</v>
      </c>
      <c r="AP37">
        <f t="shared" si="34"/>
        <v>862059.12152674736</v>
      </c>
      <c r="AR37" s="6">
        <v>5.4485699999999998E-2</v>
      </c>
      <c r="AS37" s="6">
        <v>1.280918</v>
      </c>
      <c r="AT37" s="6">
        <v>0.37053930000000002</v>
      </c>
      <c r="AU37" s="6">
        <v>0.16458010000000001</v>
      </c>
      <c r="AV37" s="6">
        <v>0.2664609</v>
      </c>
      <c r="AW37" s="6">
        <v>0.41435</v>
      </c>
      <c r="AY37">
        <f t="shared" si="21"/>
        <v>106220137.19637175</v>
      </c>
      <c r="AZ37">
        <f t="shared" si="22"/>
        <v>2497155872.0416937</v>
      </c>
      <c r="BA37">
        <f t="shared" si="23"/>
        <v>722368167.84307706</v>
      </c>
      <c r="BB37">
        <f t="shared" si="24"/>
        <v>320849705.55196279</v>
      </c>
      <c r="BC37">
        <f t="shared" si="25"/>
        <v>519466820.7523936</v>
      </c>
      <c r="BD37">
        <f t="shared" si="26"/>
        <v>807777340.61077726</v>
      </c>
      <c r="BF37">
        <v>1.732297188951577</v>
      </c>
      <c r="BG37">
        <v>3.8344999999999914</v>
      </c>
      <c r="BH37">
        <v>2</v>
      </c>
      <c r="BI37">
        <f t="shared" si="31"/>
        <v>16.664195397457576</v>
      </c>
      <c r="BJ37">
        <f t="shared" si="32"/>
        <v>4163723.0297397864</v>
      </c>
      <c r="BL37">
        <v>2053</v>
      </c>
      <c r="BM37">
        <f t="shared" si="38"/>
        <v>1.7700731213850904</v>
      </c>
      <c r="BN37">
        <f t="shared" si="39"/>
        <v>41.61309338961135</v>
      </c>
      <c r="BO37">
        <f t="shared" si="40"/>
        <v>12.037684297840466</v>
      </c>
      <c r="BP37">
        <f t="shared" si="41"/>
        <v>5.3467021865346362</v>
      </c>
      <c r="BQ37">
        <f t="shared" si="42"/>
        <v>8.6564966035139559</v>
      </c>
      <c r="BR37">
        <f t="shared" si="43"/>
        <v>13.460959441576636</v>
      </c>
      <c r="BS37">
        <f t="shared" si="27"/>
        <v>82.885009040462123</v>
      </c>
      <c r="BT37">
        <f t="shared" si="30"/>
        <v>1.9906465547407475E-2</v>
      </c>
      <c r="BU37">
        <f t="shared" si="28"/>
        <v>0.16240523584916755</v>
      </c>
      <c r="BV37">
        <f t="shared" si="29"/>
        <v>0.50205813899708951</v>
      </c>
    </row>
    <row r="38" spans="1:74">
      <c r="A38">
        <v>2054</v>
      </c>
      <c r="B38" s="6">
        <v>861</v>
      </c>
      <c r="C38" s="6">
        <v>5416</v>
      </c>
      <c r="D38" s="6">
        <v>5040</v>
      </c>
      <c r="E38" s="6">
        <v>8835</v>
      </c>
      <c r="F38" s="6">
        <v>8395</v>
      </c>
      <c r="G38" s="1">
        <f>'social care need'!B38</f>
        <v>47887</v>
      </c>
      <c r="H38">
        <f t="shared" si="11"/>
        <v>861</v>
      </c>
      <c r="I38" s="1">
        <f>'social care need'!D38</f>
        <v>30920</v>
      </c>
      <c r="J38" s="1">
        <f t="shared" si="12"/>
        <v>5416</v>
      </c>
      <c r="K38" s="1">
        <f t="shared" si="13"/>
        <v>5040</v>
      </c>
      <c r="L38" s="1">
        <f>'social care need'!F38</f>
        <v>20237</v>
      </c>
      <c r="M38" s="1">
        <f t="shared" si="14"/>
        <v>8835</v>
      </c>
      <c r="N38" s="1">
        <f t="shared" si="15"/>
        <v>8395</v>
      </c>
      <c r="O38" s="1">
        <f t="shared" si="16"/>
        <v>99044</v>
      </c>
      <c r="P38" s="1">
        <f t="shared" si="17"/>
        <v>15112</v>
      </c>
      <c r="R38">
        <v>2054</v>
      </c>
      <c r="S38">
        <f t="shared" si="35"/>
        <v>327.6966461962603</v>
      </c>
      <c r="T38">
        <f t="shared" si="36"/>
        <v>2061.3298905911097</v>
      </c>
      <c r="U38">
        <f t="shared" si="37"/>
        <v>3362.601474034796</v>
      </c>
      <c r="V38">
        <f t="shared" si="18"/>
        <v>5751.6280108221654</v>
      </c>
      <c r="X38">
        <f>H38/'social care need'!C38</f>
        <v>0.30189340813464238</v>
      </c>
      <c r="Y38">
        <f>K38/'social care need'!E38</f>
        <v>0.88328075709779175</v>
      </c>
      <c r="Z38">
        <f>N38/'social care need'!G38</f>
        <v>0.934647071921621</v>
      </c>
      <c r="AB38">
        <f t="shared" si="19"/>
        <v>0.30189340813464238</v>
      </c>
      <c r="AC38">
        <f>J38/'social care need'!E38</f>
        <v>0.94917630564318256</v>
      </c>
      <c r="AD38">
        <f>M38/'social care need'!G38</f>
        <v>0.98363393453573811</v>
      </c>
      <c r="AF38" s="6">
        <v>50.061079999999997</v>
      </c>
      <c r="AG38" s="6">
        <v>15.16178</v>
      </c>
      <c r="AH38" s="6">
        <v>14.14601</v>
      </c>
      <c r="AJ38" s="5">
        <v>10545</v>
      </c>
      <c r="AK38" s="5">
        <v>3131</v>
      </c>
      <c r="AL38" s="5">
        <v>2278</v>
      </c>
      <c r="AN38">
        <f t="shared" si="20"/>
        <v>4013427.5657834662</v>
      </c>
      <c r="AO38">
        <f t="shared" si="33"/>
        <v>1191658.7679912786</v>
      </c>
      <c r="AP38">
        <f t="shared" si="34"/>
        <v>867006.9222242519</v>
      </c>
      <c r="AR38" s="6">
        <v>5.9918699999999998E-2</v>
      </c>
      <c r="AS38" s="6">
        <v>1.249663</v>
      </c>
      <c r="AT38" s="6">
        <v>0.36934739999999999</v>
      </c>
      <c r="AU38" s="6">
        <v>0.1538243</v>
      </c>
      <c r="AV38" s="6">
        <v>0.27091710000000002</v>
      </c>
      <c r="AW38" s="6">
        <v>0.42246739999999999</v>
      </c>
      <c r="AY38">
        <f t="shared" si="21"/>
        <v>117533297.11157595</v>
      </c>
      <c r="AZ38">
        <f t="shared" si="22"/>
        <v>2451271684.2712431</v>
      </c>
      <c r="BA38">
        <f t="shared" si="23"/>
        <v>724491981.66161942</v>
      </c>
      <c r="BB38">
        <f t="shared" si="24"/>
        <v>301733468.09727496</v>
      </c>
      <c r="BC38">
        <f t="shared" si="25"/>
        <v>531416402.67406553</v>
      </c>
      <c r="BD38">
        <f t="shared" si="26"/>
        <v>828689314.75741291</v>
      </c>
      <c r="BF38">
        <v>1.7152239211331022</v>
      </c>
      <c r="BG38">
        <v>3.8344999999999914</v>
      </c>
      <c r="BH38">
        <v>2</v>
      </c>
      <c r="BI38">
        <f t="shared" si="31"/>
        <v>16.963905852914788</v>
      </c>
      <c r="BJ38">
        <f t="shared" si="32"/>
        <v>4235851.0867396984</v>
      </c>
      <c r="BL38">
        <v>2054</v>
      </c>
      <c r="BM38">
        <f t="shared" si="38"/>
        <v>1.9938237867834361</v>
      </c>
      <c r="BN38">
        <f t="shared" si="39"/>
        <v>41.583142071893235</v>
      </c>
      <c r="BO38">
        <f t="shared" si="40"/>
        <v>12.290213768099379</v>
      </c>
      <c r="BP38">
        <f t="shared" si="41"/>
        <v>5.1185781454756407</v>
      </c>
      <c r="BQ38">
        <f t="shared" si="42"/>
        <v>9.0148978236575008</v>
      </c>
      <c r="BR38">
        <f t="shared" si="43"/>
        <v>14.057807516861221</v>
      </c>
      <c r="BS38">
        <f t="shared" si="27"/>
        <v>84.058463112770411</v>
      </c>
      <c r="BT38">
        <f t="shared" si="30"/>
        <v>1.9844527437688927E-2</v>
      </c>
      <c r="BU38">
        <f t="shared" si="28"/>
        <v>0.16723845519280636</v>
      </c>
      <c r="BV38">
        <f t="shared" si="29"/>
        <v>0.49469310444216058</v>
      </c>
    </row>
    <row r="39" spans="1:74">
      <c r="A39">
        <v>2055</v>
      </c>
      <c r="B39" s="6">
        <v>866</v>
      </c>
      <c r="C39" s="6">
        <v>5415</v>
      </c>
      <c r="D39" s="6">
        <v>5023</v>
      </c>
      <c r="E39" s="6">
        <v>8813</v>
      </c>
      <c r="F39" s="6">
        <v>8358</v>
      </c>
      <c r="G39" s="1">
        <f>'social care need'!B39</f>
        <v>47978</v>
      </c>
      <c r="H39">
        <f t="shared" si="11"/>
        <v>866</v>
      </c>
      <c r="I39" s="1">
        <f>'social care need'!D39</f>
        <v>31426</v>
      </c>
      <c r="J39" s="1">
        <f t="shared" si="12"/>
        <v>5415</v>
      </c>
      <c r="K39" s="1">
        <f t="shared" si="13"/>
        <v>5023</v>
      </c>
      <c r="L39" s="1">
        <f>'social care need'!F39</f>
        <v>20289</v>
      </c>
      <c r="M39" s="1">
        <f t="shared" si="14"/>
        <v>8813</v>
      </c>
      <c r="N39" s="1">
        <f t="shared" si="15"/>
        <v>8358</v>
      </c>
      <c r="O39" s="1">
        <f t="shared" si="16"/>
        <v>99693</v>
      </c>
      <c r="P39" s="1">
        <f t="shared" si="17"/>
        <v>15094</v>
      </c>
      <c r="R39">
        <v>2055</v>
      </c>
      <c r="S39">
        <f t="shared" si="35"/>
        <v>329.59964646453125</v>
      </c>
      <c r="T39">
        <f t="shared" si="36"/>
        <v>2060.9492905374559</v>
      </c>
      <c r="U39">
        <f t="shared" si="37"/>
        <v>3354.2282728544042</v>
      </c>
      <c r="V39">
        <f t="shared" si="18"/>
        <v>5744.777209856391</v>
      </c>
      <c r="X39">
        <f>H39/'social care need'!C39</f>
        <v>0.30258560447239691</v>
      </c>
      <c r="Y39">
        <f>K39/'social care need'!E39</f>
        <v>0.8793767507002801</v>
      </c>
      <c r="Z39">
        <f>N39/'social care need'!G39</f>
        <v>0.93302076356329533</v>
      </c>
      <c r="AB39">
        <f t="shared" si="19"/>
        <v>0.30258560447239691</v>
      </c>
      <c r="AC39">
        <f>J39/'social care need'!E39</f>
        <v>0.94800420168067223</v>
      </c>
      <c r="AD39">
        <f>M39/'social care need'!G39</f>
        <v>0.983813351194463</v>
      </c>
      <c r="AF39" s="6">
        <v>50.052349999999997</v>
      </c>
      <c r="AG39" s="6">
        <v>15.28675</v>
      </c>
      <c r="AH39" s="6">
        <v>13.742319999999999</v>
      </c>
      <c r="AJ39" s="5">
        <v>10505</v>
      </c>
      <c r="AK39" s="5">
        <v>3106</v>
      </c>
      <c r="AL39" s="5">
        <v>2306</v>
      </c>
      <c r="AN39">
        <f t="shared" si="20"/>
        <v>3998203.5636372985</v>
      </c>
      <c r="AO39">
        <f t="shared" si="33"/>
        <v>1182143.7666499238</v>
      </c>
      <c r="AP39">
        <f t="shared" si="34"/>
        <v>877663.72372656933</v>
      </c>
      <c r="AR39" s="6">
        <v>5.2011599999999998E-2</v>
      </c>
      <c r="AS39" s="6">
        <v>1.2266079999999999</v>
      </c>
      <c r="AT39" s="6">
        <v>0.35105799999999998</v>
      </c>
      <c r="AU39" s="6">
        <v>0.165688</v>
      </c>
      <c r="AV39" s="6">
        <v>0.28388989999999997</v>
      </c>
      <c r="AW39" s="6">
        <v>0.40069979999999999</v>
      </c>
      <c r="AY39">
        <f t="shared" si="21"/>
        <v>102691676.65157382</v>
      </c>
      <c r="AZ39">
        <f t="shared" si="22"/>
        <v>2421814212.8723912</v>
      </c>
      <c r="BA39">
        <f t="shared" si="23"/>
        <v>693128737.08842266</v>
      </c>
      <c r="BB39">
        <f t="shared" si="24"/>
        <v>327134303.13710719</v>
      </c>
      <c r="BC39">
        <f t="shared" si="25"/>
        <v>560512074.52659833</v>
      </c>
      <c r="BD39">
        <f t="shared" si="26"/>
        <v>791141481.82233012</v>
      </c>
      <c r="BF39">
        <v>1.6993113735149166</v>
      </c>
      <c r="BG39">
        <v>3.8344999999999914</v>
      </c>
      <c r="BH39">
        <v>2</v>
      </c>
      <c r="BI39">
        <f t="shared" si="31"/>
        <v>17.269006689063534</v>
      </c>
      <c r="BJ39">
        <f t="shared" si="32"/>
        <v>4308505.4178430345</v>
      </c>
      <c r="BL39">
        <v>2055</v>
      </c>
      <c r="BM39">
        <f t="shared" si="38"/>
        <v>1.7733832510071779</v>
      </c>
      <c r="BN39">
        <f t="shared" si="39"/>
        <v>41.822325841762456</v>
      </c>
      <c r="BO39">
        <f t="shared" si="40"/>
        <v>11.969644797162131</v>
      </c>
      <c r="BP39">
        <f t="shared" si="41"/>
        <v>5.649284469096842</v>
      </c>
      <c r="BQ39">
        <f t="shared" si="42"/>
        <v>9.6794867643007052</v>
      </c>
      <c r="BR39">
        <f t="shared" si="43"/>
        <v>13.662227541585455</v>
      </c>
      <c r="BS39">
        <f t="shared" si="27"/>
        <v>84.556352664914755</v>
      </c>
      <c r="BT39">
        <f t="shared" si="30"/>
        <v>1.962544884236125E-2</v>
      </c>
      <c r="BU39">
        <f t="shared" si="28"/>
        <v>0.1615754122665034</v>
      </c>
      <c r="BV39">
        <f t="shared" si="29"/>
        <v>0.49460891492681341</v>
      </c>
    </row>
    <row r="40" spans="1:74">
      <c r="A40">
        <v>2056</v>
      </c>
      <c r="B40" s="6">
        <v>863</v>
      </c>
      <c r="C40" s="6">
        <v>5536</v>
      </c>
      <c r="D40" s="6">
        <v>5131</v>
      </c>
      <c r="E40" s="6">
        <v>8847</v>
      </c>
      <c r="F40" s="6">
        <v>8386</v>
      </c>
      <c r="G40" s="1">
        <f>'social care need'!B40</f>
        <v>48106</v>
      </c>
      <c r="H40">
        <f t="shared" si="11"/>
        <v>863</v>
      </c>
      <c r="I40" s="1">
        <f>'social care need'!D40</f>
        <v>31953</v>
      </c>
      <c r="J40" s="1">
        <f t="shared" si="12"/>
        <v>5536</v>
      </c>
      <c r="K40" s="1">
        <f t="shared" si="13"/>
        <v>5131</v>
      </c>
      <c r="L40" s="1">
        <f>'social care need'!F40</f>
        <v>20263</v>
      </c>
      <c r="M40" s="1">
        <f t="shared" si="14"/>
        <v>8847</v>
      </c>
      <c r="N40" s="1">
        <f t="shared" si="15"/>
        <v>8386</v>
      </c>
      <c r="O40" s="1">
        <f t="shared" si="16"/>
        <v>100322</v>
      </c>
      <c r="P40" s="1">
        <f t="shared" si="17"/>
        <v>15246</v>
      </c>
      <c r="R40">
        <v>2056</v>
      </c>
      <c r="S40">
        <f t="shared" si="35"/>
        <v>328.45784630356872</v>
      </c>
      <c r="T40">
        <f t="shared" si="36"/>
        <v>2107.0018970296132</v>
      </c>
      <c r="U40">
        <f t="shared" si="37"/>
        <v>3367.1686746786463</v>
      </c>
      <c r="V40">
        <f t="shared" si="18"/>
        <v>5802.6284180118282</v>
      </c>
      <c r="X40">
        <f>H40/'social care need'!C40</f>
        <v>0.30238262088297124</v>
      </c>
      <c r="Y40">
        <f>K40/'social care need'!E40</f>
        <v>0.8808583690987124</v>
      </c>
      <c r="Z40">
        <f>N40/'social care need'!G40</f>
        <v>0.93614646126367496</v>
      </c>
      <c r="AB40">
        <f t="shared" si="19"/>
        <v>0.30238262088297124</v>
      </c>
      <c r="AC40">
        <f>J40/'social care need'!E40</f>
        <v>0.95038626609442056</v>
      </c>
      <c r="AD40">
        <f>M40/'social care need'!G40</f>
        <v>0.98760884125920967</v>
      </c>
      <c r="AF40" s="6">
        <v>49.966920000000002</v>
      </c>
      <c r="AG40" s="6">
        <v>15.10468</v>
      </c>
      <c r="AH40" s="6">
        <v>13.92647</v>
      </c>
      <c r="AJ40" s="5">
        <v>10539</v>
      </c>
      <c r="AK40" s="5">
        <v>3203</v>
      </c>
      <c r="AL40" s="5">
        <v>2332</v>
      </c>
      <c r="AN40">
        <f t="shared" si="20"/>
        <v>4011143.9654615414</v>
      </c>
      <c r="AO40">
        <f t="shared" si="33"/>
        <v>1219061.9718543806</v>
      </c>
      <c r="AP40">
        <f t="shared" si="34"/>
        <v>887559.32512157829</v>
      </c>
      <c r="AR40" s="6">
        <v>4.7782699999999997E-2</v>
      </c>
      <c r="AS40" s="6">
        <v>1.2230000000000001</v>
      </c>
      <c r="AT40" s="6">
        <v>0.3768841</v>
      </c>
      <c r="AU40" s="6">
        <v>0.15975259999999999</v>
      </c>
      <c r="AV40" s="6">
        <v>0.26501330000000001</v>
      </c>
      <c r="AW40" s="6">
        <v>0.4190294</v>
      </c>
      <c r="AY40">
        <f t="shared" si="21"/>
        <v>94937378.074233413</v>
      </c>
      <c r="AZ40">
        <f t="shared" si="22"/>
        <v>2429925755.2375121</v>
      </c>
      <c r="BA40">
        <f t="shared" si="23"/>
        <v>748814702.6406461</v>
      </c>
      <c r="BB40">
        <f t="shared" si="24"/>
        <v>317405525.10724145</v>
      </c>
      <c r="BC40">
        <f t="shared" si="25"/>
        <v>526543453.10751063</v>
      </c>
      <c r="BD40">
        <f t="shared" si="26"/>
        <v>832551374.70296133</v>
      </c>
      <c r="BF40">
        <v>1.6851469467057143</v>
      </c>
      <c r="BG40">
        <v>3.8344999999999914</v>
      </c>
      <c r="BH40">
        <v>2</v>
      </c>
      <c r="BI40">
        <f t="shared" si="31"/>
        <v>17.579594853485951</v>
      </c>
      <c r="BJ40">
        <f t="shared" si="32"/>
        <v>4381720.3404369475</v>
      </c>
      <c r="BL40">
        <v>2056</v>
      </c>
      <c r="BM40">
        <f t="shared" si="38"/>
        <v>1.6689606429972437</v>
      </c>
      <c r="BN40">
        <f t="shared" si="39"/>
        <v>42.717110301126326</v>
      </c>
      <c r="BO40">
        <f t="shared" si="40"/>
        <v>13.163859092756114</v>
      </c>
      <c r="BP40">
        <f t="shared" si="41"/>
        <v>5.5798605356432676</v>
      </c>
      <c r="BQ40">
        <f t="shared" si="42"/>
        <v>9.2564205783855158</v>
      </c>
      <c r="BR40">
        <f t="shared" si="43"/>
        <v>14.635915861990831</v>
      </c>
      <c r="BS40">
        <f t="shared" si="27"/>
        <v>87.02212701289929</v>
      </c>
      <c r="BT40">
        <f t="shared" si="30"/>
        <v>1.9860264976249351E-2</v>
      </c>
      <c r="BU40">
        <f t="shared" si="28"/>
        <v>0.16818614258671646</v>
      </c>
      <c r="BV40">
        <f t="shared" si="29"/>
        <v>0.49087642151971728</v>
      </c>
    </row>
    <row r="41" spans="1:74">
      <c r="A41">
        <v>2057</v>
      </c>
      <c r="B41" s="6">
        <v>906</v>
      </c>
      <c r="C41" s="6">
        <v>5734</v>
      </c>
      <c r="D41" s="6">
        <v>5303</v>
      </c>
      <c r="E41" s="6">
        <v>8798</v>
      </c>
      <c r="F41" s="6">
        <v>8333</v>
      </c>
      <c r="G41" s="1">
        <f>'social care need'!B41</f>
        <v>48220</v>
      </c>
      <c r="H41">
        <f t="shared" si="11"/>
        <v>906</v>
      </c>
      <c r="I41" s="1">
        <f>'social care need'!D41</f>
        <v>32564</v>
      </c>
      <c r="J41" s="1">
        <f t="shared" si="12"/>
        <v>5734</v>
      </c>
      <c r="K41" s="1">
        <f t="shared" si="13"/>
        <v>5303</v>
      </c>
      <c r="L41" s="1">
        <f>'social care need'!F41</f>
        <v>20250</v>
      </c>
      <c r="M41" s="1">
        <f t="shared" si="14"/>
        <v>8798</v>
      </c>
      <c r="N41" s="1">
        <f t="shared" si="15"/>
        <v>8333</v>
      </c>
      <c r="O41" s="1">
        <f t="shared" si="16"/>
        <v>101034</v>
      </c>
      <c r="P41" s="1">
        <f t="shared" si="17"/>
        <v>15438</v>
      </c>
      <c r="R41">
        <v>2057</v>
      </c>
      <c r="S41">
        <f t="shared" si="35"/>
        <v>344.82364861069897</v>
      </c>
      <c r="T41">
        <f t="shared" si="36"/>
        <v>2182.3607076531434</v>
      </c>
      <c r="U41">
        <f t="shared" si="37"/>
        <v>3348.5192720495911</v>
      </c>
      <c r="V41">
        <f t="shared" si="18"/>
        <v>5875.703628313433</v>
      </c>
      <c r="X41">
        <f>H41/'social care need'!C41</f>
        <v>0.30995552514539854</v>
      </c>
      <c r="Y41">
        <f>K41/'social care need'!E41</f>
        <v>0.88295038295038297</v>
      </c>
      <c r="Z41">
        <f>N41/'social care need'!G41</f>
        <v>0.93366946778711479</v>
      </c>
      <c r="AB41">
        <f t="shared" si="19"/>
        <v>0.30995552514539854</v>
      </c>
      <c r="AC41">
        <f>J41/'social care need'!E41</f>
        <v>0.95471195471195469</v>
      </c>
      <c r="AD41">
        <f>M41/'social care need'!G41</f>
        <v>0.98577030812324928</v>
      </c>
      <c r="AF41" s="6">
        <v>47.328090000000003</v>
      </c>
      <c r="AG41" s="6">
        <v>15.742089999999999</v>
      </c>
      <c r="AH41" s="6">
        <v>14.371790000000001</v>
      </c>
      <c r="AJ41" s="5">
        <v>10609</v>
      </c>
      <c r="AK41" s="5">
        <v>3301</v>
      </c>
      <c r="AL41" s="5">
        <v>2321</v>
      </c>
      <c r="AN41">
        <f t="shared" si="20"/>
        <v>4037785.9692173349</v>
      </c>
      <c r="AO41">
        <f t="shared" si="33"/>
        <v>1256360.7771124914</v>
      </c>
      <c r="AP41">
        <f t="shared" si="34"/>
        <v>883372.72453138221</v>
      </c>
      <c r="AR41" s="6">
        <v>4.2052699999999998E-2</v>
      </c>
      <c r="AS41" s="6">
        <v>1.295712</v>
      </c>
      <c r="AT41" s="6">
        <v>0.37634030000000002</v>
      </c>
      <c r="AU41" s="6">
        <v>0.1638009</v>
      </c>
      <c r="AV41" s="6">
        <v>0.2692544</v>
      </c>
      <c r="AW41" s="6">
        <v>0.42214740000000001</v>
      </c>
      <c r="AY41">
        <f t="shared" si="21"/>
        <v>84145674.863606215</v>
      </c>
      <c r="AZ41">
        <f t="shared" si="22"/>
        <v>2592664933.9726801</v>
      </c>
      <c r="BA41">
        <f t="shared" si="23"/>
        <v>753041029.99027455</v>
      </c>
      <c r="BB41">
        <f t="shared" si="24"/>
        <v>327758675.98908222</v>
      </c>
      <c r="BC41">
        <f t="shared" si="25"/>
        <v>538766671.29566896</v>
      </c>
      <c r="BD41">
        <f t="shared" si="26"/>
        <v>844699100.53139794</v>
      </c>
      <c r="BF41">
        <v>1.6663979928731862</v>
      </c>
      <c r="BG41">
        <v>3.8344999999999914</v>
      </c>
      <c r="BH41">
        <v>2</v>
      </c>
      <c r="BI41">
        <f t="shared" si="31"/>
        <v>17.895769037394967</v>
      </c>
      <c r="BJ41">
        <f t="shared" si="32"/>
        <v>4455558.7669670042</v>
      </c>
      <c r="BL41">
        <v>2057</v>
      </c>
      <c r="BM41">
        <f t="shared" si="38"/>
        <v>1.5058515628548281</v>
      </c>
      <c r="BN41">
        <f t="shared" si="39"/>
        <v>46.397732849727952</v>
      </c>
      <c r="BO41">
        <f t="shared" si="40"/>
        <v>13.476248348387969</v>
      </c>
      <c r="BP41">
        <f t="shared" si="41"/>
        <v>5.8654935655029865</v>
      </c>
      <c r="BQ41">
        <f t="shared" si="42"/>
        <v>9.6416439145533843</v>
      </c>
      <c r="BR41">
        <f t="shared" si="43"/>
        <v>15.11654000920517</v>
      </c>
      <c r="BS41">
        <f t="shared" si="27"/>
        <v>92.003510250232281</v>
      </c>
      <c r="BT41">
        <f t="shared" si="30"/>
        <v>2.0649152005879853E-2</v>
      </c>
      <c r="BU41">
        <f t="shared" si="28"/>
        <v>0.16430394849165014</v>
      </c>
      <c r="BV41">
        <f t="shared" si="29"/>
        <v>0.50430394148587188</v>
      </c>
    </row>
    <row r="42" spans="1:74">
      <c r="A42">
        <v>2058</v>
      </c>
      <c r="B42" s="6">
        <v>861</v>
      </c>
      <c r="C42" s="6">
        <v>5865</v>
      </c>
      <c r="D42" s="6">
        <v>5435</v>
      </c>
      <c r="E42" s="6">
        <v>8777</v>
      </c>
      <c r="F42" s="6">
        <v>8313</v>
      </c>
      <c r="G42" s="1">
        <f>'social care need'!B42</f>
        <v>48306</v>
      </c>
      <c r="H42">
        <f t="shared" si="11"/>
        <v>861</v>
      </c>
      <c r="I42" s="1">
        <f>'social care need'!D42</f>
        <v>32972</v>
      </c>
      <c r="J42" s="1">
        <f t="shared" si="12"/>
        <v>5865</v>
      </c>
      <c r="K42" s="1">
        <f t="shared" si="13"/>
        <v>5435</v>
      </c>
      <c r="L42" s="1">
        <f>'social care need'!F42</f>
        <v>20264</v>
      </c>
      <c r="M42" s="1">
        <f t="shared" si="14"/>
        <v>8777</v>
      </c>
      <c r="N42" s="1">
        <f t="shared" si="15"/>
        <v>8313</v>
      </c>
      <c r="O42" s="1">
        <f t="shared" si="16"/>
        <v>101542</v>
      </c>
      <c r="P42" s="1">
        <f t="shared" si="17"/>
        <v>15503</v>
      </c>
      <c r="R42">
        <v>2058</v>
      </c>
      <c r="S42">
        <f t="shared" si="35"/>
        <v>327.6966461962603</v>
      </c>
      <c r="T42">
        <f t="shared" si="36"/>
        <v>2232.2193146818427</v>
      </c>
      <c r="U42">
        <f t="shared" si="37"/>
        <v>3340.5266709228531</v>
      </c>
      <c r="V42">
        <f t="shared" si="18"/>
        <v>5900.4426318009555</v>
      </c>
      <c r="X42">
        <f>H42/'social care need'!C42</f>
        <v>0.29937413073713492</v>
      </c>
      <c r="Y42">
        <f>K42/'social care need'!E42</f>
        <v>0.88445890968266883</v>
      </c>
      <c r="Z42">
        <f>N42/'social care need'!G42</f>
        <v>0.93163734170122159</v>
      </c>
      <c r="AB42">
        <f t="shared" si="19"/>
        <v>0.29937413073713492</v>
      </c>
      <c r="AC42">
        <f>J42/'social care need'!E42</f>
        <v>0.95443449959316518</v>
      </c>
      <c r="AD42">
        <f>M42/'social care need'!G42</f>
        <v>0.98363778998094809</v>
      </c>
      <c r="AF42" s="6">
        <v>48.515529999999998</v>
      </c>
      <c r="AG42" s="6">
        <v>15.28248</v>
      </c>
      <c r="AH42" s="6">
        <v>13.70933</v>
      </c>
      <c r="AJ42" s="5">
        <v>10679</v>
      </c>
      <c r="AK42" s="5">
        <v>3237</v>
      </c>
      <c r="AL42" s="5">
        <v>2384</v>
      </c>
      <c r="AN42">
        <f t="shared" si="20"/>
        <v>4064427.9729731283</v>
      </c>
      <c r="AO42">
        <f t="shared" si="33"/>
        <v>1232002.3736786232</v>
      </c>
      <c r="AP42">
        <f t="shared" si="34"/>
        <v>907350.52791159635</v>
      </c>
      <c r="AR42" s="6">
        <v>4.59093E-2</v>
      </c>
      <c r="AS42" s="6">
        <v>1.2406189999999999</v>
      </c>
      <c r="AT42" s="6">
        <v>0.35016239999999998</v>
      </c>
      <c r="AU42" s="6">
        <v>0.15671270000000001</v>
      </c>
      <c r="AV42" s="6">
        <v>0.2683489</v>
      </c>
      <c r="AW42" s="6">
        <v>0.41732439999999998</v>
      </c>
      <c r="AY42">
        <f t="shared" si="21"/>
        <v>92324454.367361352</v>
      </c>
      <c r="AZ42">
        <f t="shared" si="22"/>
        <v>2494907834.6387658</v>
      </c>
      <c r="BA42">
        <f t="shared" si="23"/>
        <v>704183085.34361732</v>
      </c>
      <c r="BB42">
        <f t="shared" si="24"/>
        <v>315152148.25614834</v>
      </c>
      <c r="BC42">
        <f t="shared" si="25"/>
        <v>539654618.40153563</v>
      </c>
      <c r="BD42">
        <f t="shared" si="26"/>
        <v>839247113.85681033</v>
      </c>
      <c r="BF42">
        <v>1.6565705974595772</v>
      </c>
      <c r="BG42">
        <v>3.8344999999999914</v>
      </c>
      <c r="BH42">
        <v>2</v>
      </c>
      <c r="BI42">
        <f t="shared" si="31"/>
        <v>18.217629706993993</v>
      </c>
      <c r="BJ42">
        <f t="shared" si="32"/>
        <v>4529806.1088310275</v>
      </c>
      <c r="BL42">
        <v>2058</v>
      </c>
      <c r="BM42">
        <f t="shared" si="38"/>
        <v>1.6819327225648535</v>
      </c>
      <c r="BN42">
        <f t="shared" si="39"/>
        <v>45.451307084527237</v>
      </c>
      <c r="BO42">
        <f t="shared" si="40"/>
        <v>12.828546694718568</v>
      </c>
      <c r="BP42">
        <f t="shared" si="41"/>
        <v>5.741325138294183</v>
      </c>
      <c r="BQ42">
        <f t="shared" si="42"/>
        <v>9.8312280077083223</v>
      </c>
      <c r="BR42">
        <f t="shared" si="43"/>
        <v>15.289093152906798</v>
      </c>
      <c r="BS42">
        <f t="shared" si="27"/>
        <v>90.823432800719957</v>
      </c>
      <c r="BT42">
        <f t="shared" si="30"/>
        <v>2.0050181093547528E-2</v>
      </c>
      <c r="BU42">
        <f t="shared" si="28"/>
        <v>0.16833863994607348</v>
      </c>
      <c r="BV42">
        <f t="shared" si="29"/>
        <v>0.50043590825568252</v>
      </c>
    </row>
    <row r="43" spans="1:74">
      <c r="A43">
        <v>2059</v>
      </c>
      <c r="B43" s="6">
        <v>908</v>
      </c>
      <c r="C43" s="6">
        <v>5875</v>
      </c>
      <c r="D43" s="6">
        <v>5463</v>
      </c>
      <c r="E43" s="6">
        <v>8756</v>
      </c>
      <c r="F43" s="6">
        <v>8283</v>
      </c>
      <c r="G43" s="1">
        <f>'social care need'!B43</f>
        <v>48350</v>
      </c>
      <c r="H43">
        <f t="shared" si="11"/>
        <v>908</v>
      </c>
      <c r="I43" s="1">
        <f>'social care need'!D43</f>
        <v>33388</v>
      </c>
      <c r="J43" s="1">
        <f t="shared" si="12"/>
        <v>5875</v>
      </c>
      <c r="K43" s="1">
        <f t="shared" si="13"/>
        <v>5463</v>
      </c>
      <c r="L43" s="1">
        <f>'social care need'!F43</f>
        <v>20362</v>
      </c>
      <c r="M43" s="1">
        <f t="shared" si="14"/>
        <v>8756</v>
      </c>
      <c r="N43" s="1">
        <f t="shared" si="15"/>
        <v>8283</v>
      </c>
      <c r="O43" s="1">
        <f t="shared" si="16"/>
        <v>102100</v>
      </c>
      <c r="P43" s="1">
        <f t="shared" si="17"/>
        <v>15539</v>
      </c>
      <c r="R43">
        <v>2059</v>
      </c>
      <c r="S43">
        <f t="shared" si="35"/>
        <v>345.58484871800732</v>
      </c>
      <c r="T43">
        <f t="shared" si="36"/>
        <v>2236.0253152183845</v>
      </c>
      <c r="U43">
        <f t="shared" si="37"/>
        <v>3332.5340697961151</v>
      </c>
      <c r="V43">
        <f t="shared" si="18"/>
        <v>5914.144233732507</v>
      </c>
      <c r="X43">
        <f>H43/'social care need'!C43</f>
        <v>0.30706797429827526</v>
      </c>
      <c r="Y43">
        <f>K43/'social care need'!E43</f>
        <v>0.88670670345723102</v>
      </c>
      <c r="Z43">
        <f>N43/'social care need'!G43</f>
        <v>0.92994274166385993</v>
      </c>
      <c r="AB43">
        <f t="shared" si="19"/>
        <v>0.30706797429827526</v>
      </c>
      <c r="AC43">
        <f>J43/'social care need'!E43</f>
        <v>0.9535789644538224</v>
      </c>
      <c r="AD43">
        <f>M43/'social care need'!G43</f>
        <v>0.98304704165263279</v>
      </c>
      <c r="AF43" s="6">
        <v>49.046550000000003</v>
      </c>
      <c r="AG43" s="6">
        <v>15.761799999999999</v>
      </c>
      <c r="AH43" s="6">
        <v>13.78167</v>
      </c>
      <c r="AJ43" s="5">
        <v>10779</v>
      </c>
      <c r="AK43" s="5">
        <v>3228</v>
      </c>
      <c r="AL43" s="5">
        <v>2349</v>
      </c>
      <c r="AN43">
        <f t="shared" si="20"/>
        <v>4102487.9783385475</v>
      </c>
      <c r="AO43">
        <f t="shared" si="33"/>
        <v>1228576.9731957354</v>
      </c>
      <c r="AP43">
        <f t="shared" si="34"/>
        <v>894029.52603369963</v>
      </c>
      <c r="AR43" s="6">
        <v>5.0450700000000001E-2</v>
      </c>
      <c r="AS43" s="6">
        <v>1.288133</v>
      </c>
      <c r="AT43" s="6">
        <v>0.34523939999999997</v>
      </c>
      <c r="AU43" s="6">
        <v>0.16550599999999999</v>
      </c>
      <c r="AV43" s="6">
        <v>0.26694889999999999</v>
      </c>
      <c r="AW43" s="6">
        <v>0.40876800000000002</v>
      </c>
      <c r="AY43">
        <f t="shared" si="21"/>
        <v>102014828.5733806</v>
      </c>
      <c r="AZ43">
        <f t="shared" si="22"/>
        <v>2604694626.1343145</v>
      </c>
      <c r="BA43">
        <f t="shared" si="23"/>
        <v>698098107.81172049</v>
      </c>
      <c r="BB43">
        <f t="shared" si="24"/>
        <v>334664657.13787776</v>
      </c>
      <c r="BC43">
        <f t="shared" si="25"/>
        <v>539789264.99240875</v>
      </c>
      <c r="BD43">
        <f t="shared" si="26"/>
        <v>826557360.87474763</v>
      </c>
      <c r="BF43">
        <v>1.6355235720945274</v>
      </c>
      <c r="BG43">
        <v>3.8344999999999914</v>
      </c>
      <c r="BH43">
        <v>2</v>
      </c>
      <c r="BI43">
        <f t="shared" si="31"/>
        <v>18.545279135400662</v>
      </c>
      <c r="BJ43">
        <f t="shared" si="32"/>
        <v>4604845.5449518505</v>
      </c>
      <c r="BL43">
        <v>2059</v>
      </c>
      <c r="BM43">
        <f t="shared" si="38"/>
        <v>1.8918934718433906</v>
      </c>
      <c r="BN43">
        <f t="shared" si="39"/>
        <v>48.304788904138931</v>
      </c>
      <c r="BO43">
        <f t="shared" si="40"/>
        <v>12.946424273263382</v>
      </c>
      <c r="BP43">
        <f t="shared" si="41"/>
        <v>6.2064494833751009</v>
      </c>
      <c r="BQ43">
        <f t="shared" si="42"/>
        <v>10.010542593576977</v>
      </c>
      <c r="BR43">
        <f t="shared" si="43"/>
        <v>15.328736978842294</v>
      </c>
      <c r="BS43">
        <f t="shared" si="27"/>
        <v>94.688835705040077</v>
      </c>
      <c r="BT43">
        <f t="shared" si="30"/>
        <v>2.056286899977449E-2</v>
      </c>
      <c r="BU43">
        <f t="shared" si="28"/>
        <v>0.16188536763290648</v>
      </c>
      <c r="BV43">
        <f t="shared" si="29"/>
        <v>0.51014238948518165</v>
      </c>
    </row>
    <row r="44" spans="1:74">
      <c r="A44">
        <v>2060</v>
      </c>
      <c r="B44" s="6">
        <v>915</v>
      </c>
      <c r="C44" s="6">
        <v>5934</v>
      </c>
      <c r="D44" s="6">
        <v>5528</v>
      </c>
      <c r="E44" s="6">
        <v>8813</v>
      </c>
      <c r="F44" s="6">
        <v>8346</v>
      </c>
      <c r="G44" s="1">
        <f>'social care need'!B44</f>
        <v>48489</v>
      </c>
      <c r="H44">
        <f t="shared" si="11"/>
        <v>915</v>
      </c>
      <c r="I44" s="1">
        <f>'social care need'!D44</f>
        <v>33630</v>
      </c>
      <c r="J44" s="1">
        <f t="shared" si="12"/>
        <v>5934</v>
      </c>
      <c r="K44" s="1">
        <f t="shared" si="13"/>
        <v>5528</v>
      </c>
      <c r="L44" s="1">
        <f>'social care need'!F44</f>
        <v>20548</v>
      </c>
      <c r="M44" s="1">
        <f t="shared" si="14"/>
        <v>8813</v>
      </c>
      <c r="N44" s="1">
        <f t="shared" si="15"/>
        <v>8346</v>
      </c>
      <c r="O44" s="1">
        <f t="shared" si="16"/>
        <v>102667</v>
      </c>
      <c r="P44" s="1">
        <f t="shared" si="17"/>
        <v>15662</v>
      </c>
      <c r="R44">
        <v>2060</v>
      </c>
      <c r="S44">
        <f t="shared" si="35"/>
        <v>348.24904909358668</v>
      </c>
      <c r="T44">
        <f t="shared" si="36"/>
        <v>2258.4807183839816</v>
      </c>
      <c r="U44">
        <f t="shared" si="37"/>
        <v>3354.2282728544042</v>
      </c>
      <c r="V44">
        <f t="shared" si="18"/>
        <v>5960.9580403319724</v>
      </c>
      <c r="X44">
        <f>H44/'social care need'!C44</f>
        <v>0.2997052079921389</v>
      </c>
      <c r="Y44">
        <f>K44/'social care need'!E44</f>
        <v>0.8868923471843414</v>
      </c>
      <c r="Z44">
        <f>N44/'social care need'!G44</f>
        <v>0.93293091884641177</v>
      </c>
      <c r="AB44">
        <f t="shared" si="19"/>
        <v>0.2997052079921389</v>
      </c>
      <c r="AC44">
        <f>J44/'social care need'!E44</f>
        <v>0.95202952029520294</v>
      </c>
      <c r="AD44">
        <f>M44/'social care need'!G44</f>
        <v>0.98513302034428796</v>
      </c>
      <c r="AF44" s="6">
        <v>48.183439999999997</v>
      </c>
      <c r="AG44" s="6">
        <v>15.61284</v>
      </c>
      <c r="AH44" s="6">
        <v>14.07751</v>
      </c>
      <c r="AJ44" s="5">
        <v>10828</v>
      </c>
      <c r="AK44" s="5">
        <v>3300</v>
      </c>
      <c r="AL44" s="5">
        <v>2343</v>
      </c>
      <c r="AN44">
        <f t="shared" si="20"/>
        <v>4121137.3809676031</v>
      </c>
      <c r="AO44">
        <f t="shared" si="33"/>
        <v>1255980.1770588374</v>
      </c>
      <c r="AP44">
        <f t="shared" si="34"/>
        <v>891745.9257117745</v>
      </c>
      <c r="AR44" s="6">
        <v>5.5449999999999999E-2</v>
      </c>
      <c r="AS44" s="6">
        <v>1.2702180000000001</v>
      </c>
      <c r="AT44" s="6">
        <v>0.36705710000000003</v>
      </c>
      <c r="AU44" s="6">
        <v>0.15433740000000001</v>
      </c>
      <c r="AV44" s="6">
        <v>0.27453569999999999</v>
      </c>
      <c r="AW44" s="6">
        <v>0.41864879999999999</v>
      </c>
      <c r="AY44">
        <f t="shared" si="21"/>
        <v>112746427.04941574</v>
      </c>
      <c r="AZ44">
        <f t="shared" si="22"/>
        <v>2582732931.8999963</v>
      </c>
      <c r="BA44">
        <f t="shared" si="23"/>
        <v>746336817.82001996</v>
      </c>
      <c r="BB44">
        <f t="shared" si="24"/>
        <v>313814074.12256992</v>
      </c>
      <c r="BC44">
        <f t="shared" si="25"/>
        <v>558213151.89378333</v>
      </c>
      <c r="BD44">
        <f t="shared" si="26"/>
        <v>851238167.51173019</v>
      </c>
      <c r="BF44">
        <v>1.6473427983652726</v>
      </c>
      <c r="BG44">
        <v>3.8344999999999914</v>
      </c>
      <c r="BH44">
        <v>2</v>
      </c>
      <c r="BI44">
        <f t="shared" si="31"/>
        <v>18.878821435144705</v>
      </c>
      <c r="BJ44">
        <f t="shared" si="32"/>
        <v>4680158.8792980826</v>
      </c>
      <c r="BL44">
        <v>2060</v>
      </c>
      <c r="BM44">
        <f t="shared" si="38"/>
        <v>2.1285196637164887</v>
      </c>
      <c r="BN44">
        <f t="shared" si="39"/>
        <v>48.758953836007784</v>
      </c>
      <c r="BO44">
        <f t="shared" si="40"/>
        <v>14.089959514098283</v>
      </c>
      <c r="BP44">
        <f t="shared" si="41"/>
        <v>5.924439869195262</v>
      </c>
      <c r="BQ44">
        <f t="shared" si="42"/>
        <v>10.538406417352043</v>
      </c>
      <c r="BR44">
        <f t="shared" si="43"/>
        <v>16.070373363233752</v>
      </c>
      <c r="BS44">
        <f t="shared" si="27"/>
        <v>97.510652663603622</v>
      </c>
      <c r="BT44">
        <f t="shared" si="30"/>
        <v>2.0834902228410671E-2</v>
      </c>
      <c r="BU44">
        <f t="shared" si="28"/>
        <v>0.16480633576183729</v>
      </c>
      <c r="BV44">
        <f t="shared" si="29"/>
        <v>0.50003720110682148</v>
      </c>
    </row>
    <row r="45" spans="1:74">
      <c r="A45">
        <v>2061</v>
      </c>
      <c r="B45" s="6">
        <v>897</v>
      </c>
      <c r="C45" s="6">
        <v>5969</v>
      </c>
      <c r="D45" s="6">
        <v>5548</v>
      </c>
      <c r="E45" s="6">
        <v>8927</v>
      </c>
      <c r="F45" s="6">
        <v>8458</v>
      </c>
      <c r="G45" s="1">
        <f>'social care need'!B45</f>
        <v>48564</v>
      </c>
      <c r="H45">
        <f t="shared" si="11"/>
        <v>897</v>
      </c>
      <c r="I45" s="1">
        <f>'social care need'!D45</f>
        <v>33873</v>
      </c>
      <c r="J45" s="1">
        <f t="shared" si="12"/>
        <v>5969</v>
      </c>
      <c r="K45" s="1">
        <f t="shared" si="13"/>
        <v>5548</v>
      </c>
      <c r="L45" s="1">
        <f>'social care need'!F45</f>
        <v>20760</v>
      </c>
      <c r="M45" s="1">
        <f t="shared" si="14"/>
        <v>8927</v>
      </c>
      <c r="N45" s="1">
        <f t="shared" si="15"/>
        <v>8458</v>
      </c>
      <c r="O45" s="1">
        <f t="shared" si="16"/>
        <v>103197</v>
      </c>
      <c r="P45" s="1">
        <f t="shared" si="17"/>
        <v>15793</v>
      </c>
      <c r="R45">
        <v>2061</v>
      </c>
      <c r="S45">
        <f t="shared" si="35"/>
        <v>341.39824812781126</v>
      </c>
      <c r="T45">
        <f t="shared" si="36"/>
        <v>2271.8017202618789</v>
      </c>
      <c r="U45">
        <f t="shared" si="37"/>
        <v>3397.6166789709819</v>
      </c>
      <c r="V45">
        <f t="shared" si="18"/>
        <v>6010.8166473606725</v>
      </c>
      <c r="X45">
        <f>H45/'social care need'!C45</f>
        <v>0.29477489319750244</v>
      </c>
      <c r="Y45">
        <f>K45/'social care need'!E45</f>
        <v>0.888248479026577</v>
      </c>
      <c r="Z45">
        <f>N45/'social care need'!G45</f>
        <v>0.93365713654928795</v>
      </c>
      <c r="AB45">
        <f t="shared" si="19"/>
        <v>0.29477489319750244</v>
      </c>
      <c r="AC45">
        <f>J45/'social care need'!E45</f>
        <v>0.95565161703490231</v>
      </c>
      <c r="AD45">
        <f>M45/'social care need'!G45</f>
        <v>0.98542885528203994</v>
      </c>
      <c r="AF45" s="6">
        <v>48.034469999999999</v>
      </c>
      <c r="AG45" s="6">
        <v>15.236499999999999</v>
      </c>
      <c r="AH45" s="6">
        <v>13.92999</v>
      </c>
      <c r="AJ45" s="5">
        <v>10806</v>
      </c>
      <c r="AK45" s="5">
        <v>3342</v>
      </c>
      <c r="AL45" s="5">
        <v>2427</v>
      </c>
      <c r="AN45">
        <f t="shared" si="20"/>
        <v>4112764.1797872107</v>
      </c>
      <c r="AO45">
        <f t="shared" si="33"/>
        <v>1271965.3793123134</v>
      </c>
      <c r="AP45">
        <f t="shared" si="34"/>
        <v>923716.33021872665</v>
      </c>
      <c r="AR45" s="6">
        <v>5.09649E-2</v>
      </c>
      <c r="AS45" s="6">
        <v>1.240842</v>
      </c>
      <c r="AT45" s="6">
        <v>0.35348980000000002</v>
      </c>
      <c r="AU45" s="6">
        <v>0.15177019999999999</v>
      </c>
      <c r="AV45" s="6">
        <v>0.28934149999999997</v>
      </c>
      <c r="AW45" s="6">
        <v>0.41741070000000002</v>
      </c>
      <c r="AY45">
        <f t="shared" si="21"/>
        <v>104161833.1045578</v>
      </c>
      <c r="AZ45">
        <f t="shared" si="22"/>
        <v>2536027291.5894217</v>
      </c>
      <c r="BA45">
        <f t="shared" si="23"/>
        <v>722460861.33326125</v>
      </c>
      <c r="BB45">
        <f t="shared" si="24"/>
        <v>310187251.27774912</v>
      </c>
      <c r="BC45">
        <f t="shared" si="25"/>
        <v>591354854.67885566</v>
      </c>
      <c r="BD45">
        <f t="shared" si="26"/>
        <v>853102108.8917402</v>
      </c>
      <c r="BF45">
        <v>1.6296370842923835</v>
      </c>
      <c r="BG45">
        <v>3.8344999999999914</v>
      </c>
      <c r="BH45">
        <v>2</v>
      </c>
      <c r="BI45">
        <f t="shared" si="31"/>
        <v>19.218362591250319</v>
      </c>
      <c r="BJ45">
        <f t="shared" si="32"/>
        <v>4757257.1395482523</v>
      </c>
      <c r="BL45">
        <v>2061</v>
      </c>
      <c r="BM45">
        <f t="shared" si="38"/>
        <v>2.0018198767726925</v>
      </c>
      <c r="BN45">
        <f t="shared" si="39"/>
        <v>48.738292031072007</v>
      </c>
      <c r="BO45">
        <f t="shared" si="40"/>
        <v>13.884514791089632</v>
      </c>
      <c r="BP45">
        <f t="shared" si="41"/>
        <v>5.961291066239057</v>
      </c>
      <c r="BQ45">
        <f t="shared" si="42"/>
        <v>11.364872017314388</v>
      </c>
      <c r="BR45">
        <f t="shared" si="43"/>
        <v>16.395225656041777</v>
      </c>
      <c r="BS45">
        <f t="shared" si="27"/>
        <v>98.346015438529548</v>
      </c>
      <c r="BT45">
        <f t="shared" si="30"/>
        <v>2.0672839948245567E-2</v>
      </c>
      <c r="BU45">
        <f t="shared" si="28"/>
        <v>0.16670960773483998</v>
      </c>
      <c r="BV45">
        <f t="shared" si="29"/>
        <v>0.49557973257732557</v>
      </c>
    </row>
    <row r="46" spans="1:74">
      <c r="A46">
        <v>2062</v>
      </c>
      <c r="B46" s="6">
        <v>902</v>
      </c>
      <c r="C46" s="6">
        <v>5996</v>
      </c>
      <c r="D46" s="6">
        <v>5580</v>
      </c>
      <c r="E46" s="6">
        <v>8955</v>
      </c>
      <c r="F46" s="6">
        <v>8454</v>
      </c>
      <c r="G46" s="1">
        <f>'social care need'!B46</f>
        <v>48633</v>
      </c>
      <c r="H46">
        <f t="shared" si="11"/>
        <v>902</v>
      </c>
      <c r="I46" s="1">
        <f>'social care need'!D46</f>
        <v>34139</v>
      </c>
      <c r="J46" s="1">
        <f t="shared" si="12"/>
        <v>5996</v>
      </c>
      <c r="K46" s="1">
        <f t="shared" si="13"/>
        <v>5580</v>
      </c>
      <c r="L46" s="1">
        <f>'social care need'!F46</f>
        <v>20917</v>
      </c>
      <c r="M46" s="1">
        <f t="shared" si="14"/>
        <v>8955</v>
      </c>
      <c r="N46" s="1">
        <f t="shared" si="15"/>
        <v>8454</v>
      </c>
      <c r="O46" s="1">
        <f t="shared" si="16"/>
        <v>103689</v>
      </c>
      <c r="P46" s="1">
        <f t="shared" si="17"/>
        <v>15853</v>
      </c>
      <c r="R46">
        <v>2062</v>
      </c>
      <c r="S46">
        <f t="shared" si="35"/>
        <v>343.3012483960822</v>
      </c>
      <c r="T46">
        <f t="shared" si="36"/>
        <v>2282.0779217105419</v>
      </c>
      <c r="U46">
        <f t="shared" si="37"/>
        <v>3408.2734804732995</v>
      </c>
      <c r="V46">
        <f t="shared" si="18"/>
        <v>6033.6526505799229</v>
      </c>
      <c r="X46">
        <f>H46/'social care need'!C46</f>
        <v>0.28799489144316731</v>
      </c>
      <c r="Y46">
        <f>K46/'social care need'!E46</f>
        <v>0.89322874979990396</v>
      </c>
      <c r="Z46">
        <f>N46/'social care need'!G46</f>
        <v>0.93673130193905818</v>
      </c>
      <c r="AB46">
        <f t="shared" si="19"/>
        <v>0.28799489144316731</v>
      </c>
      <c r="AC46">
        <f>J46/'social care need'!E46</f>
        <v>0.95982071394269253</v>
      </c>
      <c r="AD46">
        <f>M46/'social care need'!G46</f>
        <v>0.99224376731301944</v>
      </c>
      <c r="AF46" s="6">
        <v>46.34995</v>
      </c>
      <c r="AG46" s="6">
        <v>15.79392</v>
      </c>
      <c r="AH46" s="6">
        <v>14.08356</v>
      </c>
      <c r="AJ46" s="5">
        <v>10793</v>
      </c>
      <c r="AK46" s="5">
        <v>3454</v>
      </c>
      <c r="AL46" s="5">
        <v>2414</v>
      </c>
      <c r="AN46">
        <f t="shared" si="20"/>
        <v>4107816.3790897061</v>
      </c>
      <c r="AO46">
        <f t="shared" si="33"/>
        <v>1314592.5853215831</v>
      </c>
      <c r="AP46">
        <f t="shared" si="34"/>
        <v>918768.52952122223</v>
      </c>
      <c r="AR46" s="6">
        <v>4.7043399999999999E-2</v>
      </c>
      <c r="AS46" s="6">
        <v>1.264702</v>
      </c>
      <c r="AT46" s="6">
        <v>0.36022900000000002</v>
      </c>
      <c r="AU46" s="6">
        <v>0.1535251</v>
      </c>
      <c r="AV46" s="6">
        <v>0.27221430000000002</v>
      </c>
      <c r="AW46" s="6">
        <v>0.43511309999999997</v>
      </c>
      <c r="AY46">
        <f t="shared" si="21"/>
        <v>96605478.04707928</v>
      </c>
      <c r="AZ46">
        <f t="shared" si="22"/>
        <v>2597115457.1543994</v>
      </c>
      <c r="BA46">
        <f t="shared" si="23"/>
        <v>739744464.71601379</v>
      </c>
      <c r="BB46">
        <f t="shared" si="24"/>
        <v>315269850.34512073</v>
      </c>
      <c r="BC46">
        <f t="shared" si="25"/>
        <v>559002805.55297995</v>
      </c>
      <c r="BD46">
        <f t="shared" si="26"/>
        <v>893521918.69734359</v>
      </c>
      <c r="BF46">
        <v>1.6083939001508867</v>
      </c>
      <c r="BG46">
        <v>3.8344999999999914</v>
      </c>
      <c r="BH46">
        <v>2</v>
      </c>
      <c r="BI46">
        <f t="shared" si="31"/>
        <v>19.564010494913539</v>
      </c>
      <c r="BJ46">
        <f t="shared" si="32"/>
        <v>4834783.1660894779</v>
      </c>
      <c r="BL46">
        <v>2062</v>
      </c>
      <c r="BM46">
        <f t="shared" si="38"/>
        <v>1.8899905863791986</v>
      </c>
      <c r="BN46">
        <f t="shared" si="39"/>
        <v>50.809994060270846</v>
      </c>
      <c r="BO46">
        <f t="shared" si="40"/>
        <v>14.472368471258291</v>
      </c>
      <c r="BP46">
        <f t="shared" si="41"/>
        <v>6.1679426608817627</v>
      </c>
      <c r="BQ46">
        <f t="shared" si="42"/>
        <v>10.936336754524612</v>
      </c>
      <c r="BR46">
        <f t="shared" si="43"/>
        <v>17.480872194830113</v>
      </c>
      <c r="BS46">
        <f t="shared" si="27"/>
        <v>101.75750472814482</v>
      </c>
      <c r="BT46">
        <f t="shared" si="30"/>
        <v>2.1046963479532721E-2</v>
      </c>
      <c r="BU46">
        <f t="shared" si="28"/>
        <v>0.17178951313253976</v>
      </c>
      <c r="BV46">
        <f t="shared" si="29"/>
        <v>0.49932429255232563</v>
      </c>
    </row>
    <row r="47" spans="1:74">
      <c r="A47">
        <v>2063</v>
      </c>
      <c r="B47" s="6">
        <v>924</v>
      </c>
      <c r="C47" s="6">
        <v>6082</v>
      </c>
      <c r="D47" s="6">
        <v>5655</v>
      </c>
      <c r="E47" s="6">
        <v>8984</v>
      </c>
      <c r="F47" s="6">
        <v>8480</v>
      </c>
      <c r="G47" s="1">
        <f>'social care need'!B47</f>
        <v>48621</v>
      </c>
      <c r="H47">
        <f t="shared" si="11"/>
        <v>924</v>
      </c>
      <c r="I47" s="1">
        <f>'social care need'!D47</f>
        <v>34401</v>
      </c>
      <c r="J47" s="1">
        <f t="shared" si="12"/>
        <v>6082</v>
      </c>
      <c r="K47" s="1">
        <f t="shared" si="13"/>
        <v>5655</v>
      </c>
      <c r="L47" s="1">
        <f>'social care need'!F47</f>
        <v>21073</v>
      </c>
      <c r="M47" s="1">
        <f t="shared" si="14"/>
        <v>8984</v>
      </c>
      <c r="N47" s="1">
        <f t="shared" si="15"/>
        <v>8480</v>
      </c>
      <c r="O47" s="1">
        <f t="shared" si="16"/>
        <v>104095</v>
      </c>
      <c r="P47" s="1">
        <f t="shared" si="17"/>
        <v>15990</v>
      </c>
      <c r="R47">
        <v>2063</v>
      </c>
      <c r="S47">
        <f t="shared" si="35"/>
        <v>351.67444957647444</v>
      </c>
      <c r="T47">
        <f t="shared" si="36"/>
        <v>2314.8095263248024</v>
      </c>
      <c r="U47">
        <f t="shared" si="37"/>
        <v>3419.3108820292709</v>
      </c>
      <c r="V47">
        <f t="shared" si="18"/>
        <v>6085.7948579305476</v>
      </c>
      <c r="X47">
        <f>H47/'social care need'!C47</f>
        <v>0.29672447013487474</v>
      </c>
      <c r="Y47">
        <f>K47/'social care need'!E47</f>
        <v>0.8905511811023622</v>
      </c>
      <c r="Z47">
        <f>N47/'social care need'!G47</f>
        <v>0.93680954485196644</v>
      </c>
      <c r="AB47">
        <f t="shared" si="19"/>
        <v>0.29672447013487474</v>
      </c>
      <c r="AC47">
        <f>J47/'social care need'!E47</f>
        <v>0.95779527559055122</v>
      </c>
      <c r="AD47">
        <f>M47/'social care need'!G47</f>
        <v>0.9924878479893946</v>
      </c>
      <c r="AF47" s="6">
        <v>50.678910000000002</v>
      </c>
      <c r="AG47" s="6">
        <v>14.9315</v>
      </c>
      <c r="AH47" s="6">
        <v>14.08704</v>
      </c>
      <c r="AJ47" s="5">
        <v>10906</v>
      </c>
      <c r="AK47" s="5">
        <v>3413</v>
      </c>
      <c r="AL47" s="5">
        <v>2472</v>
      </c>
      <c r="AN47">
        <f t="shared" si="20"/>
        <v>4150824.1851526303</v>
      </c>
      <c r="AO47">
        <f t="shared" si="33"/>
        <v>1298987.9831217611</v>
      </c>
      <c r="AP47">
        <f t="shared" si="34"/>
        <v>940843.33263316541</v>
      </c>
      <c r="AR47" s="6">
        <v>4.1842299999999999E-2</v>
      </c>
      <c r="AS47" s="6">
        <v>1.2658860000000001</v>
      </c>
      <c r="AT47" s="6">
        <v>0.36734539999999999</v>
      </c>
      <c r="AU47" s="6">
        <v>0.1506854</v>
      </c>
      <c r="AV47" s="6">
        <v>0.29354920000000001</v>
      </c>
      <c r="AW47" s="6">
        <v>0.41874539999999999</v>
      </c>
      <c r="AY47">
        <f t="shared" si="21"/>
        <v>86261257.331781268</v>
      </c>
      <c r="AZ47">
        <f t="shared" si="22"/>
        <v>2609725516.9696517</v>
      </c>
      <c r="BA47">
        <f t="shared" si="23"/>
        <v>757312004.33642805</v>
      </c>
      <c r="BB47">
        <f t="shared" si="24"/>
        <v>310650037.53480071</v>
      </c>
      <c r="BC47">
        <f t="shared" si="25"/>
        <v>605175219.35310745</v>
      </c>
      <c r="BD47">
        <f t="shared" si="26"/>
        <v>863277226.77528918</v>
      </c>
      <c r="BF47">
        <v>1.5970643940730724</v>
      </c>
      <c r="BG47">
        <v>3.8344999999999914</v>
      </c>
      <c r="BH47">
        <v>2</v>
      </c>
      <c r="BI47">
        <f t="shared" si="31"/>
        <v>19.91587497778529</v>
      </c>
      <c r="BJ47">
        <f t="shared" si="32"/>
        <v>4912545.5236183833</v>
      </c>
      <c r="BL47">
        <v>2063</v>
      </c>
      <c r="BM47">
        <f t="shared" si="38"/>
        <v>1.7179684164463205</v>
      </c>
      <c r="BN47">
        <f t="shared" si="39"/>
        <v>51.974967122303667</v>
      </c>
      <c r="BO47">
        <f t="shared" si="40"/>
        <v>15.082531197540293</v>
      </c>
      <c r="BP47">
        <f t="shared" si="41"/>
        <v>6.1868673093873987</v>
      </c>
      <c r="BQ47">
        <f t="shared" si="42"/>
        <v>12.052594008290278</v>
      </c>
      <c r="BR47">
        <f t="shared" si="43"/>
        <v>17.192921319625857</v>
      </c>
      <c r="BS47">
        <f t="shared" si="27"/>
        <v>104.20784937359382</v>
      </c>
      <c r="BT47">
        <f t="shared" si="30"/>
        <v>2.1212597190720484E-2</v>
      </c>
      <c r="BU47">
        <f t="shared" si="28"/>
        <v>0.16498681647279564</v>
      </c>
      <c r="BV47">
        <f t="shared" si="29"/>
        <v>0.49876249663275446</v>
      </c>
    </row>
    <row r="48" spans="1:74">
      <c r="A48">
        <v>2064</v>
      </c>
      <c r="B48" s="6">
        <v>893</v>
      </c>
      <c r="C48" s="6">
        <v>6156</v>
      </c>
      <c r="D48" s="6">
        <v>5731</v>
      </c>
      <c r="E48" s="6">
        <v>8940</v>
      </c>
      <c r="F48" s="6">
        <v>8444</v>
      </c>
      <c r="G48" s="1">
        <f>'social care need'!B48</f>
        <v>48623</v>
      </c>
      <c r="H48">
        <f t="shared" si="11"/>
        <v>893</v>
      </c>
      <c r="I48" s="1">
        <f>'social care need'!D48</f>
        <v>34635</v>
      </c>
      <c r="J48" s="1">
        <f t="shared" si="12"/>
        <v>6156</v>
      </c>
      <c r="K48" s="1">
        <f t="shared" si="13"/>
        <v>5731</v>
      </c>
      <c r="L48" s="1">
        <f>'social care need'!F48</f>
        <v>21225</v>
      </c>
      <c r="M48" s="1">
        <f t="shared" si="14"/>
        <v>8940</v>
      </c>
      <c r="N48" s="1">
        <f t="shared" si="15"/>
        <v>8444</v>
      </c>
      <c r="O48" s="1">
        <f t="shared" si="16"/>
        <v>104483</v>
      </c>
      <c r="P48" s="1">
        <f t="shared" si="17"/>
        <v>15989</v>
      </c>
      <c r="R48">
        <v>2064</v>
      </c>
      <c r="S48">
        <f t="shared" si="35"/>
        <v>339.87584791319443</v>
      </c>
      <c r="T48">
        <f t="shared" si="36"/>
        <v>2342.9739302952125</v>
      </c>
      <c r="U48">
        <f t="shared" si="37"/>
        <v>3402.5644796684865</v>
      </c>
      <c r="V48">
        <f t="shared" si="18"/>
        <v>6085.4142578768933</v>
      </c>
      <c r="X48">
        <f>H48/'social care need'!C48</f>
        <v>0.29240340537000653</v>
      </c>
      <c r="Y48">
        <f>K48/'social care need'!E48</f>
        <v>0.88756388415672915</v>
      </c>
      <c r="Z48">
        <f>N48/'social care need'!G48</f>
        <v>0.93707690600377314</v>
      </c>
      <c r="AB48">
        <f t="shared" si="19"/>
        <v>0.29240340537000653</v>
      </c>
      <c r="AC48">
        <f>J48/'social care need'!E48</f>
        <v>0.95338392442310671</v>
      </c>
      <c r="AD48">
        <f>M48/'social care need'!G48</f>
        <v>0.99212074131616912</v>
      </c>
      <c r="AF48" s="6">
        <v>48.922289999999997</v>
      </c>
      <c r="AG48" s="6">
        <v>15.11552</v>
      </c>
      <c r="AH48" s="6">
        <v>13.95706</v>
      </c>
      <c r="AJ48" s="5">
        <v>10781</v>
      </c>
      <c r="AK48" s="5">
        <v>3432</v>
      </c>
      <c r="AL48" s="5">
        <v>2586</v>
      </c>
      <c r="AN48">
        <f t="shared" si="20"/>
        <v>4103249.1784458561</v>
      </c>
      <c r="AO48">
        <f t="shared" si="33"/>
        <v>1306219.3841411907</v>
      </c>
      <c r="AP48">
        <f t="shared" si="34"/>
        <v>984231.73874974344</v>
      </c>
      <c r="AR48" s="6">
        <v>4.4001999999999999E-2</v>
      </c>
      <c r="AS48" s="6">
        <v>1.2496290000000001</v>
      </c>
      <c r="AT48" s="6">
        <v>0.35828209999999999</v>
      </c>
      <c r="AU48" s="6">
        <v>0.16156889999999999</v>
      </c>
      <c r="AV48" s="6">
        <v>0.26576040000000001</v>
      </c>
      <c r="AW48" s="6">
        <v>0.42370000000000002</v>
      </c>
      <c r="AY48">
        <f t="shared" si="21"/>
        <v>91051774.936238676</v>
      </c>
      <c r="AZ48">
        <f t="shared" si="22"/>
        <v>2585812882.6370854</v>
      </c>
      <c r="BA48">
        <f t="shared" si="23"/>
        <v>741380417.54654241</v>
      </c>
      <c r="BB48">
        <f t="shared" si="24"/>
        <v>334328783.22566372</v>
      </c>
      <c r="BC48">
        <f t="shared" si="25"/>
        <v>549928551.60594451</v>
      </c>
      <c r="BD48">
        <f t="shared" si="26"/>
        <v>876747353.31312978</v>
      </c>
      <c r="BF48">
        <v>1.6009267250737906</v>
      </c>
      <c r="BG48">
        <v>3.8344999999999914</v>
      </c>
      <c r="BH48">
        <v>2</v>
      </c>
      <c r="BI48">
        <f t="shared" si="31"/>
        <v>20.274067846871041</v>
      </c>
      <c r="BJ48">
        <f t="shared" si="32"/>
        <v>4991002.0390187232</v>
      </c>
      <c r="BL48">
        <v>2064</v>
      </c>
      <c r="BM48">
        <f t="shared" si="38"/>
        <v>1.8459898626353353</v>
      </c>
      <c r="BN48">
        <f t="shared" si="39"/>
        <v>52.424945821897452</v>
      </c>
      <c r="BO48">
        <f t="shared" si="40"/>
        <v>15.030796885680184</v>
      </c>
      <c r="BP48">
        <f t="shared" si="41"/>
        <v>6.7782044342789467</v>
      </c>
      <c r="BQ48">
        <f t="shared" si="42"/>
        <v>11.149288766190441</v>
      </c>
      <c r="BR48">
        <f t="shared" si="43"/>
        <v>17.775235325635009</v>
      </c>
      <c r="BS48">
        <f t="shared" si="27"/>
        <v>105.00446109631737</v>
      </c>
      <c r="BT48">
        <f t="shared" si="30"/>
        <v>2.1038753395693305E-2</v>
      </c>
      <c r="BU48">
        <f t="shared" si="28"/>
        <v>0.16928076331281136</v>
      </c>
      <c r="BV48">
        <f t="shared" si="29"/>
        <v>0.49926398625873292</v>
      </c>
    </row>
    <row r="49" spans="1:74">
      <c r="A49">
        <v>2065</v>
      </c>
      <c r="B49" s="6">
        <v>935</v>
      </c>
      <c r="C49" s="6">
        <v>6189</v>
      </c>
      <c r="D49" s="6">
        <v>5770</v>
      </c>
      <c r="E49" s="6">
        <v>9032</v>
      </c>
      <c r="F49" s="6">
        <v>8544</v>
      </c>
      <c r="G49" s="1">
        <f>'social care need'!B49</f>
        <v>48614</v>
      </c>
      <c r="H49">
        <f t="shared" si="11"/>
        <v>935</v>
      </c>
      <c r="I49" s="1">
        <f>'social care need'!D49</f>
        <v>34764</v>
      </c>
      <c r="J49" s="1">
        <f t="shared" si="12"/>
        <v>6189</v>
      </c>
      <c r="K49" s="1">
        <f t="shared" si="13"/>
        <v>5770</v>
      </c>
      <c r="L49" s="1">
        <f>'social care need'!F49</f>
        <v>21555</v>
      </c>
      <c r="M49" s="1">
        <f t="shared" si="14"/>
        <v>9032</v>
      </c>
      <c r="N49" s="1">
        <f t="shared" si="15"/>
        <v>8544</v>
      </c>
      <c r="O49" s="1">
        <f t="shared" si="16"/>
        <v>104933</v>
      </c>
      <c r="P49" s="1">
        <f t="shared" si="17"/>
        <v>16156</v>
      </c>
      <c r="R49">
        <v>2065</v>
      </c>
      <c r="S49">
        <f t="shared" si="35"/>
        <v>355.86105016667057</v>
      </c>
      <c r="T49">
        <f t="shared" si="36"/>
        <v>2355.5337320658009</v>
      </c>
      <c r="U49">
        <f t="shared" si="37"/>
        <v>3437.5796846046724</v>
      </c>
      <c r="V49">
        <f t="shared" si="18"/>
        <v>6148.9744668371441</v>
      </c>
      <c r="X49">
        <f>H49/'social care need'!C49</f>
        <v>0.30054644808743169</v>
      </c>
      <c r="Y49">
        <f>K49/'social care need'!E49</f>
        <v>0.88402022368622646</v>
      </c>
      <c r="Z49">
        <f>N49/'social care need'!G49</f>
        <v>0.93468985887758449</v>
      </c>
      <c r="AB49">
        <f t="shared" si="19"/>
        <v>0.30054644808743169</v>
      </c>
      <c r="AC49">
        <f>J49/'social care need'!E49</f>
        <v>0.94821510648077223</v>
      </c>
      <c r="AD49">
        <f>M49/'social care need'!G49</f>
        <v>0.98807570287714697</v>
      </c>
      <c r="AF49" s="6">
        <v>50.972749999999998</v>
      </c>
      <c r="AG49" s="6">
        <v>15.337149999999999</v>
      </c>
      <c r="AH49" s="6">
        <v>14.31714</v>
      </c>
      <c r="AJ49" s="5">
        <v>11069</v>
      </c>
      <c r="AK49" s="5">
        <v>3381</v>
      </c>
      <c r="AL49" s="5">
        <v>2548</v>
      </c>
      <c r="AN49">
        <f t="shared" si="20"/>
        <v>4212861.9938982632</v>
      </c>
      <c r="AO49">
        <f t="shared" si="33"/>
        <v>1286808.781404827</v>
      </c>
      <c r="AP49">
        <f t="shared" si="34"/>
        <v>969768.9367108841</v>
      </c>
      <c r="AR49" s="6">
        <v>4.25998E-2</v>
      </c>
      <c r="AS49" s="6">
        <v>1.287595</v>
      </c>
      <c r="AT49" s="6">
        <v>0.36573699999999998</v>
      </c>
      <c r="AU49" s="6">
        <v>0.1574594</v>
      </c>
      <c r="AV49" s="6">
        <v>0.30164950000000001</v>
      </c>
      <c r="AW49" s="6">
        <v>0.43607509999999999</v>
      </c>
      <c r="AY49">
        <f t="shared" si="21"/>
        <v>88529908.455255985</v>
      </c>
      <c r="AZ49">
        <f t="shared" si="22"/>
        <v>2675849827.4040103</v>
      </c>
      <c r="BA49">
        <f t="shared" si="23"/>
        <v>760066083.14358199</v>
      </c>
      <c r="BB49">
        <f t="shared" si="24"/>
        <v>327228443.96967918</v>
      </c>
      <c r="BC49">
        <f t="shared" si="25"/>
        <v>626880938.89111555</v>
      </c>
      <c r="BD49">
        <f t="shared" si="26"/>
        <v>906241078.18855011</v>
      </c>
      <c r="BF49">
        <v>1.6081199060166398</v>
      </c>
      <c r="BG49">
        <v>3.8344999999999914</v>
      </c>
      <c r="BH49">
        <v>2</v>
      </c>
      <c r="BI49">
        <f t="shared" si="31"/>
        <v>20.638702920058147</v>
      </c>
      <c r="BJ49">
        <f t="shared" si="32"/>
        <v>5070904.3245103518</v>
      </c>
      <c r="BL49">
        <v>2065</v>
      </c>
      <c r="BM49">
        <f t="shared" si="38"/>
        <v>1.8271424801479721</v>
      </c>
      <c r="BN49">
        <f t="shared" si="39"/>
        <v>55.226069646480241</v>
      </c>
      <c r="BO49">
        <f t="shared" si="40"/>
        <v>15.686778089612604</v>
      </c>
      <c r="BP49">
        <f t="shared" si="41"/>
        <v>6.7535706420831012</v>
      </c>
      <c r="BQ49">
        <f t="shared" si="42"/>
        <v>12.938009464020858</v>
      </c>
      <c r="BR49">
        <f t="shared" si="43"/>
        <v>18.703640386686672</v>
      </c>
      <c r="BS49">
        <f t="shared" si="27"/>
        <v>111.13521070903145</v>
      </c>
      <c r="BT49">
        <f t="shared" si="30"/>
        <v>2.1916250750750006E-2</v>
      </c>
      <c r="BU49">
        <f t="shared" si="28"/>
        <v>0.16829626063026587</v>
      </c>
      <c r="BV49">
        <f t="shared" si="29"/>
        <v>0.49692684518383939</v>
      </c>
    </row>
    <row r="50" spans="1:74">
      <c r="A50">
        <v>2066</v>
      </c>
      <c r="B50" s="6">
        <v>928</v>
      </c>
      <c r="C50" s="6">
        <v>6062</v>
      </c>
      <c r="D50" s="6">
        <v>5655</v>
      </c>
      <c r="E50" s="6">
        <v>9234</v>
      </c>
      <c r="F50" s="6">
        <v>8726</v>
      </c>
      <c r="G50" s="1">
        <f>'social care need'!B50</f>
        <v>48572</v>
      </c>
      <c r="H50">
        <f t="shared" si="11"/>
        <v>928</v>
      </c>
      <c r="I50" s="1">
        <f>'social care need'!D50</f>
        <v>34874</v>
      </c>
      <c r="J50" s="1">
        <f t="shared" si="12"/>
        <v>6062</v>
      </c>
      <c r="K50" s="1">
        <f t="shared" si="13"/>
        <v>5655</v>
      </c>
      <c r="L50" s="1">
        <f>'social care need'!F50</f>
        <v>21858</v>
      </c>
      <c r="M50" s="1">
        <f t="shared" si="14"/>
        <v>9234</v>
      </c>
      <c r="N50" s="1">
        <f t="shared" si="15"/>
        <v>8726</v>
      </c>
      <c r="O50" s="1">
        <f t="shared" si="16"/>
        <v>105304</v>
      </c>
      <c r="P50" s="1">
        <f t="shared" si="17"/>
        <v>16224</v>
      </c>
      <c r="R50">
        <v>2066</v>
      </c>
      <c r="S50">
        <f t="shared" si="35"/>
        <v>353.19684979109121</v>
      </c>
      <c r="T50">
        <f t="shared" si="36"/>
        <v>2307.1975252517186</v>
      </c>
      <c r="U50">
        <f t="shared" si="37"/>
        <v>3514.460895442819</v>
      </c>
      <c r="V50">
        <f t="shared" si="18"/>
        <v>6174.8552704856284</v>
      </c>
      <c r="X50">
        <f>H50/'social care need'!C50</f>
        <v>0.30287206266318539</v>
      </c>
      <c r="Y50">
        <f>K50/'social care need'!E50</f>
        <v>0.87960802613159128</v>
      </c>
      <c r="Z50">
        <f>N50/'social care need'!G50</f>
        <v>0.93616564746271858</v>
      </c>
      <c r="AB50">
        <f t="shared" si="19"/>
        <v>0.30287206266318539</v>
      </c>
      <c r="AC50">
        <f>J50/'social care need'!E50</f>
        <v>0.94291491678332551</v>
      </c>
      <c r="AD50">
        <f>M50/'social care need'!G50</f>
        <v>0.99066623752816219</v>
      </c>
      <c r="AF50" s="6">
        <v>50.560200000000002</v>
      </c>
      <c r="AG50" s="6">
        <v>14.463229999999999</v>
      </c>
      <c r="AH50" s="6">
        <v>13.90652</v>
      </c>
      <c r="AJ50" s="5">
        <v>11109</v>
      </c>
      <c r="AK50" s="5">
        <v>3404</v>
      </c>
      <c r="AL50" s="5">
        <v>2552</v>
      </c>
      <c r="AN50">
        <f t="shared" si="20"/>
        <v>4228085.9960444318</v>
      </c>
      <c r="AO50">
        <f t="shared" si="33"/>
        <v>1295562.5826388735</v>
      </c>
      <c r="AP50">
        <f t="shared" si="34"/>
        <v>971291.33692550089</v>
      </c>
      <c r="AR50" s="6">
        <v>4.3441199999999999E-2</v>
      </c>
      <c r="AS50" s="6">
        <v>1.228105</v>
      </c>
      <c r="AT50" s="6">
        <v>0.3577669</v>
      </c>
      <c r="AU50" s="6">
        <v>0.1619081</v>
      </c>
      <c r="AV50" s="6">
        <v>0.28591309999999998</v>
      </c>
      <c r="AW50" s="6">
        <v>0.42048020000000003</v>
      </c>
      <c r="AY50">
        <f t="shared" si="21"/>
        <v>90597673.921802551</v>
      </c>
      <c r="AZ50">
        <f t="shared" si="22"/>
        <v>2561242698.9064603</v>
      </c>
      <c r="BA50">
        <f t="shared" si="23"/>
        <v>746131528.27762914</v>
      </c>
      <c r="BB50">
        <f t="shared" si="24"/>
        <v>337663260.89285284</v>
      </c>
      <c r="BC50">
        <f t="shared" si="25"/>
        <v>596278689.44162965</v>
      </c>
      <c r="BD50">
        <f t="shared" si="26"/>
        <v>876921633.15411007</v>
      </c>
      <c r="BF50">
        <v>1.6167095199787269</v>
      </c>
      <c r="BG50">
        <v>3.8344999999999914</v>
      </c>
      <c r="BH50">
        <v>2</v>
      </c>
      <c r="BI50">
        <f t="shared" si="31"/>
        <v>21.009896062282131</v>
      </c>
      <c r="BJ50">
        <f t="shared" si="32"/>
        <v>5152450.5463678613</v>
      </c>
      <c r="BL50">
        <v>2066</v>
      </c>
      <c r="BM50">
        <f t="shared" si="38"/>
        <v>1.9034477125816001</v>
      </c>
      <c r="BN50">
        <f t="shared" si="39"/>
        <v>53.811442894303696</v>
      </c>
      <c r="BO50">
        <f t="shared" si="40"/>
        <v>15.676145857904709</v>
      </c>
      <c r="BP50">
        <f t="shared" si="41"/>
        <v>7.0942700154100926</v>
      </c>
      <c r="BQ50">
        <f t="shared" si="42"/>
        <v>12.527753289322446</v>
      </c>
      <c r="BR50">
        <f t="shared" si="43"/>
        <v>18.424032367334554</v>
      </c>
      <c r="BS50">
        <f t="shared" si="27"/>
        <v>109.4370921368571</v>
      </c>
      <c r="BT50">
        <f t="shared" si="30"/>
        <v>2.12398141723074E-2</v>
      </c>
      <c r="BU50">
        <f t="shared" si="28"/>
        <v>0.16835272216749225</v>
      </c>
      <c r="BV50">
        <f t="shared" si="29"/>
        <v>0.49171119081827874</v>
      </c>
    </row>
    <row r="51" spans="1:74">
      <c r="A51">
        <v>2067</v>
      </c>
      <c r="B51" s="6">
        <v>899</v>
      </c>
      <c r="C51" s="6">
        <v>6098</v>
      </c>
      <c r="D51" s="6">
        <v>5677</v>
      </c>
      <c r="E51" s="6">
        <v>9395</v>
      </c>
      <c r="F51" s="6">
        <v>8873</v>
      </c>
      <c r="G51" s="1">
        <f>'social care need'!B51</f>
        <v>48549</v>
      </c>
      <c r="H51">
        <f t="shared" si="11"/>
        <v>899</v>
      </c>
      <c r="I51" s="1">
        <f>'social care need'!D51</f>
        <v>34966</v>
      </c>
      <c r="J51" s="1">
        <f t="shared" si="12"/>
        <v>6098</v>
      </c>
      <c r="K51" s="1">
        <f t="shared" si="13"/>
        <v>5677</v>
      </c>
      <c r="L51" s="1">
        <f>'social care need'!F51</f>
        <v>22164</v>
      </c>
      <c r="M51" s="1">
        <f t="shared" si="14"/>
        <v>9395</v>
      </c>
      <c r="N51" s="1">
        <f t="shared" si="15"/>
        <v>8873</v>
      </c>
      <c r="O51" s="1">
        <f t="shared" si="16"/>
        <v>105679</v>
      </c>
      <c r="P51" s="1">
        <f t="shared" si="17"/>
        <v>16392</v>
      </c>
      <c r="R51">
        <v>2067</v>
      </c>
      <c r="S51">
        <f t="shared" si="35"/>
        <v>342.15944823511961</v>
      </c>
      <c r="T51">
        <f t="shared" si="36"/>
        <v>2320.8991271832697</v>
      </c>
      <c r="U51">
        <f t="shared" si="37"/>
        <v>3575.7375040811444</v>
      </c>
      <c r="V51">
        <f t="shared" si="18"/>
        <v>6238.7960794995342</v>
      </c>
      <c r="X51">
        <f>H51/'social care need'!C51</f>
        <v>0.29475409836065575</v>
      </c>
      <c r="Y51">
        <f>K51/'social care need'!E51</f>
        <v>0.88303002022087418</v>
      </c>
      <c r="Z51">
        <f>N51/'social care need'!G51</f>
        <v>0.93567436465253617</v>
      </c>
      <c r="AB51">
        <f t="shared" si="19"/>
        <v>0.29475409836065575</v>
      </c>
      <c r="AC51">
        <f>J51/'social care need'!E51</f>
        <v>0.9485145434748794</v>
      </c>
      <c r="AD51">
        <f>M51/'social care need'!G51</f>
        <v>0.99072023621216909</v>
      </c>
      <c r="AF51" s="6">
        <v>48.277209999999997</v>
      </c>
      <c r="AG51" s="6">
        <v>15.041040000000001</v>
      </c>
      <c r="AH51" s="6">
        <v>13.67018</v>
      </c>
      <c r="AJ51" s="5">
        <v>11232</v>
      </c>
      <c r="AK51" s="5">
        <v>3464</v>
      </c>
      <c r="AL51" s="5">
        <v>2578</v>
      </c>
      <c r="AN51">
        <f t="shared" si="20"/>
        <v>4274899.802643897</v>
      </c>
      <c r="AO51">
        <f t="shared" si="33"/>
        <v>1318398.585858125</v>
      </c>
      <c r="AP51">
        <f t="shared" si="34"/>
        <v>981186.93832050986</v>
      </c>
      <c r="AR51" s="6">
        <v>3.7931699999999999E-2</v>
      </c>
      <c r="AS51" s="6">
        <v>1.2340420000000001</v>
      </c>
      <c r="AT51" s="6">
        <v>0.35414909999999999</v>
      </c>
      <c r="AU51" s="6">
        <v>0.16561609999999999</v>
      </c>
      <c r="AV51" s="6">
        <v>0.28998059999999998</v>
      </c>
      <c r="AW51" s="6">
        <v>0.41217989999999999</v>
      </c>
      <c r="AY51">
        <f t="shared" si="21"/>
        <v>79389189.423896268</v>
      </c>
      <c r="AZ51">
        <f t="shared" si="22"/>
        <v>2582789437.20012</v>
      </c>
      <c r="BA51">
        <f t="shared" si="23"/>
        <v>741216712.7811929</v>
      </c>
      <c r="BB51">
        <f t="shared" si="24"/>
        <v>346626382.01153505</v>
      </c>
      <c r="BC51">
        <f t="shared" si="25"/>
        <v>606915186.57626975</v>
      </c>
      <c r="BD51">
        <f t="shared" si="26"/>
        <v>862672333.63710618</v>
      </c>
      <c r="BF51">
        <v>1.6420883354257683</v>
      </c>
      <c r="BG51">
        <v>3.8344999999999914</v>
      </c>
      <c r="BH51">
        <v>2</v>
      </c>
      <c r="BI51">
        <f t="shared" si="31"/>
        <v>21.387765222343468</v>
      </c>
      <c r="BJ51">
        <f t="shared" si="32"/>
        <v>5235750.704863186</v>
      </c>
      <c r="BL51">
        <v>2067</v>
      </c>
      <c r="BM51">
        <f t="shared" si="38"/>
        <v>1.6979573445904466</v>
      </c>
      <c r="BN51">
        <f t="shared" si="39"/>
        <v>55.240094101584788</v>
      </c>
      <c r="BO51">
        <f t="shared" si="40"/>
        <v>15.852969031841345</v>
      </c>
      <c r="BP51">
        <f t="shared" si="41"/>
        <v>7.413563678333051</v>
      </c>
      <c r="BQ51">
        <f t="shared" si="42"/>
        <v>12.98055952036804</v>
      </c>
      <c r="BR51">
        <f t="shared" si="43"/>
        <v>18.450633335641584</v>
      </c>
      <c r="BS51">
        <f t="shared" si="27"/>
        <v>111.63577701235926</v>
      </c>
      <c r="BT51">
        <f t="shared" si="30"/>
        <v>2.1321828197180443E-2</v>
      </c>
      <c r="BU51">
        <f t="shared" si="28"/>
        <v>0.16527527132810571</v>
      </c>
      <c r="BV51">
        <f t="shared" si="29"/>
        <v>0.49482429002549183</v>
      </c>
    </row>
    <row r="52" spans="1:74">
      <c r="A52">
        <v>2068</v>
      </c>
      <c r="B52" s="6">
        <v>874</v>
      </c>
      <c r="C52" s="6">
        <v>6052</v>
      </c>
      <c r="D52" s="6">
        <v>5608</v>
      </c>
      <c r="E52" s="6">
        <v>9555</v>
      </c>
      <c r="F52" s="6">
        <v>9008</v>
      </c>
      <c r="G52" s="1">
        <f>'social care need'!B52</f>
        <v>48432</v>
      </c>
      <c r="H52">
        <f t="shared" si="11"/>
        <v>874</v>
      </c>
      <c r="I52" s="1">
        <f>'social care need'!D52</f>
        <v>35035</v>
      </c>
      <c r="J52" s="1">
        <f t="shared" si="12"/>
        <v>6052</v>
      </c>
      <c r="K52" s="1">
        <f t="shared" si="13"/>
        <v>5608</v>
      </c>
      <c r="L52" s="1">
        <f>'social care need'!F52</f>
        <v>22579</v>
      </c>
      <c r="M52" s="1">
        <f t="shared" si="14"/>
        <v>9555</v>
      </c>
      <c r="N52" s="1">
        <f t="shared" si="15"/>
        <v>9008</v>
      </c>
      <c r="O52" s="1">
        <f t="shared" si="16"/>
        <v>106046</v>
      </c>
      <c r="P52" s="1">
        <f t="shared" si="17"/>
        <v>16481</v>
      </c>
      <c r="R52">
        <v>2068</v>
      </c>
      <c r="S52">
        <f t="shared" si="35"/>
        <v>332.64444689376478</v>
      </c>
      <c r="T52">
        <f t="shared" si="36"/>
        <v>2303.3915247151767</v>
      </c>
      <c r="U52">
        <f t="shared" si="37"/>
        <v>3636.633512665815</v>
      </c>
      <c r="V52">
        <f t="shared" si="18"/>
        <v>6272.6694842747565</v>
      </c>
      <c r="X52">
        <f>H52/'social care need'!C52</f>
        <v>0.2858077174623937</v>
      </c>
      <c r="Y52">
        <f>K52/'social care need'!E52</f>
        <v>0.87488299531981284</v>
      </c>
      <c r="Z52">
        <f>N52/'social care need'!G52</f>
        <v>0.93560448691316989</v>
      </c>
      <c r="AB52">
        <f t="shared" si="19"/>
        <v>0.2858077174623937</v>
      </c>
      <c r="AC52">
        <f>J52/'social care need'!E52</f>
        <v>0.9441497659906396</v>
      </c>
      <c r="AD52">
        <f>M52/'social care need'!G52</f>
        <v>0.99241794765267966</v>
      </c>
      <c r="AF52" s="6">
        <v>49.892749999999999</v>
      </c>
      <c r="AG52" s="6">
        <v>15.068849999999999</v>
      </c>
      <c r="AH52" s="6">
        <v>13.82136</v>
      </c>
      <c r="AJ52" s="5">
        <v>11261</v>
      </c>
      <c r="AK52" s="5">
        <v>3486</v>
      </c>
      <c r="AL52" s="5">
        <v>2593</v>
      </c>
      <c r="AN52">
        <f t="shared" si="20"/>
        <v>4285937.2041998683</v>
      </c>
      <c r="AO52">
        <f t="shared" si="33"/>
        <v>1326771.7870385172</v>
      </c>
      <c r="AP52">
        <f t="shared" si="34"/>
        <v>986895.93912532274</v>
      </c>
      <c r="AR52" s="6">
        <v>4.5075299999999999E-2</v>
      </c>
      <c r="AS52" s="6">
        <v>1.272035</v>
      </c>
      <c r="AT52" s="6">
        <v>0.3444296</v>
      </c>
      <c r="AU52" s="6">
        <v>0.164745</v>
      </c>
      <c r="AV52" s="6">
        <v>0.24609549999999999</v>
      </c>
      <c r="AW52" s="6">
        <v>0.44413249999999999</v>
      </c>
      <c r="AY52">
        <f t="shared" si="21"/>
        <v>94668017.69085443</v>
      </c>
      <c r="AZ52">
        <f t="shared" si="22"/>
        <v>2671552532.8369646</v>
      </c>
      <c r="BA52">
        <f t="shared" si="23"/>
        <v>723377713.87109828</v>
      </c>
      <c r="BB52">
        <f t="shared" si="24"/>
        <v>346000638.3646878</v>
      </c>
      <c r="BC52">
        <f t="shared" si="25"/>
        <v>516854533.36172289</v>
      </c>
      <c r="BD52">
        <f t="shared" si="26"/>
        <v>932775674.63962305</v>
      </c>
      <c r="BF52">
        <v>1.6982253767489794</v>
      </c>
      <c r="BG52">
        <v>3.8344999999999914</v>
      </c>
      <c r="BH52">
        <v>2</v>
      </c>
      <c r="BI52">
        <f t="shared" si="31"/>
        <v>21.772430470386496</v>
      </c>
      <c r="BJ52">
        <f t="shared" si="32"/>
        <v>5321726.3564597163</v>
      </c>
      <c r="BL52">
        <v>2068</v>
      </c>
      <c r="BM52">
        <f t="shared" si="38"/>
        <v>2.061152832943447</v>
      </c>
      <c r="BN52">
        <f t="shared" si="39"/>
        <v>58.16619176917775</v>
      </c>
      <c r="BO52">
        <f t="shared" si="40"/>
        <v>15.749690979085624</v>
      </c>
      <c r="BP52">
        <f t="shared" si="41"/>
        <v>7.5332748415045074</v>
      </c>
      <c r="BQ52">
        <f t="shared" si="42"/>
        <v>11.253179390922169</v>
      </c>
      <c r="BR52">
        <f t="shared" si="43"/>
        <v>20.308793520559046</v>
      </c>
      <c r="BS52">
        <f t="shared" si="27"/>
        <v>115.07228333419255</v>
      </c>
      <c r="BT52">
        <f t="shared" si="30"/>
        <v>2.1623111679636323E-2</v>
      </c>
      <c r="BU52">
        <f t="shared" si="28"/>
        <v>0.17648727332174607</v>
      </c>
      <c r="BV52">
        <f t="shared" si="29"/>
        <v>0.50547525506425983</v>
      </c>
    </row>
    <row r="53" spans="1:74">
      <c r="A53">
        <v>2069</v>
      </c>
      <c r="B53" s="6">
        <v>887</v>
      </c>
      <c r="C53" s="6">
        <v>6006</v>
      </c>
      <c r="D53" s="6">
        <v>5570</v>
      </c>
      <c r="E53" s="6">
        <v>9627</v>
      </c>
      <c r="F53" s="6">
        <v>9090</v>
      </c>
      <c r="G53" s="1">
        <f>'social care need'!B53</f>
        <v>48387</v>
      </c>
      <c r="H53">
        <f t="shared" si="11"/>
        <v>887</v>
      </c>
      <c r="I53" s="1">
        <f>'social care need'!D53</f>
        <v>35093</v>
      </c>
      <c r="J53" s="1">
        <f t="shared" si="12"/>
        <v>6006</v>
      </c>
      <c r="K53" s="1">
        <f t="shared" si="13"/>
        <v>5570</v>
      </c>
      <c r="L53" s="1">
        <f>'social care need'!F53</f>
        <v>22955</v>
      </c>
      <c r="M53" s="1">
        <f t="shared" si="14"/>
        <v>9627</v>
      </c>
      <c r="N53" s="1">
        <f t="shared" si="15"/>
        <v>9090</v>
      </c>
      <c r="O53" s="1">
        <f t="shared" si="16"/>
        <v>106435</v>
      </c>
      <c r="P53" s="1">
        <f t="shared" si="17"/>
        <v>16520</v>
      </c>
      <c r="R53">
        <v>2069</v>
      </c>
      <c r="S53">
        <f t="shared" si="35"/>
        <v>337.59224759126931</v>
      </c>
      <c r="T53">
        <f t="shared" si="36"/>
        <v>2285.8839222470838</v>
      </c>
      <c r="U53">
        <f t="shared" si="37"/>
        <v>3664.0367165289172</v>
      </c>
      <c r="V53">
        <f t="shared" si="18"/>
        <v>6287.5128863672708</v>
      </c>
      <c r="X53">
        <f>H53/'social care need'!C53</f>
        <v>0.29745137491616364</v>
      </c>
      <c r="Y53">
        <f>K53/'social care need'!E53</f>
        <v>0.87044850757930925</v>
      </c>
      <c r="Z53">
        <f>N53/'social care need'!G53</f>
        <v>0.9375</v>
      </c>
      <c r="AB53">
        <f t="shared" si="19"/>
        <v>0.29745137491616364</v>
      </c>
      <c r="AC53">
        <f>J53/'social care need'!E53</f>
        <v>0.93858415377402715</v>
      </c>
      <c r="AD53">
        <f>M53/'social care need'!G53</f>
        <v>0.9928836633663366</v>
      </c>
      <c r="AF53" s="6">
        <v>52.383650000000003</v>
      </c>
      <c r="AG53" s="6">
        <v>15.234999999999999</v>
      </c>
      <c r="AH53" s="6">
        <v>14.03055</v>
      </c>
      <c r="AJ53" s="5">
        <v>11354</v>
      </c>
      <c r="AK53" s="5">
        <v>3449</v>
      </c>
      <c r="AL53" s="5">
        <v>2596</v>
      </c>
      <c r="AN53">
        <f t="shared" si="20"/>
        <v>4321333.0091897091</v>
      </c>
      <c r="AO53">
        <f t="shared" si="33"/>
        <v>1312689.5850533121</v>
      </c>
      <c r="AP53">
        <f t="shared" si="34"/>
        <v>988037.73928628536</v>
      </c>
      <c r="AR53" s="6">
        <v>4.1878699999999998E-2</v>
      </c>
      <c r="AS53" s="6">
        <v>1.2832479999999999</v>
      </c>
      <c r="AT53" s="6">
        <v>0.35560320000000001</v>
      </c>
      <c r="AU53" s="6">
        <v>0.16721279999999999</v>
      </c>
      <c r="AV53" s="6">
        <v>0.28537770000000001</v>
      </c>
      <c r="AW53" s="6">
        <v>0.43198110000000001</v>
      </c>
      <c r="AY53">
        <f t="shared" si="21"/>
        <v>88277092.734758466</v>
      </c>
      <c r="AZ53">
        <f t="shared" si="22"/>
        <v>2704988519.1682963</v>
      </c>
      <c r="BA53">
        <f t="shared" si="23"/>
        <v>749584315.25278628</v>
      </c>
      <c r="BB53">
        <f t="shared" si="24"/>
        <v>352471778.06471109</v>
      </c>
      <c r="BC53">
        <f t="shared" si="25"/>
        <v>601554338.77680242</v>
      </c>
      <c r="BD53">
        <f t="shared" si="26"/>
        <v>910583079.80818331</v>
      </c>
      <c r="BF53">
        <v>1.7459147367757453</v>
      </c>
      <c r="BG53">
        <v>3.8344999999999914</v>
      </c>
      <c r="BH53">
        <v>2</v>
      </c>
      <c r="BI53">
        <f t="shared" si="31"/>
        <v>22.164014036052414</v>
      </c>
      <c r="BJ53">
        <f t="shared" si="32"/>
        <v>5412101.2639262537</v>
      </c>
      <c r="BL53">
        <v>2069</v>
      </c>
      <c r="BM53">
        <f t="shared" si="38"/>
        <v>1.9565747224350871</v>
      </c>
      <c r="BN53">
        <f t="shared" si="39"/>
        <v>59.953403506206755</v>
      </c>
      <c r="BO53">
        <f t="shared" si="40"/>
        <v>16.613797284467495</v>
      </c>
      <c r="BP53">
        <f t="shared" si="41"/>
        <v>7.812189436338608</v>
      </c>
      <c r="BQ53">
        <f t="shared" si="42"/>
        <v>13.332858808097278</v>
      </c>
      <c r="BR53">
        <f t="shared" si="43"/>
        <v>20.182176161860408</v>
      </c>
      <c r="BS53">
        <f t="shared" si="27"/>
        <v>119.85099991940564</v>
      </c>
      <c r="BT53">
        <f t="shared" si="30"/>
        <v>2.2145003220516005E-2</v>
      </c>
      <c r="BU53">
        <f t="shared" si="28"/>
        <v>0.16839389054269055</v>
      </c>
      <c r="BV53">
        <f t="shared" si="29"/>
        <v>0.50023281863749736</v>
      </c>
    </row>
    <row r="54" spans="1:74">
      <c r="A54">
        <v>2070</v>
      </c>
      <c r="B54" s="6">
        <v>921</v>
      </c>
      <c r="C54" s="6">
        <v>6004</v>
      </c>
      <c r="D54" s="6">
        <v>5590</v>
      </c>
      <c r="E54" s="6">
        <v>9673</v>
      </c>
      <c r="F54" s="6">
        <v>9137</v>
      </c>
      <c r="G54" s="1">
        <f>'social care need'!B54</f>
        <v>47796</v>
      </c>
      <c r="H54">
        <f t="shared" si="11"/>
        <v>921</v>
      </c>
      <c r="I54" s="1">
        <f>'social care need'!D54</f>
        <v>34969</v>
      </c>
      <c r="J54" s="1">
        <f t="shared" si="12"/>
        <v>6004</v>
      </c>
      <c r="K54" s="1">
        <f t="shared" si="13"/>
        <v>5590</v>
      </c>
      <c r="L54" s="1">
        <f>'social care need'!F54</f>
        <v>23042</v>
      </c>
      <c r="M54" s="1">
        <f t="shared" si="14"/>
        <v>9673</v>
      </c>
      <c r="N54" s="1">
        <f t="shared" si="15"/>
        <v>9137</v>
      </c>
      <c r="O54" s="1">
        <f t="shared" ref="O54" si="44">L54+I54+G54</f>
        <v>105807</v>
      </c>
      <c r="P54" s="1">
        <f t="shared" ref="P54" si="45">H54+J54+M54</f>
        <v>16598</v>
      </c>
      <c r="R54">
        <v>2070</v>
      </c>
      <c r="S54">
        <f t="shared" ref="S54" si="46">$Q$3*H54/1000</f>
        <v>350.53264941551186</v>
      </c>
      <c r="T54">
        <f t="shared" ref="T54" si="47">$Q$3*J54/1000</f>
        <v>2285.1227221397753</v>
      </c>
      <c r="U54">
        <f t="shared" ref="U54" si="48">$Q$3*M54/1000</f>
        <v>3681.5443189970101</v>
      </c>
      <c r="V54">
        <f t="shared" ref="V54" si="49">SUM(S54:U54)</f>
        <v>6317.1996905522974</v>
      </c>
      <c r="X54">
        <f>H54/'social care need'!C54</f>
        <v>0.30782085561497324</v>
      </c>
      <c r="Y54">
        <f>K54/'social care need'!E54</f>
        <v>0.87466750117352532</v>
      </c>
      <c r="Z54">
        <f>N54/'social care need'!G54</f>
        <v>0.93770525451559938</v>
      </c>
      <c r="AB54">
        <f t="shared" ref="AB54" si="50">X54</f>
        <v>0.30782085561497324</v>
      </c>
      <c r="AC54">
        <f>J54/'social care need'!E54</f>
        <v>0.9394460960726021</v>
      </c>
      <c r="AD54">
        <f>M54/'social care need'!G54</f>
        <v>0.99271346469622335</v>
      </c>
      <c r="AF54" s="6">
        <v>50.403170000000003</v>
      </c>
      <c r="AG54" s="6">
        <v>15.13599</v>
      </c>
      <c r="AH54" s="6">
        <v>13.743830000000001</v>
      </c>
      <c r="AJ54" s="5">
        <v>11295</v>
      </c>
      <c r="AK54" s="5">
        <v>3519</v>
      </c>
      <c r="AL54" s="5">
        <v>2649</v>
      </c>
      <c r="AN54">
        <f t="shared" ref="AN54" si="51">AJ54*$Q$3</f>
        <v>4298877.6060241116</v>
      </c>
      <c r="AO54">
        <f t="shared" ref="AO54" si="52">AK54*$Q$3</f>
        <v>1339331.5888091056</v>
      </c>
      <c r="AP54">
        <f t="shared" ref="AP54" si="53">AL54*$Q$3</f>
        <v>1008209.5421299576</v>
      </c>
      <c r="AR54" s="6">
        <v>4.5808599999999998E-2</v>
      </c>
      <c r="AS54" s="6">
        <v>1.2750919999999999</v>
      </c>
      <c r="AT54" s="6">
        <v>0.36233149999999997</v>
      </c>
      <c r="AU54" s="6">
        <v>0.16453599999999999</v>
      </c>
      <c r="AV54" s="6">
        <v>0.27752189999999999</v>
      </c>
      <c r="AW54" s="6">
        <v>0.42881140000000001</v>
      </c>
      <c r="AY54">
        <f t="shared" ref="AY54" si="54">AR54*$O54*$Q$3*364.25/7</f>
        <v>95991280.58619301</v>
      </c>
      <c r="AZ54">
        <f t="shared" ref="AZ54" si="55">AS54*$O54*$Q$3*364.25/7</f>
        <v>2671937451.5966444</v>
      </c>
      <c r="BA54">
        <f t="shared" ref="BA54" si="56">AT54*$O54*$Q$3*364.25/7</f>
        <v>759260590.40695846</v>
      </c>
      <c r="BB54">
        <f t="shared" ref="BB54" si="57">AU54*$O54*$Q$3*364.25/7</f>
        <v>344782886.6747697</v>
      </c>
      <c r="BC54">
        <f t="shared" ref="BC54" si="58">AV54*$O54*$Q$3*364.25/7</f>
        <v>581543259.81831801</v>
      </c>
      <c r="BD54">
        <f t="shared" ref="BD54" si="59">AW54*$O54*$Q$3*364.25/7</f>
        <v>898568291.0186789</v>
      </c>
      <c r="BF54">
        <v>1.7459147367757453</v>
      </c>
      <c r="BG54">
        <v>3.8344999999999914</v>
      </c>
      <c r="BH54">
        <v>2</v>
      </c>
      <c r="BI54">
        <f t="shared" ref="BI54" si="60">BI53*(1+BG53/100)/(1+BH53/100)</f>
        <v>22.562640347318471</v>
      </c>
      <c r="BJ54">
        <f t="shared" ref="BJ54" si="61">BJ53*(1+BF53/100)</f>
        <v>5506591.937462368</v>
      </c>
      <c r="BL54">
        <v>2070</v>
      </c>
      <c r="BM54">
        <f t="shared" ref="BM54" si="62">AY54*$BI54/10^9</f>
        <v>2.1658167403448068</v>
      </c>
      <c r="BN54">
        <f t="shared" ref="BN54" si="63">AZ54*$BI54/10^9</f>
        <v>60.285963750905744</v>
      </c>
      <c r="BO54">
        <f t="shared" ref="BO54" si="64">BA54*$BI54/10^9</f>
        <v>17.130923631244883</v>
      </c>
      <c r="BP54">
        <f t="shared" ref="BP54" si="65">BB54*$BI54/10^9</f>
        <v>7.7792122699530903</v>
      </c>
      <c r="BQ54">
        <f t="shared" ref="BQ54" si="66">BC54*$BI54/10^9</f>
        <v>13.121151417687891</v>
      </c>
      <c r="BR54">
        <f t="shared" ref="BR54" si="67">BD54*$BI54/10^9</f>
        <v>20.27407317775905</v>
      </c>
      <c r="BS54">
        <f t="shared" ref="BS54" si="68">SUM(BM54:BR54)</f>
        <v>120.75714098789547</v>
      </c>
      <c r="BT54">
        <f t="shared" ref="BT54" si="69">BS54/BJ54*1000</f>
        <v>2.1929560490284782E-2</v>
      </c>
      <c r="BU54">
        <f t="shared" ref="BU54" si="70">BR54/BS54</f>
        <v>0.16789129828596469</v>
      </c>
      <c r="BV54">
        <f t="shared" ref="BV54" si="71">BN54/BS54</f>
        <v>0.49923311580346813</v>
      </c>
    </row>
    <row r="56" spans="1:74">
      <c r="AF56">
        <f>AVERAGE(AF5:AF9)</f>
        <v>50.244321999999997</v>
      </c>
      <c r="AG56">
        <f t="shared" ref="AG56:AH56" si="72">AVERAGE(AG5:AG9)</f>
        <v>16.46123</v>
      </c>
      <c r="AH56">
        <f t="shared" si="72"/>
        <v>14.792446000000002</v>
      </c>
    </row>
    <row r="57" spans="1:74">
      <c r="AF57">
        <f>AVERAGE(AF49:AF53)</f>
        <v>50.417312000000003</v>
      </c>
      <c r="AG57">
        <f t="shared" ref="AG57:AH57" si="73">AVERAGE(AG49:AG53)</f>
        <v>15.029053999999999</v>
      </c>
      <c r="AH57">
        <f t="shared" si="73"/>
        <v>13.949149999999999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64E5-31C7-4FD7-A78B-C73275110C41}">
  <dimension ref="A1:AA5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6" sqref="G6"/>
    </sheetView>
  </sheetViews>
  <sheetFormatPr defaultRowHeight="14.25"/>
  <sheetData>
    <row r="1" spans="1:27">
      <c r="I1" t="s">
        <v>66</v>
      </c>
      <c r="U1" t="s">
        <v>62</v>
      </c>
      <c r="Y1" t="s">
        <v>71</v>
      </c>
    </row>
    <row r="2" spans="1:27">
      <c r="A2" t="s">
        <v>0</v>
      </c>
      <c r="B2" t="s">
        <v>58</v>
      </c>
      <c r="C2" t="s">
        <v>59</v>
      </c>
      <c r="D2" t="s">
        <v>60</v>
      </c>
      <c r="F2" t="s">
        <v>4</v>
      </c>
      <c r="H2" t="s">
        <v>0</v>
      </c>
      <c r="I2" t="s">
        <v>61</v>
      </c>
      <c r="J2" t="s">
        <v>33</v>
      </c>
      <c r="K2" t="s">
        <v>60</v>
      </c>
      <c r="L2" t="s">
        <v>23</v>
      </c>
      <c r="M2" t="s">
        <v>64</v>
      </c>
      <c r="N2" t="s">
        <v>65</v>
      </c>
      <c r="O2" t="s">
        <v>51</v>
      </c>
      <c r="P2" t="s">
        <v>68</v>
      </c>
      <c r="Q2" t="s">
        <v>69</v>
      </c>
      <c r="T2" t="s">
        <v>0</v>
      </c>
      <c r="U2" t="s">
        <v>72</v>
      </c>
      <c r="V2" t="s">
        <v>73</v>
      </c>
      <c r="W2" t="s">
        <v>62</v>
      </c>
      <c r="Y2" t="s">
        <v>74</v>
      </c>
      <c r="Z2" t="s">
        <v>75</v>
      </c>
      <c r="AA2" t="s">
        <v>63</v>
      </c>
    </row>
    <row r="3" spans="1:27">
      <c r="A3">
        <v>2019</v>
      </c>
      <c r="B3" s="1">
        <v>17111</v>
      </c>
      <c r="C3" s="1">
        <v>2924</v>
      </c>
      <c r="D3" s="1">
        <v>566</v>
      </c>
      <c r="F3">
        <f>childcare!I5</f>
        <v>380.60005365419312</v>
      </c>
      <c r="H3">
        <v>2019</v>
      </c>
      <c r="I3">
        <f>B3*$F$3/1000</f>
        <v>6512.4475180768986</v>
      </c>
      <c r="J3">
        <f t="shared" ref="J3:K18" si="0">C3*$F$3/1000</f>
        <v>1112.8745568848606</v>
      </c>
      <c r="K3">
        <f t="shared" si="0"/>
        <v>215.41963036827329</v>
      </c>
      <c r="L3">
        <f>SUM(I3:K3)</f>
        <v>7840.7417053300323</v>
      </c>
      <c r="M3">
        <v>16.661480000000001</v>
      </c>
      <c r="N3">
        <f>M3*L3*364.25/7/1000</f>
        <v>6797.8604333970325</v>
      </c>
      <c r="O3">
        <f>'social care receipt'!BI3</f>
        <v>10.010811532499996</v>
      </c>
      <c r="P3">
        <f>O3*N3/10^3</f>
        <v>68.052099622976442</v>
      </c>
      <c r="Q3">
        <f>SUM('social care receipt'!BM3:BQ3)</f>
        <v>31.523725558485125</v>
      </c>
      <c r="R3">
        <f>Q3/P3</f>
        <v>0.46322928657798185</v>
      </c>
      <c r="T3">
        <v>2019</v>
      </c>
      <c r="U3">
        <f>L3</f>
        <v>7840.7417053300323</v>
      </c>
      <c r="V3">
        <f>SUM('social care receipt'!AN3:AO3)/1000</f>
        <v>2944.7026151224918</v>
      </c>
      <c r="W3">
        <f>V3/U3</f>
        <v>0.3755642929954856</v>
      </c>
      <c r="Y3">
        <f>N3</f>
        <v>6797.8604333970325</v>
      </c>
      <c r="Z3">
        <f>SUM('social care receipt'!AY3:BC3)/10^6</f>
        <v>3148.9680388191978</v>
      </c>
      <c r="AA3">
        <f>Z3/Y3</f>
        <v>0.46322928657798185</v>
      </c>
    </row>
    <row r="4" spans="1:27">
      <c r="A4">
        <v>2020</v>
      </c>
      <c r="B4" s="1">
        <v>16617</v>
      </c>
      <c r="C4" s="1">
        <v>3336</v>
      </c>
      <c r="D4" s="1">
        <v>580</v>
      </c>
      <c r="H4">
        <v>2020</v>
      </c>
      <c r="I4">
        <f t="shared" ref="I4:I53" si="1">B4*$F$3/1000</f>
        <v>6324.4310915717269</v>
      </c>
      <c r="J4">
        <f t="shared" si="0"/>
        <v>1269.6817789903882</v>
      </c>
      <c r="K4">
        <f t="shared" si="0"/>
        <v>220.748031119432</v>
      </c>
      <c r="L4">
        <f t="shared" ref="L4:L53" si="2">SUM(I4:K4)</f>
        <v>7814.8609016815471</v>
      </c>
      <c r="M4">
        <v>15.72171</v>
      </c>
      <c r="N4">
        <f t="shared" ref="N4:N53" si="3">M4*L4*364.25/7/1000</f>
        <v>6393.2627563586038</v>
      </c>
      <c r="O4">
        <f>'social care receipt'!BI4</f>
        <v>10.382273099999997</v>
      </c>
      <c r="P4">
        <f t="shared" ref="P4:P53" si="4">O4*N4/10^3</f>
        <v>66.376599936573768</v>
      </c>
      <c r="Q4">
        <f>SUM('social care receipt'!BM4:BQ4)</f>
        <v>24.990174336265731</v>
      </c>
      <c r="R4">
        <f t="shared" ref="R4:R53" si="5">Q4/P4</f>
        <v>0.3764907265534107</v>
      </c>
      <c r="T4">
        <v>2020</v>
      </c>
      <c r="U4">
        <f>L4</f>
        <v>7814.8609016815471</v>
      </c>
      <c r="V4">
        <f>SUM('social care receipt'!AN4:AO4)/1000</f>
        <v>2793.9849938754319</v>
      </c>
      <c r="W4">
        <f>V4/U4</f>
        <v>0.35752203769541718</v>
      </c>
      <c r="Y4">
        <f t="shared" ref="Y4:Y53" si="6">N4</f>
        <v>6393.2627563586038</v>
      </c>
      <c r="Z4">
        <f>SUM('social care receipt'!AY4:BC4)/10^6</f>
        <v>2407.0041401883122</v>
      </c>
      <c r="AA4">
        <f t="shared" ref="AA4:AA53" si="7">Z4/Y4</f>
        <v>0.37649072655341076</v>
      </c>
    </row>
    <row r="5" spans="1:27">
      <c r="A5">
        <v>2021</v>
      </c>
      <c r="B5" s="1">
        <v>16700</v>
      </c>
      <c r="C5" s="1">
        <v>3475</v>
      </c>
      <c r="D5" s="1">
        <v>627</v>
      </c>
      <c r="H5">
        <v>2021</v>
      </c>
      <c r="I5">
        <f t="shared" si="1"/>
        <v>6356.0208960250256</v>
      </c>
      <c r="J5">
        <f t="shared" si="0"/>
        <v>1322.5851864483209</v>
      </c>
      <c r="K5">
        <f t="shared" si="0"/>
        <v>238.63623364117907</v>
      </c>
      <c r="L5">
        <f t="shared" si="2"/>
        <v>7917.2423161145261</v>
      </c>
      <c r="M5">
        <v>15.77678</v>
      </c>
      <c r="N5">
        <f>M5*L5*364.25/7/1000</f>
        <v>6499.7077129370991</v>
      </c>
      <c r="O5">
        <f>'social care receipt'!BI5</f>
        <v>10.55744</v>
      </c>
      <c r="P5">
        <f t="shared" si="4"/>
        <v>68.620274196870639</v>
      </c>
      <c r="Q5">
        <f>SUM('social care receipt'!BM5:BQ5)</f>
        <v>26.785168648458107</v>
      </c>
      <c r="R5">
        <f t="shared" si="5"/>
        <v>0.39033899182057796</v>
      </c>
      <c r="T5">
        <v>2021</v>
      </c>
      <c r="U5">
        <f t="shared" ref="U5:U53" si="8">L5</f>
        <v>7917.2423161145261</v>
      </c>
      <c r="V5">
        <f>SUM('social care receipt'!AN5:AO5)/1000</f>
        <v>2895.605208201101</v>
      </c>
      <c r="W5">
        <f t="shared" ref="W5:W53" si="9">V5/U5</f>
        <v>0.36573406403230452</v>
      </c>
      <c r="Y5">
        <f t="shared" si="6"/>
        <v>6499.7077129370991</v>
      </c>
      <c r="Z5">
        <f>SUM('social care receipt'!AY5:BC5)/10^6</f>
        <v>2537.0893557963018</v>
      </c>
      <c r="AA5">
        <f t="shared" si="7"/>
        <v>0.39033899182057796</v>
      </c>
    </row>
    <row r="6" spans="1:27">
      <c r="A6">
        <v>2022</v>
      </c>
      <c r="B6" s="1">
        <v>16787</v>
      </c>
      <c r="C6" s="1">
        <v>3766</v>
      </c>
      <c r="D6" s="1">
        <v>729</v>
      </c>
      <c r="H6">
        <v>2022</v>
      </c>
      <c r="I6">
        <f t="shared" si="1"/>
        <v>6389.1331006929404</v>
      </c>
      <c r="J6">
        <f t="shared" si="0"/>
        <v>1433.3398020616912</v>
      </c>
      <c r="K6">
        <f t="shared" si="0"/>
        <v>277.45743911390679</v>
      </c>
      <c r="L6">
        <f t="shared" si="2"/>
        <v>8099.9303418685386</v>
      </c>
      <c r="M6">
        <v>16.05423</v>
      </c>
      <c r="N6">
        <f t="shared" si="3"/>
        <v>6766.6277434547774</v>
      </c>
      <c r="O6">
        <f>'social care receipt'!BI6</f>
        <v>11.02</v>
      </c>
      <c r="P6">
        <f t="shared" si="4"/>
        <v>74.568237732871637</v>
      </c>
      <c r="Q6">
        <f>SUM('social care receipt'!BM6:BQ6)</f>
        <v>29.023434246280431</v>
      </c>
      <c r="R6">
        <f t="shared" si="5"/>
        <v>0.38921979556835012</v>
      </c>
      <c r="T6">
        <v>2022</v>
      </c>
      <c r="U6">
        <f t="shared" si="8"/>
        <v>8099.9303418685386</v>
      </c>
      <c r="V6">
        <f>SUM('social care receipt'!AN6:AO6)/1000</f>
        <v>3103.4128374962906</v>
      </c>
      <c r="W6">
        <f t="shared" si="9"/>
        <v>0.38314068226670422</v>
      </c>
      <c r="Y6">
        <f t="shared" si="6"/>
        <v>6766.6277434547774</v>
      </c>
      <c r="Z6">
        <f>SUM('social care receipt'!AY6:BC6)/10^6</f>
        <v>2633.7054669945946</v>
      </c>
      <c r="AA6">
        <f t="shared" si="7"/>
        <v>0.38921979556835012</v>
      </c>
    </row>
    <row r="7" spans="1:27">
      <c r="A7">
        <v>2023</v>
      </c>
      <c r="B7" s="1">
        <v>17008</v>
      </c>
      <c r="C7" s="1">
        <v>4040</v>
      </c>
      <c r="D7" s="1">
        <v>798</v>
      </c>
      <c r="H7">
        <v>2023</v>
      </c>
      <c r="I7">
        <f t="shared" si="1"/>
        <v>6473.2457125505161</v>
      </c>
      <c r="J7">
        <f t="shared" si="0"/>
        <v>1537.6242167629403</v>
      </c>
      <c r="K7">
        <f t="shared" si="0"/>
        <v>303.71884281604611</v>
      </c>
      <c r="L7">
        <f t="shared" si="2"/>
        <v>8314.5887721295021</v>
      </c>
      <c r="M7">
        <v>16.458839999999999</v>
      </c>
      <c r="N7">
        <f t="shared" si="3"/>
        <v>7121.00873178443</v>
      </c>
      <c r="O7">
        <f>'social care receipt'!BI7</f>
        <v>10.584747071947707</v>
      </c>
      <c r="P7">
        <f t="shared" si="4"/>
        <v>75.374076323069303</v>
      </c>
      <c r="Q7">
        <f>SUM('social care receipt'!BM7:BQ7)</f>
        <v>30.140754753586901</v>
      </c>
      <c r="R7">
        <f t="shared" si="5"/>
        <v>0.39988224365625685</v>
      </c>
      <c r="T7">
        <v>2023</v>
      </c>
      <c r="U7">
        <f t="shared" si="8"/>
        <v>8314.5887721295021</v>
      </c>
      <c r="V7">
        <f>SUM('social care receipt'!AN7:AO7)/1000</f>
        <v>3361.8402739274875</v>
      </c>
      <c r="W7">
        <f t="shared" si="9"/>
        <v>0.40433031218529708</v>
      </c>
      <c r="Y7">
        <f t="shared" si="6"/>
        <v>7121.00873178443</v>
      </c>
      <c r="Z7">
        <f>SUM('social care receipt'!AY7:BC7)/10^6</f>
        <v>2847.5649487617534</v>
      </c>
      <c r="AA7">
        <f t="shared" si="7"/>
        <v>0.39988224365625674</v>
      </c>
    </row>
    <row r="8" spans="1:27">
      <c r="A8">
        <v>2024</v>
      </c>
      <c r="B8" s="1">
        <v>17090</v>
      </c>
      <c r="C8" s="1">
        <v>4368</v>
      </c>
      <c r="D8" s="1">
        <v>836</v>
      </c>
      <c r="H8">
        <v>2024</v>
      </c>
      <c r="I8">
        <f t="shared" si="1"/>
        <v>6504.4549169501606</v>
      </c>
      <c r="J8">
        <f t="shared" si="0"/>
        <v>1662.4610343615154</v>
      </c>
      <c r="K8">
        <f t="shared" si="0"/>
        <v>318.18164485490541</v>
      </c>
      <c r="L8">
        <f t="shared" si="2"/>
        <v>8485.0975961665808</v>
      </c>
      <c r="M8">
        <v>16.147939999999998</v>
      </c>
      <c r="N8">
        <f t="shared" si="3"/>
        <v>7129.7694964232305</v>
      </c>
      <c r="O8">
        <f>'social care receipt'!BI8</f>
        <v>10.661083331289614</v>
      </c>
      <c r="P8">
        <f t="shared" si="4"/>
        <v>76.011066734254854</v>
      </c>
      <c r="Q8">
        <f>SUM('social care receipt'!BM8:BQ8)</f>
        <v>32.3793559971188</v>
      </c>
      <c r="R8">
        <f t="shared" si="5"/>
        <v>0.42598212850138628</v>
      </c>
      <c r="T8">
        <v>2024</v>
      </c>
      <c r="U8">
        <f t="shared" si="8"/>
        <v>8485.0975961665808</v>
      </c>
      <c r="V8">
        <f>SUM('social care receipt'!AN8:AO8)/1000</f>
        <v>3523.214696676866</v>
      </c>
      <c r="W8">
        <f t="shared" si="9"/>
        <v>0.41522382703866517</v>
      </c>
      <c r="Y8">
        <f t="shared" si="6"/>
        <v>7129.7694964232305</v>
      </c>
      <c r="Z8">
        <f>SUM('social care receipt'!AY8:BC8)/10^6</f>
        <v>3037.1543858106252</v>
      </c>
      <c r="AA8">
        <f t="shared" si="7"/>
        <v>0.42598212850138634</v>
      </c>
    </row>
    <row r="9" spans="1:27">
      <c r="A9">
        <v>2025</v>
      </c>
      <c r="B9" s="1">
        <v>16720</v>
      </c>
      <c r="C9" s="1">
        <v>4525</v>
      </c>
      <c r="D9" s="1">
        <v>883</v>
      </c>
      <c r="H9">
        <v>2025</v>
      </c>
      <c r="I9">
        <f t="shared" si="1"/>
        <v>6363.6328970981094</v>
      </c>
      <c r="J9">
        <f t="shared" si="0"/>
        <v>1722.2152427852238</v>
      </c>
      <c r="K9">
        <f t="shared" si="0"/>
        <v>336.06984737665255</v>
      </c>
      <c r="L9">
        <f t="shared" si="2"/>
        <v>8421.9179872599871</v>
      </c>
      <c r="M9">
        <v>16.245519999999999</v>
      </c>
      <c r="N9">
        <f t="shared" si="3"/>
        <v>7119.4451019739627</v>
      </c>
      <c r="O9">
        <f>'social care receipt'!BI9</f>
        <v>10.819912389035107</v>
      </c>
      <c r="P9">
        <f t="shared" si="4"/>
        <v>77.031772261903384</v>
      </c>
      <c r="Q9">
        <f>SUM('social care receipt'!BM9:BQ9)</f>
        <v>34.477797046041665</v>
      </c>
      <c r="R9">
        <f t="shared" si="5"/>
        <v>0.4475789149549777</v>
      </c>
      <c r="T9">
        <v>2025</v>
      </c>
      <c r="U9">
        <f t="shared" si="8"/>
        <v>8421.9179872599871</v>
      </c>
      <c r="V9">
        <f>SUM('social care receipt'!AN9:AO9)/1000</f>
        <v>3638.155912880432</v>
      </c>
      <c r="W9">
        <f t="shared" si="9"/>
        <v>0.43198662328271864</v>
      </c>
      <c r="Y9">
        <f t="shared" si="6"/>
        <v>7119.4451019739627</v>
      </c>
      <c r="Z9">
        <f>SUM('social care receipt'!AY9:BC9)/10^6</f>
        <v>3186.5135138230366</v>
      </c>
      <c r="AA9">
        <f t="shared" si="7"/>
        <v>0.4475789149549777</v>
      </c>
    </row>
    <row r="10" spans="1:27">
      <c r="A10">
        <v>2026</v>
      </c>
      <c r="B10" s="1">
        <v>16763</v>
      </c>
      <c r="C10" s="1">
        <v>4703</v>
      </c>
      <c r="D10" s="1">
        <v>905</v>
      </c>
      <c r="H10">
        <v>2026</v>
      </c>
      <c r="I10">
        <f t="shared" si="1"/>
        <v>6379.9986994052388</v>
      </c>
      <c r="J10">
        <f t="shared" si="0"/>
        <v>1789.9620523356703</v>
      </c>
      <c r="K10">
        <f t="shared" si="0"/>
        <v>344.44304855704479</v>
      </c>
      <c r="L10">
        <f t="shared" si="2"/>
        <v>8514.4038002979541</v>
      </c>
      <c r="M10">
        <v>16.50273</v>
      </c>
      <c r="N10">
        <f t="shared" si="3"/>
        <v>7311.5854120986805</v>
      </c>
      <c r="O10">
        <f>'social care receipt'!BI10</f>
        <v>10.851582703389093</v>
      </c>
      <c r="P10">
        <f t="shared" si="4"/>
        <v>79.342273792282057</v>
      </c>
      <c r="Q10">
        <f>SUM('social care receipt'!BM10:BQ10)</f>
        <v>35.662770601926297</v>
      </c>
      <c r="R10">
        <f t="shared" si="5"/>
        <v>0.44948006777939553</v>
      </c>
      <c r="T10">
        <v>2026</v>
      </c>
      <c r="U10">
        <f t="shared" si="8"/>
        <v>8514.4038002979541</v>
      </c>
      <c r="V10">
        <f>SUM('social care receipt'!AN10:AO10)/1000</f>
        <v>3770.6047315520914</v>
      </c>
      <c r="W10">
        <f t="shared" si="9"/>
        <v>0.4428501184569309</v>
      </c>
      <c r="Y10">
        <f t="shared" si="6"/>
        <v>7311.5854120986805</v>
      </c>
      <c r="Z10">
        <f>SUM('social care receipt'!AY10:BC10)/10^6</f>
        <v>3286.4119066049548</v>
      </c>
      <c r="AA10">
        <f t="shared" si="7"/>
        <v>0.44948006777939559</v>
      </c>
    </row>
    <row r="11" spans="1:27">
      <c r="A11">
        <v>2027</v>
      </c>
      <c r="B11" s="1">
        <v>16915</v>
      </c>
      <c r="C11" s="1">
        <v>5071</v>
      </c>
      <c r="D11" s="1">
        <v>923</v>
      </c>
      <c r="H11">
        <v>2027</v>
      </c>
      <c r="I11">
        <f t="shared" si="1"/>
        <v>6437.849907560676</v>
      </c>
      <c r="J11">
        <f t="shared" si="0"/>
        <v>1930.0228720804134</v>
      </c>
      <c r="K11">
        <f t="shared" si="0"/>
        <v>351.29384952282027</v>
      </c>
      <c r="L11">
        <f t="shared" si="2"/>
        <v>8719.1666291639103</v>
      </c>
      <c r="M11">
        <v>16.420020000000001</v>
      </c>
      <c r="N11">
        <f t="shared" si="3"/>
        <v>7449.8954772369725</v>
      </c>
      <c r="O11">
        <f>'social care receipt'!BI11</f>
        <v>10.898204812052882</v>
      </c>
      <c r="P11">
        <f t="shared" si="4"/>
        <v>81.190486739314977</v>
      </c>
      <c r="Q11">
        <f>SUM('social care receipt'!BM11:BQ11)</f>
        <v>37.270169818689808</v>
      </c>
      <c r="R11">
        <f t="shared" si="5"/>
        <v>0.45904602023579721</v>
      </c>
      <c r="T11">
        <v>2027</v>
      </c>
      <c r="U11">
        <f t="shared" si="8"/>
        <v>8719.1666291639103</v>
      </c>
      <c r="V11">
        <f>SUM('social care receipt'!AN11:AO11)/1000</f>
        <v>3924.7477532820394</v>
      </c>
      <c r="W11">
        <f t="shared" si="9"/>
        <v>0.45012877035226329</v>
      </c>
      <c r="Y11">
        <f t="shared" si="6"/>
        <v>7449.8954772369725</v>
      </c>
      <c r="Z11">
        <f>SUM('social care receipt'!AY11:BC11)/10^6</f>
        <v>3419.8448699982973</v>
      </c>
      <c r="AA11">
        <f t="shared" si="7"/>
        <v>0.45904602023579721</v>
      </c>
    </row>
    <row r="12" spans="1:27">
      <c r="A12">
        <v>2028</v>
      </c>
      <c r="B12" s="1">
        <v>16996</v>
      </c>
      <c r="C12" s="1">
        <v>5078</v>
      </c>
      <c r="D12" s="1">
        <v>983</v>
      </c>
      <c r="H12">
        <v>2028</v>
      </c>
      <c r="I12">
        <f t="shared" si="1"/>
        <v>6468.6785119066662</v>
      </c>
      <c r="J12">
        <f t="shared" si="0"/>
        <v>1932.6870724559926</v>
      </c>
      <c r="K12">
        <f t="shared" si="0"/>
        <v>374.12985274207182</v>
      </c>
      <c r="L12">
        <f t="shared" si="2"/>
        <v>8775.4954371047297</v>
      </c>
      <c r="M12">
        <v>16.707509999999999</v>
      </c>
      <c r="N12">
        <f t="shared" si="3"/>
        <v>7629.3035539802167</v>
      </c>
      <c r="O12">
        <f>'social care receipt'!BI12</f>
        <v>10.936062092622119</v>
      </c>
      <c r="P12">
        <f t="shared" si="4"/>
        <v>83.434537389790265</v>
      </c>
      <c r="Q12">
        <f>SUM('social care receipt'!BM12:BQ12)</f>
        <v>38.500033076477251</v>
      </c>
      <c r="R12">
        <f t="shared" si="5"/>
        <v>0.46144000171790289</v>
      </c>
      <c r="T12">
        <v>2028</v>
      </c>
      <c r="U12">
        <f t="shared" si="8"/>
        <v>8775.4954371047297</v>
      </c>
      <c r="V12">
        <f>SUM('social care receipt'!AN12:AO12)/1000</f>
        <v>4017.2335663200083</v>
      </c>
      <c r="W12">
        <f t="shared" si="9"/>
        <v>0.45777854881380931</v>
      </c>
      <c r="Y12">
        <f t="shared" si="6"/>
        <v>7629.3035539802167</v>
      </c>
      <c r="Z12">
        <f>SUM('social care receipt'!AY12:BC12)/10^6</f>
        <v>3520.4658450550328</v>
      </c>
      <c r="AA12">
        <f t="shared" si="7"/>
        <v>0.46144000171790273</v>
      </c>
    </row>
    <row r="13" spans="1:27">
      <c r="A13">
        <v>2029</v>
      </c>
      <c r="B13" s="1">
        <v>17028</v>
      </c>
      <c r="C13" s="1">
        <v>5229</v>
      </c>
      <c r="D13" s="1">
        <v>963</v>
      </c>
      <c r="H13">
        <v>2029</v>
      </c>
      <c r="I13">
        <f t="shared" si="1"/>
        <v>6480.8577136235999</v>
      </c>
      <c r="J13">
        <f t="shared" si="0"/>
        <v>1990.1576805577758</v>
      </c>
      <c r="K13">
        <f t="shared" si="0"/>
        <v>366.51785166898793</v>
      </c>
      <c r="L13">
        <f t="shared" si="2"/>
        <v>8837.5332458503635</v>
      </c>
      <c r="M13">
        <v>16.372959999999999</v>
      </c>
      <c r="N13">
        <f t="shared" si="3"/>
        <v>7529.3898082553278</v>
      </c>
      <c r="O13">
        <f>'social care receipt'!BI13</f>
        <v>10.999239518323817</v>
      </c>
      <c r="P13">
        <f t="shared" si="4"/>
        <v>82.817561927826588</v>
      </c>
      <c r="Q13">
        <f>SUM('social care receipt'!BM13:BQ13)</f>
        <v>37.580655557466521</v>
      </c>
      <c r="R13">
        <f t="shared" si="5"/>
        <v>0.45377640542252512</v>
      </c>
      <c r="T13">
        <v>2029</v>
      </c>
      <c r="U13">
        <f t="shared" si="8"/>
        <v>8837.5332458503635</v>
      </c>
      <c r="V13">
        <f>SUM('social care receipt'!AN13:AO13)/1000</f>
        <v>4064.4279729731279</v>
      </c>
      <c r="W13">
        <f t="shared" si="9"/>
        <v>0.45990525409130062</v>
      </c>
      <c r="Y13">
        <f t="shared" si="6"/>
        <v>7529.3898082553278</v>
      </c>
      <c r="Z13">
        <f>SUM('social care receipt'!AY13:BC13)/10^6</f>
        <v>3416.6594422150993</v>
      </c>
      <c r="AA13">
        <f t="shared" si="7"/>
        <v>0.45377640542252523</v>
      </c>
    </row>
    <row r="14" spans="1:27">
      <c r="A14">
        <v>2030</v>
      </c>
      <c r="B14" s="1">
        <v>16953</v>
      </c>
      <c r="C14" s="1">
        <v>5303</v>
      </c>
      <c r="D14" s="1">
        <v>1059</v>
      </c>
      <c r="H14">
        <v>2030</v>
      </c>
      <c r="I14">
        <f t="shared" si="1"/>
        <v>6452.312709599536</v>
      </c>
      <c r="J14">
        <f t="shared" si="0"/>
        <v>2018.3220845281862</v>
      </c>
      <c r="K14">
        <f t="shared" si="0"/>
        <v>403.05545681979055</v>
      </c>
      <c r="L14">
        <f t="shared" si="2"/>
        <v>8873.6902509475131</v>
      </c>
      <c r="M14">
        <v>16.782330000000002</v>
      </c>
      <c r="N14">
        <f t="shared" si="3"/>
        <v>7749.220915895753</v>
      </c>
      <c r="O14">
        <f>'social care receipt'!BI14</f>
        <v>11.164280979309057</v>
      </c>
      <c r="P14">
        <f t="shared" si="4"/>
        <v>86.514479675798867</v>
      </c>
      <c r="Q14">
        <f>SUM('social care receipt'!BM14:BQ14)</f>
        <v>40.528278084151097</v>
      </c>
      <c r="R14">
        <f t="shared" si="5"/>
        <v>0.46845658941746232</v>
      </c>
      <c r="T14">
        <v>2030</v>
      </c>
      <c r="U14">
        <f t="shared" si="8"/>
        <v>8873.6902509475131</v>
      </c>
      <c r="V14">
        <f>SUM('social care receipt'!AN14:AO14)/1000</f>
        <v>4172.8989882645728</v>
      </c>
      <c r="W14">
        <f t="shared" si="9"/>
        <v>0.47025520051469005</v>
      </c>
      <c r="Y14">
        <f t="shared" si="6"/>
        <v>7749.220915895753</v>
      </c>
      <c r="Z14">
        <f>SUM('social care receipt'!AY14:BC14)/10^6</f>
        <v>3630.1736009029878</v>
      </c>
      <c r="AA14">
        <f t="shared" si="7"/>
        <v>0.46845658941746227</v>
      </c>
    </row>
    <row r="15" spans="1:27">
      <c r="A15">
        <v>2031</v>
      </c>
      <c r="B15" s="1">
        <v>17190</v>
      </c>
      <c r="C15" s="1">
        <v>5439</v>
      </c>
      <c r="D15" s="1">
        <v>1038</v>
      </c>
      <c r="H15">
        <v>2031</v>
      </c>
      <c r="I15">
        <f t="shared" si="1"/>
        <v>6542.5149223155795</v>
      </c>
      <c r="J15">
        <f t="shared" si="0"/>
        <v>2070.0836918251562</v>
      </c>
      <c r="K15">
        <f t="shared" si="0"/>
        <v>395.06285569305248</v>
      </c>
      <c r="L15">
        <f t="shared" si="2"/>
        <v>9007.6614698337889</v>
      </c>
      <c r="M15">
        <v>16.436119999999999</v>
      </c>
      <c r="N15">
        <f t="shared" si="3"/>
        <v>7703.9397874404112</v>
      </c>
      <c r="O15">
        <f>'social care receipt'!BI15</f>
        <v>11.337397414036261</v>
      </c>
      <c r="P15">
        <f t="shared" si="4"/>
        <v>87.342627024017972</v>
      </c>
      <c r="Q15">
        <f>SUM('social care receipt'!BM15:BQ15)</f>
        <v>40.750082168022601</v>
      </c>
      <c r="R15">
        <f t="shared" si="5"/>
        <v>0.46655434530057027</v>
      </c>
      <c r="T15">
        <v>2031</v>
      </c>
      <c r="U15">
        <f t="shared" si="8"/>
        <v>9007.6614698337889</v>
      </c>
      <c r="V15">
        <f>SUM('social care receipt'!AN15:AO15)/1000</f>
        <v>4286.698404307177</v>
      </c>
      <c r="W15">
        <f t="shared" si="9"/>
        <v>0.47589470570837028</v>
      </c>
      <c r="Y15">
        <f t="shared" si="6"/>
        <v>7703.9397874404112</v>
      </c>
      <c r="Z15">
        <f>SUM('social care receipt'!AY15:BC15)/10^6</f>
        <v>3594.3065837642757</v>
      </c>
      <c r="AA15">
        <f t="shared" si="7"/>
        <v>0.46655434530057027</v>
      </c>
    </row>
    <row r="16" spans="1:27">
      <c r="A16">
        <v>2032</v>
      </c>
      <c r="B16" s="1">
        <v>17324</v>
      </c>
      <c r="C16" s="1">
        <v>5662</v>
      </c>
      <c r="D16" s="1">
        <v>1005</v>
      </c>
      <c r="H16">
        <v>2032</v>
      </c>
      <c r="I16">
        <f t="shared" si="1"/>
        <v>6593.5153295052414</v>
      </c>
      <c r="J16">
        <f t="shared" si="0"/>
        <v>2154.9575037900413</v>
      </c>
      <c r="K16">
        <f t="shared" si="0"/>
        <v>382.50305392246406</v>
      </c>
      <c r="L16">
        <f t="shared" si="2"/>
        <v>9130.9758872177481</v>
      </c>
      <c r="M16">
        <v>16.347909999999999</v>
      </c>
      <c r="N16">
        <f t="shared" si="3"/>
        <v>7767.4945009965495</v>
      </c>
      <c r="O16">
        <f>'social care receipt'!BI16</f>
        <v>11.518883611524902</v>
      </c>
      <c r="P16">
        <f t="shared" si="4"/>
        <v>89.472865110138954</v>
      </c>
      <c r="Q16">
        <f>SUM('social care receipt'!BM16:BQ16)</f>
        <v>42.959979183578341</v>
      </c>
      <c r="R16">
        <f t="shared" si="5"/>
        <v>0.48014533937966147</v>
      </c>
      <c r="T16">
        <v>2032</v>
      </c>
      <c r="U16">
        <f t="shared" si="8"/>
        <v>9130.9758872177481</v>
      </c>
      <c r="V16">
        <f>SUM('social care receipt'!AN16:AO16)/1000</f>
        <v>4368.5274158428283</v>
      </c>
      <c r="W16">
        <f t="shared" si="9"/>
        <v>0.47842941102913583</v>
      </c>
      <c r="Y16">
        <f t="shared" si="6"/>
        <v>7767.4945009965495</v>
      </c>
      <c r="Z16">
        <f>SUM('social care receipt'!AY16:BC16)/10^6</f>
        <v>3729.5262833106422</v>
      </c>
      <c r="AA16">
        <f t="shared" si="7"/>
        <v>0.48014533937966142</v>
      </c>
    </row>
    <row r="17" spans="1:27">
      <c r="A17">
        <v>2033</v>
      </c>
      <c r="B17" s="1">
        <v>17209</v>
      </c>
      <c r="C17" s="1">
        <v>5765</v>
      </c>
      <c r="D17" s="1">
        <v>1040</v>
      </c>
      <c r="H17">
        <v>2033</v>
      </c>
      <c r="I17">
        <f t="shared" si="1"/>
        <v>6549.7463233350099</v>
      </c>
      <c r="J17">
        <f t="shared" si="0"/>
        <v>2194.1593093164233</v>
      </c>
      <c r="K17">
        <f t="shared" si="0"/>
        <v>395.82405580036084</v>
      </c>
      <c r="L17">
        <f t="shared" si="2"/>
        <v>9139.7296884517928</v>
      </c>
      <c r="M17">
        <v>16.434930000000001</v>
      </c>
      <c r="N17">
        <f t="shared" si="3"/>
        <v>7816.3271897874856</v>
      </c>
      <c r="O17">
        <f>'social care receipt'!BI17</f>
        <v>11.709051375616223</v>
      </c>
      <c r="P17">
        <f t="shared" si="4"/>
        <v>91.521776633847651</v>
      </c>
      <c r="Q17">
        <f>SUM('social care receipt'!BM17:BQ17)</f>
        <v>43.804459794878682</v>
      </c>
      <c r="R17">
        <f t="shared" si="5"/>
        <v>0.47862335507458237</v>
      </c>
      <c r="T17">
        <v>2033</v>
      </c>
      <c r="U17">
        <f t="shared" si="8"/>
        <v>9139.7296884517928</v>
      </c>
      <c r="V17">
        <f>SUM('social care receipt'!AN17:AO17)/1000</f>
        <v>4450.7370274321347</v>
      </c>
      <c r="W17">
        <f t="shared" si="9"/>
        <v>0.48696593653702014</v>
      </c>
      <c r="Y17">
        <f t="shared" si="6"/>
        <v>7816.3271897874856</v>
      </c>
      <c r="Z17">
        <f>SUM('social care receipt'!AY17:BC17)/10^6</f>
        <v>3741.0767439367687</v>
      </c>
      <c r="AA17">
        <f t="shared" si="7"/>
        <v>0.47862335507458242</v>
      </c>
    </row>
    <row r="18" spans="1:27">
      <c r="A18">
        <v>2034</v>
      </c>
      <c r="B18" s="1">
        <v>17280</v>
      </c>
      <c r="C18" s="1">
        <v>5777</v>
      </c>
      <c r="D18" s="1">
        <v>1088</v>
      </c>
      <c r="H18">
        <v>2034</v>
      </c>
      <c r="I18">
        <f t="shared" si="1"/>
        <v>6576.7689271444569</v>
      </c>
      <c r="J18">
        <f t="shared" si="0"/>
        <v>2198.7265099602737</v>
      </c>
      <c r="K18">
        <f t="shared" si="0"/>
        <v>414.09285837576215</v>
      </c>
      <c r="L18">
        <f t="shared" si="2"/>
        <v>9189.5882954804929</v>
      </c>
      <c r="M18">
        <v>16.60746</v>
      </c>
      <c r="N18">
        <f t="shared" si="3"/>
        <v>7941.4680031801181</v>
      </c>
      <c r="O18">
        <f>'social care receipt'!BI18</f>
        <v>11.905310693113902</v>
      </c>
      <c r="P18">
        <f t="shared" si="4"/>
        <v>94.545643937282179</v>
      </c>
      <c r="Q18">
        <f>SUM('social care receipt'!BM18:BQ18)</f>
        <v>46.227404177188596</v>
      </c>
      <c r="R18">
        <f t="shared" si="5"/>
        <v>0.48894271858631605</v>
      </c>
      <c r="T18">
        <v>2034</v>
      </c>
      <c r="U18">
        <f t="shared" si="8"/>
        <v>9189.5882954804929</v>
      </c>
      <c r="V18">
        <f>SUM('social care receipt'!AN18:AO18)/1000</f>
        <v>4534.4690392360562</v>
      </c>
      <c r="W18">
        <f t="shared" si="9"/>
        <v>0.49343549389107472</v>
      </c>
      <c r="Y18">
        <f t="shared" si="6"/>
        <v>7941.4680031801181</v>
      </c>
      <c r="Z18">
        <f>SUM('social care receipt'!AY18:BC18)/10^6</f>
        <v>3882.9229550411301</v>
      </c>
      <c r="AA18">
        <f t="shared" si="7"/>
        <v>0.48894271858631611</v>
      </c>
    </row>
    <row r="19" spans="1:27">
      <c r="A19">
        <v>2035</v>
      </c>
      <c r="B19" s="1">
        <v>17381</v>
      </c>
      <c r="C19" s="1">
        <v>5855</v>
      </c>
      <c r="D19" s="1">
        <v>1066</v>
      </c>
      <c r="H19">
        <v>2035</v>
      </c>
      <c r="I19">
        <f t="shared" si="1"/>
        <v>6615.209532563531</v>
      </c>
      <c r="J19">
        <f t="shared" ref="J19:J53" si="10">C19*$F$3/1000</f>
        <v>2228.4133141453003</v>
      </c>
      <c r="K19">
        <f t="shared" ref="K19:K53" si="11">D19*$F$3/1000</f>
        <v>405.7196571953699</v>
      </c>
      <c r="L19">
        <f t="shared" si="2"/>
        <v>9249.3425039042013</v>
      </c>
      <c r="M19">
        <v>16.04035</v>
      </c>
      <c r="N19">
        <f t="shared" si="3"/>
        <v>7720.1586012268617</v>
      </c>
      <c r="O19">
        <f>'social care receipt'!BI19</f>
        <v>12.104859578525243</v>
      </c>
      <c r="P19">
        <f t="shared" si="4"/>
        <v>93.451435791795021</v>
      </c>
      <c r="Q19">
        <f>SUM('social care receipt'!BM19:BQ19)</f>
        <v>46.604671624471855</v>
      </c>
      <c r="R19">
        <f t="shared" si="5"/>
        <v>0.49870471469592675</v>
      </c>
      <c r="T19">
        <v>2035</v>
      </c>
      <c r="U19">
        <f t="shared" si="8"/>
        <v>9249.3425039042013</v>
      </c>
      <c r="V19">
        <f>SUM('social care receipt'!AN19:AO19)/1000</f>
        <v>4565.2976435820474</v>
      </c>
      <c r="W19">
        <f t="shared" si="9"/>
        <v>0.4935807752448359</v>
      </c>
      <c r="Y19">
        <f t="shared" si="6"/>
        <v>7720.1586012268617</v>
      </c>
      <c r="Z19">
        <f>SUM('social care receipt'!AY19:BC19)/10^6</f>
        <v>3850.0794926321469</v>
      </c>
      <c r="AA19">
        <f t="shared" si="7"/>
        <v>0.49870471469592675</v>
      </c>
    </row>
    <row r="20" spans="1:27">
      <c r="A20">
        <v>2036</v>
      </c>
      <c r="B20" s="1">
        <v>17589</v>
      </c>
      <c r="C20" s="1">
        <v>5820</v>
      </c>
      <c r="D20" s="1">
        <v>1072</v>
      </c>
      <c r="H20">
        <v>2036</v>
      </c>
      <c r="I20">
        <f t="shared" si="1"/>
        <v>6694.3743437236026</v>
      </c>
      <c r="J20">
        <f t="shared" si="10"/>
        <v>2215.0923122674039</v>
      </c>
      <c r="K20">
        <f t="shared" si="11"/>
        <v>408.00325751729503</v>
      </c>
      <c r="L20">
        <f t="shared" si="2"/>
        <v>9317.4699135083029</v>
      </c>
      <c r="M20">
        <v>16.236689999999999</v>
      </c>
      <c r="N20">
        <f t="shared" si="3"/>
        <v>7872.2163007297622</v>
      </c>
      <c r="O20">
        <f>'social care receipt'!BI20</f>
        <v>12.307753169395797</v>
      </c>
      <c r="P20">
        <f t="shared" si="4"/>
        <v>96.889295125475982</v>
      </c>
      <c r="Q20">
        <f>SUM('social care receipt'!BM20:BQ20)</f>
        <v>46.928827937636356</v>
      </c>
      <c r="R20">
        <f t="shared" si="5"/>
        <v>0.48435513827261739</v>
      </c>
      <c r="T20">
        <v>2036</v>
      </c>
      <c r="U20">
        <f t="shared" si="8"/>
        <v>9317.4699135083029</v>
      </c>
      <c r="V20">
        <f>SUM('social care receipt'!AN20:AO20)/1000</f>
        <v>4592.7008474451477</v>
      </c>
      <c r="W20">
        <f t="shared" si="9"/>
        <v>0.49291287120624144</v>
      </c>
      <c r="Y20">
        <f t="shared" si="6"/>
        <v>7872.2163007297622</v>
      </c>
      <c r="Z20">
        <f>SUM('social care receipt'!AY20:BC20)/10^6</f>
        <v>3812.9484148519159</v>
      </c>
      <c r="AA20">
        <f t="shared" si="7"/>
        <v>0.48435513827261734</v>
      </c>
    </row>
    <row r="21" spans="1:27">
      <c r="A21">
        <v>2037</v>
      </c>
      <c r="B21" s="1">
        <v>17419</v>
      </c>
      <c r="C21" s="1">
        <v>5920</v>
      </c>
      <c r="D21" s="1">
        <v>1082</v>
      </c>
      <c r="H21">
        <v>2037</v>
      </c>
      <c r="I21">
        <f t="shared" si="1"/>
        <v>6629.6723346023891</v>
      </c>
      <c r="J21">
        <f t="shared" si="10"/>
        <v>2253.1523176328233</v>
      </c>
      <c r="K21">
        <f t="shared" si="11"/>
        <v>411.80925805383691</v>
      </c>
      <c r="L21">
        <f t="shared" si="2"/>
        <v>9294.6339102890506</v>
      </c>
      <c r="M21">
        <v>16.152519999999999</v>
      </c>
      <c r="N21">
        <f t="shared" si="3"/>
        <v>7812.2133752643704</v>
      </c>
      <c r="O21">
        <f>'social care receipt'!BI21</f>
        <v>12.529111730074781</v>
      </c>
      <c r="P21">
        <f t="shared" si="4"/>
        <v>97.880094237871916</v>
      </c>
      <c r="Q21">
        <f>SUM('social care receipt'!BM21:BQ21)</f>
        <v>47.359936901424334</v>
      </c>
      <c r="R21">
        <f t="shared" si="5"/>
        <v>0.4838566745382204</v>
      </c>
      <c r="T21">
        <v>2037</v>
      </c>
      <c r="U21">
        <f t="shared" si="8"/>
        <v>9294.6339102890506</v>
      </c>
      <c r="V21">
        <f>SUM('social care receipt'!AN21:AO21)/1000</f>
        <v>4622.007051576521</v>
      </c>
      <c r="W21">
        <f t="shared" si="9"/>
        <v>0.49727693378649518</v>
      </c>
      <c r="Y21">
        <f t="shared" si="6"/>
        <v>7812.2133752643704</v>
      </c>
      <c r="Z21">
        <f>SUM('social care receipt'!AY21:BC21)/10^6</f>
        <v>3779.9915845384248</v>
      </c>
      <c r="AA21">
        <f t="shared" si="7"/>
        <v>0.4838566745382204</v>
      </c>
    </row>
    <row r="22" spans="1:27">
      <c r="A22">
        <v>2038</v>
      </c>
      <c r="B22" s="1">
        <v>17548</v>
      </c>
      <c r="C22" s="1">
        <v>5895</v>
      </c>
      <c r="D22" s="1">
        <v>1054</v>
      </c>
      <c r="H22">
        <v>2038</v>
      </c>
      <c r="I22">
        <f t="shared" si="1"/>
        <v>6678.7697415237808</v>
      </c>
      <c r="J22">
        <f t="shared" si="10"/>
        <v>2243.6373162914683</v>
      </c>
      <c r="K22">
        <f t="shared" si="11"/>
        <v>401.15245655151955</v>
      </c>
      <c r="L22">
        <f t="shared" si="2"/>
        <v>9323.5595143667688</v>
      </c>
      <c r="M22">
        <v>16.03904</v>
      </c>
      <c r="N22">
        <f t="shared" si="3"/>
        <v>7781.4698356518393</v>
      </c>
      <c r="O22">
        <f>'social care receipt'!BI22</f>
        <v>12.754451489573036</v>
      </c>
      <c r="P22">
        <f t="shared" si="4"/>
        <v>99.248379536397252</v>
      </c>
      <c r="Q22">
        <f>SUM('social care receipt'!BM22:BQ22)</f>
        <v>48.799826298278681</v>
      </c>
      <c r="R22">
        <f t="shared" si="5"/>
        <v>0.49169393521818028</v>
      </c>
      <c r="T22">
        <v>2038</v>
      </c>
      <c r="U22">
        <f t="shared" si="8"/>
        <v>9323.5595143667688</v>
      </c>
      <c r="V22">
        <f>SUM('social care receipt'!AN22:AO22)/1000</f>
        <v>4650.5520556005858</v>
      </c>
      <c r="W22">
        <f t="shared" si="9"/>
        <v>0.4987957709107238</v>
      </c>
      <c r="Y22">
        <f t="shared" si="6"/>
        <v>7781.4698356518393</v>
      </c>
      <c r="Z22">
        <f>SUM('social care receipt'!AY22:BC22)/10^6</f>
        <v>3826.1015252732191</v>
      </c>
      <c r="AA22">
        <f t="shared" si="7"/>
        <v>0.49169393521818022</v>
      </c>
    </row>
    <row r="23" spans="1:27">
      <c r="A23">
        <v>2039</v>
      </c>
      <c r="B23" s="1">
        <v>17545</v>
      </c>
      <c r="C23" s="1">
        <v>6001</v>
      </c>
      <c r="D23" s="1">
        <v>1119</v>
      </c>
      <c r="H23">
        <v>2039</v>
      </c>
      <c r="I23">
        <f t="shared" si="1"/>
        <v>6677.627941362819</v>
      </c>
      <c r="J23">
        <f t="shared" si="10"/>
        <v>2283.9809219788131</v>
      </c>
      <c r="K23">
        <f t="shared" si="11"/>
        <v>425.8914600390421</v>
      </c>
      <c r="L23">
        <f t="shared" si="2"/>
        <v>9387.5003233806747</v>
      </c>
      <c r="M23">
        <v>16.085509999999999</v>
      </c>
      <c r="N23">
        <f t="shared" si="3"/>
        <v>7857.5349316451648</v>
      </c>
      <c r="O23">
        <f>'social care receipt'!BI23</f>
        <v>12.983844050922265</v>
      </c>
      <c r="P23">
        <f t="shared" si="4"/>
        <v>102.02100817715495</v>
      </c>
      <c r="Q23">
        <f>SUM('social care receipt'!BM23:BQ23)</f>
        <v>51.121268266613157</v>
      </c>
      <c r="R23">
        <f t="shared" si="5"/>
        <v>0.50108569970062777</v>
      </c>
      <c r="T23">
        <v>2039</v>
      </c>
      <c r="U23">
        <f t="shared" si="8"/>
        <v>9387.5003233806747</v>
      </c>
      <c r="V23">
        <f>SUM('social care receipt'!AN23:AO23)/1000</f>
        <v>4758.2618707847223</v>
      </c>
      <c r="W23">
        <f t="shared" si="9"/>
        <v>0.50687208595175337</v>
      </c>
      <c r="Y23">
        <f t="shared" si="6"/>
        <v>7857.5349316451648</v>
      </c>
      <c r="Z23">
        <f>SUM('social care receipt'!AY23:BC23)/10^6</f>
        <v>3937.2983891455419</v>
      </c>
      <c r="AA23">
        <f t="shared" si="7"/>
        <v>0.50108569970062777</v>
      </c>
    </row>
    <row r="24" spans="1:27">
      <c r="A24">
        <v>2040</v>
      </c>
      <c r="B24" s="1">
        <v>17652</v>
      </c>
      <c r="C24" s="1">
        <v>6165</v>
      </c>
      <c r="D24" s="1">
        <v>1099</v>
      </c>
      <c r="H24">
        <v>2040</v>
      </c>
      <c r="I24">
        <f t="shared" si="1"/>
        <v>6718.3521471038175</v>
      </c>
      <c r="J24">
        <f t="shared" si="10"/>
        <v>2346.3993307781006</v>
      </c>
      <c r="K24">
        <f t="shared" si="11"/>
        <v>418.27945896595821</v>
      </c>
      <c r="L24">
        <f t="shared" si="2"/>
        <v>9483.0309368478775</v>
      </c>
      <c r="M24">
        <v>16.11411</v>
      </c>
      <c r="N24">
        <f t="shared" si="3"/>
        <v>7951.6089113469488</v>
      </c>
      <c r="O24">
        <f>'social care receipt'!BI24</f>
        <v>13.217362304955762</v>
      </c>
      <c r="P24">
        <f t="shared" si="4"/>
        <v>105.09929588858748</v>
      </c>
      <c r="Q24">
        <f>SUM('social care receipt'!BM24:BQ24)</f>
        <v>52.390644581195239</v>
      </c>
      <c r="R24">
        <f t="shared" si="5"/>
        <v>0.49848711295585602</v>
      </c>
      <c r="T24">
        <v>2040</v>
      </c>
      <c r="U24">
        <f t="shared" si="8"/>
        <v>9483.0309368478775</v>
      </c>
      <c r="V24">
        <f>SUM('social care receipt'!AN24:AO24)/1000</f>
        <v>4840.4714823740287</v>
      </c>
      <c r="W24">
        <f t="shared" si="9"/>
        <v>0.51043506180767373</v>
      </c>
      <c r="Y24">
        <f t="shared" si="6"/>
        <v>7951.6089113469488</v>
      </c>
      <c r="Z24">
        <f>SUM('social care receipt'!AY24:BC24)/10^6</f>
        <v>3963.7745695713975</v>
      </c>
      <c r="AA24">
        <f t="shared" si="7"/>
        <v>0.49848711295585596</v>
      </c>
    </row>
    <row r="25" spans="1:27">
      <c r="A25">
        <v>2041</v>
      </c>
      <c r="B25" s="1">
        <v>17665</v>
      </c>
      <c r="C25" s="1">
        <v>6118</v>
      </c>
      <c r="D25" s="1">
        <v>1103</v>
      </c>
      <c r="H25">
        <v>2041</v>
      </c>
      <c r="I25">
        <f t="shared" si="1"/>
        <v>6723.2999478013217</v>
      </c>
      <c r="J25">
        <f t="shared" si="10"/>
        <v>2328.5111282563535</v>
      </c>
      <c r="K25">
        <f t="shared" si="11"/>
        <v>419.80185918057498</v>
      </c>
      <c r="L25">
        <f t="shared" si="2"/>
        <v>9471.6129352382504</v>
      </c>
      <c r="M25">
        <v>16.165959999999998</v>
      </c>
      <c r="N25">
        <f t="shared" si="3"/>
        <v>7967.5897138719565</v>
      </c>
      <c r="O25">
        <f>'social care receipt'!BI25</f>
        <v>13.45508045346989</v>
      </c>
      <c r="P25">
        <f t="shared" si="4"/>
        <v>107.20456062038632</v>
      </c>
      <c r="Q25">
        <f>SUM('social care receipt'!BM25:BQ25)</f>
        <v>52.628742224713065</v>
      </c>
      <c r="R25">
        <f t="shared" si="5"/>
        <v>0.49091887434782355</v>
      </c>
      <c r="T25">
        <v>2041</v>
      </c>
      <c r="U25">
        <f t="shared" si="8"/>
        <v>9471.6129352382504</v>
      </c>
      <c r="V25">
        <f>SUM('social care receipt'!AN25:AO25)/1000</f>
        <v>4815.7324788865053</v>
      </c>
      <c r="W25">
        <f t="shared" si="9"/>
        <v>0.50843847946636656</v>
      </c>
      <c r="Y25">
        <f t="shared" si="6"/>
        <v>7967.5897138719565</v>
      </c>
      <c r="Z25">
        <f>SUM('social care receipt'!AY25:BC25)/10^6</f>
        <v>3911.4401735993183</v>
      </c>
      <c r="AA25">
        <f t="shared" si="7"/>
        <v>0.49091887434782355</v>
      </c>
    </row>
    <row r="26" spans="1:27">
      <c r="A26">
        <v>2042</v>
      </c>
      <c r="B26" s="1">
        <v>17705</v>
      </c>
      <c r="C26" s="1">
        <v>6198</v>
      </c>
      <c r="D26" s="1">
        <v>1138</v>
      </c>
      <c r="H26">
        <v>2042</v>
      </c>
      <c r="I26">
        <f t="shared" si="1"/>
        <v>6738.5239499474892</v>
      </c>
      <c r="J26">
        <f t="shared" si="10"/>
        <v>2358.959132548689</v>
      </c>
      <c r="K26">
        <f t="shared" si="11"/>
        <v>433.12286105847176</v>
      </c>
      <c r="L26">
        <f t="shared" si="2"/>
        <v>9530.6059435546504</v>
      </c>
      <c r="M26">
        <v>16.177009999999999</v>
      </c>
      <c r="N26">
        <f t="shared" si="3"/>
        <v>8022.6951090447137</v>
      </c>
      <c r="O26">
        <f>'social care receipt'!BI26</f>
        <v>13.697074032802147</v>
      </c>
      <c r="P26">
        <f t="shared" si="4"/>
        <v>109.88744885118514</v>
      </c>
      <c r="Q26">
        <f>SUM('social care receipt'!BM26:BQ26)</f>
        <v>55.216185284584498</v>
      </c>
      <c r="R26">
        <f t="shared" si="5"/>
        <v>0.50247945385792792</v>
      </c>
      <c r="T26">
        <v>2042</v>
      </c>
      <c r="U26">
        <f t="shared" si="8"/>
        <v>9530.6059435546504</v>
      </c>
      <c r="V26">
        <f>SUM('social care receipt'!AN26:AO26)/1000</f>
        <v>4907.4570918171657</v>
      </c>
      <c r="W26">
        <f t="shared" si="9"/>
        <v>0.51491553851683236</v>
      </c>
      <c r="Y26">
        <f t="shared" si="6"/>
        <v>8022.6951090447137</v>
      </c>
      <c r="Z26">
        <f>SUM('social care receipt'!AY26:BC26)/10^6</f>
        <v>4031.2394568614573</v>
      </c>
      <c r="AA26">
        <f t="shared" si="7"/>
        <v>0.50247945385792792</v>
      </c>
    </row>
    <row r="27" spans="1:27">
      <c r="A27">
        <v>2043</v>
      </c>
      <c r="B27" s="1">
        <v>17974</v>
      </c>
      <c r="C27" s="1">
        <v>6095</v>
      </c>
      <c r="D27" s="1">
        <v>1138</v>
      </c>
      <c r="H27">
        <v>2043</v>
      </c>
      <c r="I27">
        <f t="shared" si="1"/>
        <v>6840.9053643804664</v>
      </c>
      <c r="J27">
        <f t="shared" si="10"/>
        <v>2319.757327022307</v>
      </c>
      <c r="K27">
        <f t="shared" si="11"/>
        <v>433.12286105847176</v>
      </c>
      <c r="L27">
        <f t="shared" si="2"/>
        <v>9593.7855524612442</v>
      </c>
      <c r="M27">
        <v>16.23404</v>
      </c>
      <c r="N27">
        <f t="shared" si="3"/>
        <v>8104.349070838698</v>
      </c>
      <c r="O27">
        <f>'social care receipt'!BI27</f>
        <v>13.943419937833278</v>
      </c>
      <c r="P27">
        <f t="shared" si="4"/>
        <v>113.00234241749291</v>
      </c>
      <c r="Q27">
        <f>SUM('social care receipt'!BM27:BQ27)</f>
        <v>56.143847400115583</v>
      </c>
      <c r="R27">
        <f t="shared" si="5"/>
        <v>0.49683790794963595</v>
      </c>
      <c r="T27">
        <v>2043</v>
      </c>
      <c r="U27">
        <f t="shared" si="8"/>
        <v>9593.7855524612442</v>
      </c>
      <c r="V27">
        <f>SUM('social care receipt'!AN27:AO27)/1000</f>
        <v>4890.7106894563822</v>
      </c>
      <c r="W27">
        <f t="shared" si="9"/>
        <v>0.50977902963462551</v>
      </c>
      <c r="Y27">
        <f t="shared" si="6"/>
        <v>8104.349070838698</v>
      </c>
      <c r="Z27">
        <f>SUM('social care receipt'!AY27:BC27)/10^6</f>
        <v>4026.5478376490746</v>
      </c>
      <c r="AA27">
        <f t="shared" si="7"/>
        <v>0.49683790794963595</v>
      </c>
    </row>
    <row r="28" spans="1:27">
      <c r="A28">
        <v>2044</v>
      </c>
      <c r="B28" s="1">
        <v>18202</v>
      </c>
      <c r="C28" s="1">
        <v>5976</v>
      </c>
      <c r="D28" s="1">
        <v>1114</v>
      </c>
      <c r="H28">
        <v>2044</v>
      </c>
      <c r="I28">
        <f t="shared" si="1"/>
        <v>6927.6821766136236</v>
      </c>
      <c r="J28">
        <f t="shared" si="10"/>
        <v>2274.4659206374581</v>
      </c>
      <c r="K28">
        <f t="shared" si="11"/>
        <v>423.98845977077116</v>
      </c>
      <c r="L28">
        <f t="shared" si="2"/>
        <v>9626.1365570218532</v>
      </c>
      <c r="M28">
        <v>16.270859999999999</v>
      </c>
      <c r="N28">
        <f t="shared" si="3"/>
        <v>8150.1208221103188</v>
      </c>
      <c r="O28">
        <f>'social care receipt'!BI28</f>
        <v>14.194196446421072</v>
      </c>
      <c r="P28">
        <f t="shared" si="4"/>
        <v>115.68441601110068</v>
      </c>
      <c r="Q28">
        <f>SUM('social care receipt'!BM28:BQ28)</f>
        <v>56.083136574865684</v>
      </c>
      <c r="R28">
        <f t="shared" si="5"/>
        <v>0.48479422301344494</v>
      </c>
      <c r="T28">
        <v>2044</v>
      </c>
      <c r="U28">
        <f t="shared" si="8"/>
        <v>9626.1365570218532</v>
      </c>
      <c r="V28">
        <f>SUM('social care receipt'!AN28:AO28)/1000</f>
        <v>4859.5014850567377</v>
      </c>
      <c r="W28">
        <f t="shared" si="9"/>
        <v>0.50482365965522691</v>
      </c>
      <c r="Y28">
        <f t="shared" si="6"/>
        <v>8150.1208221103188</v>
      </c>
      <c r="Z28">
        <f>SUM('social care receipt'!AY28:BC28)/10^6</f>
        <v>3951.1314914206714</v>
      </c>
      <c r="AA28">
        <f t="shared" si="7"/>
        <v>0.48479422301344499</v>
      </c>
    </row>
    <row r="29" spans="1:27">
      <c r="A29">
        <v>2045</v>
      </c>
      <c r="B29" s="1">
        <v>18023</v>
      </c>
      <c r="C29" s="1">
        <v>6016</v>
      </c>
      <c r="D29" s="1">
        <v>1066</v>
      </c>
      <c r="H29">
        <v>2045</v>
      </c>
      <c r="I29">
        <f t="shared" si="1"/>
        <v>6859.5547670095229</v>
      </c>
      <c r="J29">
        <f t="shared" si="10"/>
        <v>2289.6899227836257</v>
      </c>
      <c r="K29">
        <f t="shared" si="11"/>
        <v>405.7196571953699</v>
      </c>
      <c r="L29">
        <f t="shared" si="2"/>
        <v>9554.9643469885177</v>
      </c>
      <c r="M29">
        <v>16.12406</v>
      </c>
      <c r="N29">
        <f t="shared" si="3"/>
        <v>8016.8728732364725</v>
      </c>
      <c r="O29">
        <f>'social care receipt'!BI29</f>
        <v>14.449483244273614</v>
      </c>
      <c r="P29">
        <f t="shared" si="4"/>
        <v>115.83967025330207</v>
      </c>
      <c r="Q29">
        <f>SUM('social care receipt'!BM29:BQ29)</f>
        <v>57.150495630443352</v>
      </c>
      <c r="R29">
        <f t="shared" si="5"/>
        <v>0.49335858351007561</v>
      </c>
      <c r="T29">
        <v>2045</v>
      </c>
      <c r="U29">
        <f t="shared" si="8"/>
        <v>9554.9643469885177</v>
      </c>
      <c r="V29">
        <f>SUM('social care receipt'!AN29:AO29)/1000</f>
        <v>4896.0390902075396</v>
      </c>
      <c r="W29">
        <f t="shared" si="9"/>
        <v>0.5124078868751244</v>
      </c>
      <c r="Y29">
        <f t="shared" si="6"/>
        <v>8016.8728732364725</v>
      </c>
      <c r="Z29">
        <f>SUM('social care receipt'!AY29:BC29)/10^6</f>
        <v>3955.1930449202964</v>
      </c>
      <c r="AA29">
        <f t="shared" si="7"/>
        <v>0.49335858351007567</v>
      </c>
    </row>
    <row r="30" spans="1:27">
      <c r="A30">
        <v>2046</v>
      </c>
      <c r="B30" s="1">
        <v>18108</v>
      </c>
      <c r="C30" s="1">
        <v>6036</v>
      </c>
      <c r="D30" s="1">
        <v>1075</v>
      </c>
      <c r="H30">
        <v>2046</v>
      </c>
      <c r="I30">
        <f t="shared" si="1"/>
        <v>6891.9057715701292</v>
      </c>
      <c r="J30">
        <f t="shared" si="10"/>
        <v>2297.3019238567094</v>
      </c>
      <c r="K30">
        <f t="shared" si="11"/>
        <v>409.14505767825756</v>
      </c>
      <c r="L30">
        <f t="shared" si="2"/>
        <v>9598.352753105095</v>
      </c>
      <c r="M30">
        <v>16.13043</v>
      </c>
      <c r="N30">
        <f t="shared" si="3"/>
        <v>8056.4584585476759</v>
      </c>
      <c r="O30">
        <f>'social care receipt'!BI30</f>
        <v>14.709361450269885</v>
      </c>
      <c r="P30">
        <f t="shared" si="4"/>
        <v>118.50535947586192</v>
      </c>
      <c r="Q30">
        <f>SUM('social care receipt'!BM30:BQ30)</f>
        <v>58.953983825634367</v>
      </c>
      <c r="R30">
        <f t="shared" si="5"/>
        <v>0.49747947338738352</v>
      </c>
      <c r="T30">
        <v>2046</v>
      </c>
      <c r="U30">
        <f t="shared" si="8"/>
        <v>9598.352753105095</v>
      </c>
      <c r="V30">
        <f>SUM('social care receipt'!AN30:AO30)/1000</f>
        <v>4952.7484982020151</v>
      </c>
      <c r="W30">
        <f t="shared" si="9"/>
        <v>0.51599984138942867</v>
      </c>
      <c r="Y30">
        <f t="shared" si="6"/>
        <v>8056.4584585476759</v>
      </c>
      <c r="Z30">
        <f>SUM('social care receipt'!AY30:BC30)/10^6</f>
        <v>4007.9227113256288</v>
      </c>
      <c r="AA30">
        <f t="shared" si="7"/>
        <v>0.49747947338738346</v>
      </c>
    </row>
    <row r="31" spans="1:27">
      <c r="A31">
        <v>2047</v>
      </c>
      <c r="B31" s="1">
        <v>18253</v>
      </c>
      <c r="C31" s="1">
        <v>6011</v>
      </c>
      <c r="D31" s="1">
        <v>1049</v>
      </c>
      <c r="H31">
        <v>2047</v>
      </c>
      <c r="I31">
        <f t="shared" si="1"/>
        <v>6947.0927793499877</v>
      </c>
      <c r="J31">
        <f t="shared" si="10"/>
        <v>2287.7869225153549</v>
      </c>
      <c r="K31">
        <f t="shared" si="11"/>
        <v>399.24945628324855</v>
      </c>
      <c r="L31">
        <f t="shared" si="2"/>
        <v>9634.1291581485912</v>
      </c>
      <c r="M31">
        <v>15.925599999999999</v>
      </c>
      <c r="N31">
        <f t="shared" si="3"/>
        <v>7983.8025580969033</v>
      </c>
      <c r="O31">
        <f>'social care receipt'!BI31</f>
        <v>14.973913642235765</v>
      </c>
      <c r="P31">
        <f t="shared" si="4"/>
        <v>119.54877004160402</v>
      </c>
      <c r="Q31">
        <f>SUM('social care receipt'!BM31:BQ31)</f>
        <v>59.40311926747502</v>
      </c>
      <c r="R31">
        <f t="shared" si="5"/>
        <v>0.49689444104529235</v>
      </c>
      <c r="T31">
        <v>2047</v>
      </c>
      <c r="U31">
        <f t="shared" si="8"/>
        <v>9634.1291581485912</v>
      </c>
      <c r="V31">
        <f>SUM('social care receipt'!AN31:AO31)/1000</f>
        <v>4965.6889000262581</v>
      </c>
      <c r="W31">
        <f t="shared" si="9"/>
        <v>0.51542685576581204</v>
      </c>
      <c r="Y31">
        <f t="shared" si="6"/>
        <v>7983.8025580969033</v>
      </c>
      <c r="Z31">
        <f>SUM('social care receipt'!AY31:BC31)/10^6</f>
        <v>3967.1071095215361</v>
      </c>
      <c r="AA31">
        <f t="shared" si="7"/>
        <v>0.49689444104529235</v>
      </c>
    </row>
    <row r="32" spans="1:27">
      <c r="A32">
        <v>2048</v>
      </c>
      <c r="B32" s="1">
        <v>18267</v>
      </c>
      <c r="C32" s="1">
        <v>6029</v>
      </c>
      <c r="D32" s="1">
        <v>1078</v>
      </c>
      <c r="H32">
        <v>2048</v>
      </c>
      <c r="I32">
        <f t="shared" si="1"/>
        <v>6952.4211801011461</v>
      </c>
      <c r="J32">
        <f t="shared" si="10"/>
        <v>2294.6377234811303</v>
      </c>
      <c r="K32">
        <f t="shared" si="11"/>
        <v>410.2868578392202</v>
      </c>
      <c r="L32">
        <f t="shared" si="2"/>
        <v>9657.3457614214967</v>
      </c>
      <c r="M32">
        <v>16.066780000000001</v>
      </c>
      <c r="N32">
        <f t="shared" si="3"/>
        <v>8073.9889021618501</v>
      </c>
      <c r="O32">
        <f>'social care receipt'!BI32</f>
        <v>15.243223883183621</v>
      </c>
      <c r="P32">
        <f t="shared" si="4"/>
        <v>123.07362046599302</v>
      </c>
      <c r="Q32">
        <f>SUM('social care receipt'!BM32:BQ32)</f>
        <v>61.653274914618216</v>
      </c>
      <c r="R32">
        <f t="shared" si="5"/>
        <v>0.50094630093094472</v>
      </c>
      <c r="T32">
        <v>2048</v>
      </c>
      <c r="U32">
        <f t="shared" si="8"/>
        <v>9657.3457614214967</v>
      </c>
      <c r="V32">
        <f>SUM('social care receipt'!AN32:AO32)/1000</f>
        <v>4982.8159024406968</v>
      </c>
      <c r="W32">
        <f t="shared" si="9"/>
        <v>0.51596122014660684</v>
      </c>
      <c r="Y32">
        <f t="shared" si="6"/>
        <v>8073.9889021618501</v>
      </c>
      <c r="Z32">
        <f>SUM('social care receipt'!AY32:BC32)/10^6</f>
        <v>4044.6348742954779</v>
      </c>
      <c r="AA32">
        <f t="shared" si="7"/>
        <v>0.50094630093094472</v>
      </c>
    </row>
    <row r="33" spans="1:27">
      <c r="A33">
        <v>2049</v>
      </c>
      <c r="B33" s="1">
        <v>18260</v>
      </c>
      <c r="C33" s="1">
        <v>5951</v>
      </c>
      <c r="D33" s="1">
        <v>1095</v>
      </c>
      <c r="H33">
        <v>2049</v>
      </c>
      <c r="I33">
        <f t="shared" si="1"/>
        <v>6949.7569797255665</v>
      </c>
      <c r="J33">
        <f t="shared" si="10"/>
        <v>2264.9509192961032</v>
      </c>
      <c r="K33">
        <f t="shared" si="11"/>
        <v>416.7570587513415</v>
      </c>
      <c r="L33">
        <f t="shared" si="2"/>
        <v>9631.4649577730106</v>
      </c>
      <c r="M33">
        <v>15.78246</v>
      </c>
      <c r="N33">
        <f t="shared" si="3"/>
        <v>7909.8558074060993</v>
      </c>
      <c r="O33">
        <f>'social care receipt'!BI33</f>
        <v>15.517377748023819</v>
      </c>
      <c r="P33">
        <f t="shared" si="4"/>
        <v>122.74022049592038</v>
      </c>
      <c r="Q33">
        <f>SUM('social care receipt'!BM33:BQ33)</f>
        <v>62.140336399118041</v>
      </c>
      <c r="R33">
        <f t="shared" si="5"/>
        <v>0.50627525474572088</v>
      </c>
      <c r="T33">
        <v>2049</v>
      </c>
      <c r="U33">
        <f t="shared" si="8"/>
        <v>9631.4649577730106</v>
      </c>
      <c r="V33">
        <f>SUM('social care receipt'!AN33:AO33)/1000</f>
        <v>4991.9503037283966</v>
      </c>
      <c r="W33">
        <f t="shared" si="9"/>
        <v>0.51829605627123998</v>
      </c>
      <c r="Y33">
        <f t="shared" si="6"/>
        <v>7909.8558074060993</v>
      </c>
      <c r="Z33">
        <f>SUM('social care receipt'!AY33:BC33)/10^6</f>
        <v>4004.5642638964423</v>
      </c>
      <c r="AA33">
        <f t="shared" si="7"/>
        <v>0.50627525474572088</v>
      </c>
    </row>
    <row r="34" spans="1:27">
      <c r="A34">
        <v>2050</v>
      </c>
      <c r="B34" s="1">
        <v>18460</v>
      </c>
      <c r="C34" s="1">
        <v>5890</v>
      </c>
      <c r="D34" s="1">
        <v>1079</v>
      </c>
      <c r="H34">
        <v>2050</v>
      </c>
      <c r="I34">
        <f t="shared" si="1"/>
        <v>7025.8769904564051</v>
      </c>
      <c r="J34">
        <f t="shared" si="10"/>
        <v>2241.7343160231976</v>
      </c>
      <c r="K34">
        <f t="shared" si="11"/>
        <v>410.66745789287438</v>
      </c>
      <c r="L34">
        <f t="shared" si="2"/>
        <v>9678.2787643724769</v>
      </c>
      <c r="M34">
        <v>16.018630000000002</v>
      </c>
      <c r="N34">
        <f t="shared" si="3"/>
        <v>8067.2407458137941</v>
      </c>
      <c r="O34">
        <f>'social care receipt'!BI34</f>
        <v>15.796462350756656</v>
      </c>
      <c r="P34">
        <f t="shared" si="4"/>
        <v>127.43386471573764</v>
      </c>
      <c r="Q34">
        <f>SUM('social care receipt'!BM34:BQ34)</f>
        <v>66.287759679415544</v>
      </c>
      <c r="R34">
        <f t="shared" si="5"/>
        <v>0.52017381586347855</v>
      </c>
      <c r="T34">
        <v>2050</v>
      </c>
      <c r="U34">
        <f t="shared" si="8"/>
        <v>9678.2787643724769</v>
      </c>
      <c r="V34">
        <f>SUM('social care receipt'!AN34:AO34)/1000</f>
        <v>5073.7793152640479</v>
      </c>
      <c r="W34">
        <f t="shared" si="9"/>
        <v>0.52424397341617834</v>
      </c>
      <c r="Y34">
        <f t="shared" si="6"/>
        <v>8067.2407458137941</v>
      </c>
      <c r="Z34">
        <f>SUM('social care receipt'!AY34:BC34)/10^6</f>
        <v>4196.3674022392952</v>
      </c>
      <c r="AA34">
        <f t="shared" si="7"/>
        <v>0.52017381586347844</v>
      </c>
    </row>
    <row r="35" spans="1:27">
      <c r="A35">
        <v>2051</v>
      </c>
      <c r="B35" s="1">
        <v>18462</v>
      </c>
      <c r="C35" s="1">
        <v>5983</v>
      </c>
      <c r="D35" s="1">
        <v>1073</v>
      </c>
      <c r="H35">
        <v>2051</v>
      </c>
      <c r="I35">
        <f t="shared" si="1"/>
        <v>7026.6381905637136</v>
      </c>
      <c r="J35">
        <f t="shared" si="10"/>
        <v>2277.1301210130373</v>
      </c>
      <c r="K35">
        <f t="shared" si="11"/>
        <v>408.38385757094926</v>
      </c>
      <c r="L35">
        <f t="shared" si="2"/>
        <v>9712.1521691476992</v>
      </c>
      <c r="M35">
        <v>15.60971</v>
      </c>
      <c r="N35">
        <f t="shared" si="3"/>
        <v>7888.816123730011</v>
      </c>
      <c r="O35">
        <f>'social care receipt'!BI35</f>
        <v>16.080566372153349</v>
      </c>
      <c r="P35">
        <f t="shared" si="4"/>
        <v>126.85663127535395</v>
      </c>
      <c r="Q35">
        <f>SUM('social care receipt'!BM35:BQ35)</f>
        <v>64.213717340691971</v>
      </c>
      <c r="R35">
        <f t="shared" si="5"/>
        <v>0.50619125460859993</v>
      </c>
      <c r="T35">
        <v>2051</v>
      </c>
      <c r="U35">
        <f t="shared" si="8"/>
        <v>9712.1521691476992</v>
      </c>
      <c r="V35">
        <f>SUM('social care receipt'!AN35:AO35)/1000</f>
        <v>5102.3243192881127</v>
      </c>
      <c r="W35">
        <f t="shared" si="9"/>
        <v>0.5253546516184654</v>
      </c>
      <c r="Y35">
        <f t="shared" si="6"/>
        <v>7888.816123730011</v>
      </c>
      <c r="Z35">
        <f>SUM('social care receipt'!AY35:BC35)/10^6</f>
        <v>3993.2497310474473</v>
      </c>
      <c r="AA35">
        <f t="shared" si="7"/>
        <v>0.50619125460860004</v>
      </c>
    </row>
    <row r="36" spans="1:27">
      <c r="A36">
        <v>2052</v>
      </c>
      <c r="B36" s="1">
        <v>18471</v>
      </c>
      <c r="C36" s="1">
        <v>6024</v>
      </c>
      <c r="D36" s="1">
        <v>1095</v>
      </c>
      <c r="H36">
        <v>2052</v>
      </c>
      <c r="I36">
        <f t="shared" si="1"/>
        <v>7030.0635910466017</v>
      </c>
      <c r="J36">
        <f t="shared" si="10"/>
        <v>2292.7347232128591</v>
      </c>
      <c r="K36">
        <f t="shared" si="11"/>
        <v>416.7570587513415</v>
      </c>
      <c r="L36">
        <f t="shared" si="2"/>
        <v>9739.5553730108022</v>
      </c>
      <c r="M36">
        <v>15.87368</v>
      </c>
      <c r="N36">
        <f t="shared" si="3"/>
        <v>8044.8559582443786</v>
      </c>
      <c r="O36">
        <f>'social care receipt'!BI36</f>
        <v>16.369780087934867</v>
      </c>
      <c r="P36">
        <f t="shared" si="4"/>
        <v>131.69252287557299</v>
      </c>
      <c r="Q36">
        <f>SUM('social care receipt'!BM36:BQ36)</f>
        <v>68.019262866831667</v>
      </c>
      <c r="R36">
        <f t="shared" si="5"/>
        <v>0.51650056800186206</v>
      </c>
      <c r="T36">
        <v>2052</v>
      </c>
      <c r="U36">
        <f t="shared" si="8"/>
        <v>9739.5553730108022</v>
      </c>
      <c r="V36">
        <f>SUM('social care receipt'!AN36:AO36)/1000</f>
        <v>5140.3843246535325</v>
      </c>
      <c r="W36">
        <f t="shared" si="9"/>
        <v>0.52778429073856981</v>
      </c>
      <c r="Y36">
        <f t="shared" si="6"/>
        <v>8044.8559582443786</v>
      </c>
      <c r="Z36">
        <f>SUM('social care receipt'!AY36:BC36)/10^6</f>
        <v>4155.1726719263852</v>
      </c>
      <c r="AA36">
        <f t="shared" si="7"/>
        <v>0.51650056800186195</v>
      </c>
    </row>
    <row r="37" spans="1:27">
      <c r="A37">
        <v>2053</v>
      </c>
      <c r="B37" s="1">
        <v>18527</v>
      </c>
      <c r="C37" s="1">
        <v>6059</v>
      </c>
      <c r="D37" s="1">
        <v>1084</v>
      </c>
      <c r="H37">
        <v>2053</v>
      </c>
      <c r="I37">
        <f t="shared" si="1"/>
        <v>7051.3771940512361</v>
      </c>
      <c r="J37">
        <f t="shared" si="10"/>
        <v>2306.0557250907559</v>
      </c>
      <c r="K37">
        <f t="shared" si="11"/>
        <v>412.57045816114532</v>
      </c>
      <c r="L37">
        <f t="shared" si="2"/>
        <v>9770.0033773031391</v>
      </c>
      <c r="M37">
        <v>15.802289999999999</v>
      </c>
      <c r="N37">
        <f t="shared" si="3"/>
        <v>8033.7120591754683</v>
      </c>
      <c r="O37">
        <f>'social care receipt'!BI37</f>
        <v>16.664195397457576</v>
      </c>
      <c r="P37">
        <f t="shared" si="4"/>
        <v>133.87534752101126</v>
      </c>
      <c r="Q37">
        <f>SUM('social care receipt'!BM37:BQ37)</f>
        <v>69.424049598885489</v>
      </c>
      <c r="R37">
        <f t="shared" si="5"/>
        <v>0.51857232032947387</v>
      </c>
      <c r="T37">
        <v>2053</v>
      </c>
      <c r="U37">
        <f t="shared" si="8"/>
        <v>9770.0033773031391</v>
      </c>
      <c r="V37">
        <f>SUM('social care receipt'!AN37:AO37)/1000</f>
        <v>5151.4217262095044</v>
      </c>
      <c r="W37">
        <f t="shared" si="9"/>
        <v>0.52726918582002336</v>
      </c>
      <c r="Y37">
        <f t="shared" si="6"/>
        <v>8033.7120591754683</v>
      </c>
      <c r="Z37">
        <f>SUM('social care receipt'!AY37:BC37)/10^6</f>
        <v>4166.0607033854994</v>
      </c>
      <c r="AA37">
        <f t="shared" si="7"/>
        <v>0.51857232032947409</v>
      </c>
    </row>
    <row r="38" spans="1:27">
      <c r="A38">
        <v>2054</v>
      </c>
      <c r="B38" s="1">
        <v>18661</v>
      </c>
      <c r="C38" s="1">
        <v>6088</v>
      </c>
      <c r="D38" s="1">
        <v>1123</v>
      </c>
      <c r="H38">
        <v>2054</v>
      </c>
      <c r="I38">
        <f t="shared" si="1"/>
        <v>7102.377601240898</v>
      </c>
      <c r="J38">
        <f t="shared" si="10"/>
        <v>2317.0931266467278</v>
      </c>
      <c r="K38">
        <f t="shared" si="11"/>
        <v>427.41386025365887</v>
      </c>
      <c r="L38">
        <f t="shared" si="2"/>
        <v>9846.8845881412853</v>
      </c>
      <c r="M38">
        <v>15.85867</v>
      </c>
      <c r="N38">
        <f t="shared" si="3"/>
        <v>8125.8187360370312</v>
      </c>
      <c r="O38">
        <f>'social care receipt'!BI38</f>
        <v>16.963905852914788</v>
      </c>
      <c r="P38">
        <f t="shared" si="4"/>
        <v>137.84562401598325</v>
      </c>
      <c r="Q38">
        <f>SUM('social care receipt'!BM38:BQ38)</f>
        <v>70.000655595909194</v>
      </c>
      <c r="R38">
        <f t="shared" si="5"/>
        <v>0.50781920786830781</v>
      </c>
      <c r="T38">
        <v>2054</v>
      </c>
      <c r="U38">
        <f t="shared" si="8"/>
        <v>9846.8845881412853</v>
      </c>
      <c r="V38">
        <f>SUM('social care receipt'!AN38:AO38)/1000</f>
        <v>5205.0863337747442</v>
      </c>
      <c r="W38">
        <f t="shared" si="9"/>
        <v>0.52860235003092126</v>
      </c>
      <c r="Y38">
        <f t="shared" si="6"/>
        <v>8125.8187360370312</v>
      </c>
      <c r="Z38">
        <f>SUM('social care receipt'!AY38:BC38)/10^6</f>
        <v>4126.4468338157785</v>
      </c>
      <c r="AA38">
        <f t="shared" si="7"/>
        <v>0.5078192078683077</v>
      </c>
    </row>
    <row r="39" spans="1:27">
      <c r="A39">
        <v>2055</v>
      </c>
      <c r="B39" s="1">
        <v>18631</v>
      </c>
      <c r="C39" s="1">
        <v>6059</v>
      </c>
      <c r="D39" s="1">
        <v>1093</v>
      </c>
      <c r="H39">
        <v>2055</v>
      </c>
      <c r="I39">
        <f t="shared" si="1"/>
        <v>7090.9595996312719</v>
      </c>
      <c r="J39">
        <f t="shared" si="10"/>
        <v>2306.0557250907559</v>
      </c>
      <c r="K39">
        <f t="shared" si="11"/>
        <v>415.99585864403309</v>
      </c>
      <c r="L39">
        <f t="shared" si="2"/>
        <v>9813.0111833660612</v>
      </c>
      <c r="M39">
        <v>15.87701</v>
      </c>
      <c r="N39">
        <f t="shared" si="3"/>
        <v>8107.2307191078708</v>
      </c>
      <c r="O39">
        <f>'social care receipt'!BI39</f>
        <v>17.269006689063534</v>
      </c>
      <c r="P39">
        <f t="shared" si="4"/>
        <v>140.00382151805519</v>
      </c>
      <c r="Q39">
        <f>SUM('social care receipt'!BM39:BQ39)</f>
        <v>70.894125123329303</v>
      </c>
      <c r="R39">
        <f t="shared" si="5"/>
        <v>0.50637278578989819</v>
      </c>
      <c r="T39">
        <v>2055</v>
      </c>
      <c r="U39">
        <f t="shared" si="8"/>
        <v>9813.0111833660612</v>
      </c>
      <c r="V39">
        <f>SUM('social care receipt'!AN39:AO39)/1000</f>
        <v>5180.3473302872217</v>
      </c>
      <c r="W39">
        <f t="shared" si="9"/>
        <v>0.52790598456347193</v>
      </c>
      <c r="Y39">
        <f t="shared" si="6"/>
        <v>8107.2307191078708</v>
      </c>
      <c r="Z39">
        <f>SUM('social care receipt'!AY39:BC39)/10^6</f>
        <v>4105.2810042760939</v>
      </c>
      <c r="AA39">
        <f t="shared" si="7"/>
        <v>0.50637278578989842</v>
      </c>
    </row>
    <row r="40" spans="1:27">
      <c r="A40">
        <v>2056</v>
      </c>
      <c r="B40" s="1">
        <v>18874</v>
      </c>
      <c r="C40" s="1">
        <v>6126</v>
      </c>
      <c r="D40" s="1">
        <v>1121</v>
      </c>
      <c r="H40">
        <v>2056</v>
      </c>
      <c r="I40">
        <f t="shared" si="1"/>
        <v>7183.4454126692408</v>
      </c>
      <c r="J40">
        <f t="shared" si="10"/>
        <v>2331.5559286855869</v>
      </c>
      <c r="K40">
        <f t="shared" si="11"/>
        <v>426.65266014635051</v>
      </c>
      <c r="L40">
        <f t="shared" si="2"/>
        <v>9941.6540015011778</v>
      </c>
      <c r="M40">
        <v>15.734</v>
      </c>
      <c r="N40">
        <f t="shared" si="3"/>
        <v>8139.5296705309174</v>
      </c>
      <c r="O40">
        <f>'social care receipt'!BI40</f>
        <v>17.579594853485951</v>
      </c>
      <c r="P40">
        <f t="shared" si="4"/>
        <v>143.08963390586149</v>
      </c>
      <c r="Q40">
        <f>SUM('social care receipt'!BM40:BQ40)</f>
        <v>72.386211150908466</v>
      </c>
      <c r="R40">
        <f t="shared" si="5"/>
        <v>0.50588018974547988</v>
      </c>
      <c r="T40">
        <v>2056</v>
      </c>
      <c r="U40">
        <f t="shared" si="8"/>
        <v>9941.6540015011778</v>
      </c>
      <c r="V40">
        <f>SUM('social care receipt'!AN40:AO40)/1000</f>
        <v>5230.2059373159218</v>
      </c>
      <c r="W40">
        <f t="shared" si="9"/>
        <v>0.52609011906129166</v>
      </c>
      <c r="Y40">
        <f t="shared" si="6"/>
        <v>8139.5296705309174</v>
      </c>
      <c r="Z40">
        <f>SUM('social care receipt'!AY40:BC40)/10^6</f>
        <v>4117.6268141671435</v>
      </c>
      <c r="AA40">
        <f t="shared" si="7"/>
        <v>0.50588018974547988</v>
      </c>
    </row>
    <row r="41" spans="1:27">
      <c r="A41">
        <v>2057</v>
      </c>
      <c r="B41" s="1">
        <v>18937</v>
      </c>
      <c r="C41" s="1">
        <v>6305</v>
      </c>
      <c r="D41" s="1">
        <v>1136</v>
      </c>
      <c r="H41">
        <v>2057</v>
      </c>
      <c r="I41">
        <f t="shared" si="1"/>
        <v>7207.4232160494548</v>
      </c>
      <c r="J41">
        <f t="shared" si="10"/>
        <v>2399.6833382896875</v>
      </c>
      <c r="K41">
        <f t="shared" si="11"/>
        <v>432.3616609511634</v>
      </c>
      <c r="L41">
        <f t="shared" si="2"/>
        <v>10039.468215290304</v>
      </c>
      <c r="M41">
        <v>15.91879</v>
      </c>
      <c r="N41">
        <f t="shared" si="3"/>
        <v>8316.1494049426365</v>
      </c>
      <c r="O41">
        <f>'social care receipt'!BI41</f>
        <v>17.895769037394967</v>
      </c>
      <c r="P41">
        <f t="shared" si="4"/>
        <v>148.82388903132303</v>
      </c>
      <c r="Q41">
        <f>SUM('social care receipt'!BM41:BQ41)</f>
        <v>76.886970241027115</v>
      </c>
      <c r="R41">
        <f t="shared" si="5"/>
        <v>0.51663056745442715</v>
      </c>
      <c r="T41">
        <v>2057</v>
      </c>
      <c r="U41">
        <f t="shared" si="8"/>
        <v>10039.468215290304</v>
      </c>
      <c r="V41">
        <f>SUM('social care receipt'!AN41:AO41)/1000</f>
        <v>5294.1467463298259</v>
      </c>
      <c r="W41">
        <f t="shared" si="9"/>
        <v>0.52733338388050655</v>
      </c>
      <c r="Y41">
        <f t="shared" si="6"/>
        <v>8316.1494049426365</v>
      </c>
      <c r="Z41">
        <f>SUM('social care receipt'!AY41:BC41)/10^6</f>
        <v>4296.3769861113124</v>
      </c>
      <c r="AA41">
        <f t="shared" si="7"/>
        <v>0.51663056745442737</v>
      </c>
    </row>
    <row r="42" spans="1:27">
      <c r="A42">
        <v>2058</v>
      </c>
      <c r="B42" s="1">
        <v>18717</v>
      </c>
      <c r="C42" s="1">
        <v>6387</v>
      </c>
      <c r="D42" s="1">
        <v>1133</v>
      </c>
      <c r="H42">
        <v>2058</v>
      </c>
      <c r="I42">
        <f t="shared" si="1"/>
        <v>7123.6912042455333</v>
      </c>
      <c r="J42">
        <f t="shared" si="10"/>
        <v>2430.8925426893315</v>
      </c>
      <c r="K42">
        <f t="shared" si="11"/>
        <v>431.21986079020081</v>
      </c>
      <c r="L42">
        <f t="shared" si="2"/>
        <v>9985.8036077250654</v>
      </c>
      <c r="M42">
        <v>15.356870000000001</v>
      </c>
      <c r="N42">
        <f t="shared" si="3"/>
        <v>7979.7125784473055</v>
      </c>
      <c r="O42">
        <f>'social care receipt'!BI42</f>
        <v>18.217629706993993</v>
      </c>
      <c r="P42">
        <f t="shared" si="4"/>
        <v>145.37144892239527</v>
      </c>
      <c r="Q42">
        <f>SUM('social care receipt'!BM42:BQ42)</f>
        <v>75.534339647813155</v>
      </c>
      <c r="R42">
        <f t="shared" si="5"/>
        <v>0.5195954240515015</v>
      </c>
      <c r="T42">
        <v>2058</v>
      </c>
      <c r="U42">
        <f t="shared" si="8"/>
        <v>9985.8036077250654</v>
      </c>
      <c r="V42">
        <f>SUM('social care receipt'!AN42:AO42)/1000</f>
        <v>5296.4303466517513</v>
      </c>
      <c r="W42">
        <f t="shared" si="9"/>
        <v>0.53039600564088873</v>
      </c>
      <c r="Y42">
        <f t="shared" si="6"/>
        <v>7979.7125784473055</v>
      </c>
      <c r="Z42">
        <f>SUM('social care receipt'!AY42:BC42)/10^6</f>
        <v>4146.2221410074289</v>
      </c>
      <c r="AA42">
        <f t="shared" si="7"/>
        <v>0.51959542405150161</v>
      </c>
    </row>
    <row r="43" spans="1:27">
      <c r="A43">
        <v>2059</v>
      </c>
      <c r="B43" s="1">
        <v>18790</v>
      </c>
      <c r="C43" s="1">
        <v>6415</v>
      </c>
      <c r="D43" s="1">
        <v>1220</v>
      </c>
      <c r="H43">
        <v>2059</v>
      </c>
      <c r="I43">
        <f t="shared" si="1"/>
        <v>7151.4750081622888</v>
      </c>
      <c r="J43">
        <f t="shared" si="10"/>
        <v>2441.5493441916492</v>
      </c>
      <c r="K43">
        <f t="shared" si="11"/>
        <v>464.33206545811561</v>
      </c>
      <c r="L43">
        <f t="shared" si="2"/>
        <v>10057.356417812052</v>
      </c>
      <c r="M43">
        <v>15.77614</v>
      </c>
      <c r="N43">
        <f t="shared" si="3"/>
        <v>8256.3123218652927</v>
      </c>
      <c r="O43">
        <f>'social care receipt'!BI43</f>
        <v>18.545279135400662</v>
      </c>
      <c r="P43">
        <f t="shared" si="4"/>
        <v>153.11561663803982</v>
      </c>
      <c r="Q43">
        <f>SUM('social care receipt'!BM43:BQ43)</f>
        <v>79.360098726197776</v>
      </c>
      <c r="R43">
        <f t="shared" si="5"/>
        <v>0.51830179356428663</v>
      </c>
      <c r="T43">
        <v>2059</v>
      </c>
      <c r="U43">
        <f t="shared" si="8"/>
        <v>10057.356417812052</v>
      </c>
      <c r="V43">
        <f>SUM('social care receipt'!AN43:AO43)/1000</f>
        <v>5331.064951534282</v>
      </c>
      <c r="W43">
        <f t="shared" si="9"/>
        <v>0.5300662251655629</v>
      </c>
      <c r="Y43">
        <f t="shared" si="6"/>
        <v>8256.3123218652927</v>
      </c>
      <c r="Z43">
        <f>SUM('social care receipt'!AY43:BC43)/10^6</f>
        <v>4279.2614846497017</v>
      </c>
      <c r="AA43">
        <f t="shared" si="7"/>
        <v>0.51830179356428674</v>
      </c>
    </row>
    <row r="44" spans="1:27">
      <c r="A44">
        <v>2060</v>
      </c>
      <c r="B44" s="1">
        <v>18901</v>
      </c>
      <c r="C44" s="1">
        <v>6444</v>
      </c>
      <c r="D44" s="1">
        <v>1223</v>
      </c>
      <c r="H44">
        <v>2060</v>
      </c>
      <c r="I44">
        <f t="shared" si="1"/>
        <v>7193.7216141179042</v>
      </c>
      <c r="J44">
        <f t="shared" si="10"/>
        <v>2452.5867457476202</v>
      </c>
      <c r="K44">
        <f t="shared" si="11"/>
        <v>465.47386561907814</v>
      </c>
      <c r="L44">
        <f t="shared" si="2"/>
        <v>10111.782225484603</v>
      </c>
      <c r="M44">
        <v>15.61218</v>
      </c>
      <c r="N44">
        <f t="shared" si="3"/>
        <v>8214.7202455686238</v>
      </c>
      <c r="O44">
        <f>'social care receipt'!BI44</f>
        <v>18.878821435144705</v>
      </c>
      <c r="P44">
        <f t="shared" si="4"/>
        <v>155.0842366557581</v>
      </c>
      <c r="Q44">
        <f>SUM('social care receipt'!BM44:BQ44)</f>
        <v>81.440279300369866</v>
      </c>
      <c r="R44">
        <f t="shared" si="5"/>
        <v>0.52513576528827743</v>
      </c>
      <c r="T44">
        <v>2060</v>
      </c>
      <c r="U44">
        <f t="shared" si="8"/>
        <v>10111.782225484603</v>
      </c>
      <c r="V44">
        <f>SUM('social care receipt'!AN44:AO44)/1000</f>
        <v>5377.1175580264407</v>
      </c>
      <c r="W44">
        <f t="shared" si="9"/>
        <v>0.53176753989762116</v>
      </c>
      <c r="Y44">
        <f t="shared" si="6"/>
        <v>8214.7202455686238</v>
      </c>
      <c r="Z44">
        <f>SUM('social care receipt'!AY44:BC44)/10^6</f>
        <v>4313.8434027857857</v>
      </c>
      <c r="AA44">
        <f t="shared" si="7"/>
        <v>0.52513576528827743</v>
      </c>
    </row>
    <row r="45" spans="1:27">
      <c r="A45">
        <v>2061</v>
      </c>
      <c r="B45" s="1">
        <v>18861</v>
      </c>
      <c r="C45" s="1">
        <v>6413</v>
      </c>
      <c r="D45" s="1">
        <v>1225</v>
      </c>
      <c r="H45">
        <v>2061</v>
      </c>
      <c r="I45">
        <f t="shared" si="1"/>
        <v>7178.4976119717358</v>
      </c>
      <c r="J45">
        <f t="shared" si="10"/>
        <v>2440.7881440843403</v>
      </c>
      <c r="K45">
        <f t="shared" si="11"/>
        <v>466.23506572638655</v>
      </c>
      <c r="L45">
        <f t="shared" si="2"/>
        <v>10085.520821782464</v>
      </c>
      <c r="M45">
        <v>15.445790000000001</v>
      </c>
      <c r="N45">
        <f t="shared" si="3"/>
        <v>8106.0630358822227</v>
      </c>
      <c r="O45">
        <f>'social care receipt'!BI45</f>
        <v>19.218362591250319</v>
      </c>
      <c r="P45">
        <f t="shared" si="4"/>
        <v>155.78525861111589</v>
      </c>
      <c r="Q45">
        <f>SUM('social care receipt'!BM45:BQ45)</f>
        <v>81.950789782487774</v>
      </c>
      <c r="R45">
        <f t="shared" si="5"/>
        <v>0.52604970786780381</v>
      </c>
      <c r="T45">
        <v>2061</v>
      </c>
      <c r="U45">
        <f t="shared" si="8"/>
        <v>10085.520821782464</v>
      </c>
      <c r="V45">
        <f>SUM('social care receipt'!AN45:AO45)/1000</f>
        <v>5384.7295590995245</v>
      </c>
      <c r="W45">
        <f t="shared" si="9"/>
        <v>0.53390693988452398</v>
      </c>
      <c r="Y45">
        <f t="shared" si="6"/>
        <v>8106.0630358822227</v>
      </c>
      <c r="Z45">
        <f>SUM('social care receipt'!AY45:BC45)/10^6</f>
        <v>4264.1920919838458</v>
      </c>
      <c r="AA45">
        <f t="shared" si="7"/>
        <v>0.52604970786780381</v>
      </c>
    </row>
    <row r="46" spans="1:27">
      <c r="A46">
        <v>2062</v>
      </c>
      <c r="B46" s="1">
        <v>19054</v>
      </c>
      <c r="C46" s="1">
        <v>6503</v>
      </c>
      <c r="D46" s="1">
        <v>1225</v>
      </c>
      <c r="H46">
        <v>2062</v>
      </c>
      <c r="I46">
        <f t="shared" si="1"/>
        <v>7251.9534223269957</v>
      </c>
      <c r="J46">
        <f t="shared" si="10"/>
        <v>2475.0421489132177</v>
      </c>
      <c r="K46">
        <f t="shared" si="11"/>
        <v>466.23506572638655</v>
      </c>
      <c r="L46">
        <f t="shared" si="2"/>
        <v>10193.2306369666</v>
      </c>
      <c r="M46">
        <v>15.76051</v>
      </c>
      <c r="N46">
        <f t="shared" si="3"/>
        <v>8359.5642144185822</v>
      </c>
      <c r="O46">
        <f>'social care receipt'!BI46</f>
        <v>19.564010494913539</v>
      </c>
      <c r="P46">
        <f t="shared" si="4"/>
        <v>163.54660202378878</v>
      </c>
      <c r="Q46">
        <f>SUM('social care receipt'!BM46:BQ46)</f>
        <v>84.276632533314711</v>
      </c>
      <c r="R46">
        <f t="shared" si="5"/>
        <v>0.51530653336995769</v>
      </c>
      <c r="T46">
        <v>2062</v>
      </c>
      <c r="U46">
        <f t="shared" si="8"/>
        <v>10193.2306369666</v>
      </c>
      <c r="V46">
        <f>SUM('social care receipt'!AN46:AO46)/1000</f>
        <v>5422.4089644112892</v>
      </c>
      <c r="W46">
        <f t="shared" si="9"/>
        <v>0.53196176536479722</v>
      </c>
      <c r="Y46">
        <f t="shared" si="6"/>
        <v>8359.5642144185822</v>
      </c>
      <c r="Z46">
        <f>SUM('social care receipt'!AY46:BC46)/10^6</f>
        <v>4307.7380558155937</v>
      </c>
      <c r="AA46">
        <f t="shared" si="7"/>
        <v>0.5153065333699578</v>
      </c>
    </row>
    <row r="47" spans="1:27">
      <c r="A47">
        <v>2063</v>
      </c>
      <c r="B47" s="1">
        <v>19169</v>
      </c>
      <c r="C47" s="1">
        <v>6614</v>
      </c>
      <c r="D47" s="1">
        <v>1159</v>
      </c>
      <c r="H47">
        <v>2063</v>
      </c>
      <c r="I47">
        <f t="shared" si="1"/>
        <v>7295.7224284972281</v>
      </c>
      <c r="J47">
        <f t="shared" si="10"/>
        <v>2517.2887548688332</v>
      </c>
      <c r="K47">
        <f t="shared" si="11"/>
        <v>441.11546218520982</v>
      </c>
      <c r="L47">
        <f t="shared" si="2"/>
        <v>10254.12664555127</v>
      </c>
      <c r="M47">
        <v>15.63646</v>
      </c>
      <c r="N47">
        <f t="shared" si="3"/>
        <v>8343.3149044155998</v>
      </c>
      <c r="O47">
        <f>'social care receipt'!BI47</f>
        <v>19.91587497778529</v>
      </c>
      <c r="P47">
        <f t="shared" si="4"/>
        <v>166.16441653663372</v>
      </c>
      <c r="Q47">
        <f>SUM('social care receipt'!BM47:BQ47)</f>
        <v>87.014928053967964</v>
      </c>
      <c r="R47">
        <f t="shared" si="5"/>
        <v>0.52366764116903497</v>
      </c>
      <c r="T47">
        <v>2063</v>
      </c>
      <c r="U47">
        <f t="shared" si="8"/>
        <v>10254.12664555127</v>
      </c>
      <c r="V47">
        <f>SUM('social care receipt'!AN47:AO47)/1000</f>
        <v>5449.8121682743913</v>
      </c>
      <c r="W47">
        <f t="shared" si="9"/>
        <v>0.53147502041422312</v>
      </c>
      <c r="Y47">
        <f t="shared" si="6"/>
        <v>8343.3149044155998</v>
      </c>
      <c r="Z47">
        <f>SUM('social care receipt'!AY47:BC47)/10^6</f>
        <v>4369.1240355257696</v>
      </c>
      <c r="AA47">
        <f t="shared" si="7"/>
        <v>0.52366764116903497</v>
      </c>
    </row>
    <row r="48" spans="1:27">
      <c r="A48">
        <v>2064</v>
      </c>
      <c r="B48" s="1">
        <v>19234</v>
      </c>
      <c r="C48" s="1">
        <v>6530</v>
      </c>
      <c r="D48" s="1">
        <v>1215</v>
      </c>
      <c r="H48">
        <v>2064</v>
      </c>
      <c r="I48">
        <f t="shared" si="1"/>
        <v>7320.4614319847506</v>
      </c>
      <c r="J48">
        <f t="shared" si="10"/>
        <v>2485.3183503618807</v>
      </c>
      <c r="K48">
        <f t="shared" si="11"/>
        <v>462.42906518984466</v>
      </c>
      <c r="L48">
        <f t="shared" si="2"/>
        <v>10268.208847536476</v>
      </c>
      <c r="M48">
        <v>15.72686</v>
      </c>
      <c r="N48">
        <f t="shared" si="3"/>
        <v>8403.0748973258815</v>
      </c>
      <c r="O48">
        <f>'social care receipt'!BI48</f>
        <v>20.274067846871041</v>
      </c>
      <c r="P48">
        <f t="shared" si="4"/>
        <v>170.36451059072382</v>
      </c>
      <c r="Q48">
        <f>SUM('social care receipt'!BM48:BQ48)</f>
        <v>87.229225770682362</v>
      </c>
      <c r="R48">
        <f t="shared" si="5"/>
        <v>0.51201523995944198</v>
      </c>
      <c r="T48">
        <v>2064</v>
      </c>
      <c r="U48">
        <f t="shared" si="8"/>
        <v>10268.208847536476</v>
      </c>
      <c r="V48">
        <f>SUM('social care receipt'!AN48:AO48)/1000</f>
        <v>5409.468562587047</v>
      </c>
      <c r="W48">
        <f t="shared" si="9"/>
        <v>0.52681715408280516</v>
      </c>
      <c r="Y48">
        <f t="shared" si="6"/>
        <v>8403.0748973258815</v>
      </c>
      <c r="Z48">
        <f>SUM('social care receipt'!AY48:BC48)/10^6</f>
        <v>4302.502409951474</v>
      </c>
      <c r="AA48">
        <f t="shared" si="7"/>
        <v>0.51201523995944187</v>
      </c>
    </row>
    <row r="49" spans="1:27">
      <c r="A49">
        <v>2065</v>
      </c>
      <c r="B49" s="1">
        <v>19095</v>
      </c>
      <c r="C49" s="1">
        <v>6697</v>
      </c>
      <c r="D49" s="1">
        <v>1216</v>
      </c>
      <c r="H49">
        <v>2065</v>
      </c>
      <c r="I49">
        <f t="shared" si="1"/>
        <v>7267.5580245268175</v>
      </c>
      <c r="J49">
        <f t="shared" si="10"/>
        <v>2548.8785593221314</v>
      </c>
      <c r="K49">
        <f t="shared" si="11"/>
        <v>462.80966524349878</v>
      </c>
      <c r="L49">
        <f t="shared" si="2"/>
        <v>10279.246249092448</v>
      </c>
      <c r="M49">
        <v>15.783569999999999</v>
      </c>
      <c r="N49">
        <f t="shared" si="3"/>
        <v>8442.4409415261161</v>
      </c>
      <c r="O49">
        <f>'social care receipt'!BI49</f>
        <v>20.638702920058147</v>
      </c>
      <c r="P49">
        <f t="shared" si="4"/>
        <v>174.24103051229352</v>
      </c>
      <c r="Q49">
        <f>SUM('social care receipt'!BM49:BQ49)</f>
        <v>92.431570322344783</v>
      </c>
      <c r="R49">
        <f t="shared" si="5"/>
        <v>0.53048108158326868</v>
      </c>
      <c r="T49">
        <v>2065</v>
      </c>
      <c r="U49">
        <f t="shared" si="8"/>
        <v>10279.246249092448</v>
      </c>
      <c r="V49">
        <f>SUM('social care receipt'!AN49:AO49)/1000</f>
        <v>5499.6707753030896</v>
      </c>
      <c r="W49">
        <f t="shared" si="9"/>
        <v>0.53502665876777245</v>
      </c>
      <c r="Y49">
        <f t="shared" si="6"/>
        <v>8442.4409415261161</v>
      </c>
      <c r="Z49">
        <f>SUM('social care receipt'!AY49:BC49)/10^6</f>
        <v>4478.5552018636427</v>
      </c>
      <c r="AA49">
        <f t="shared" si="7"/>
        <v>0.53048108158326857</v>
      </c>
    </row>
    <row r="50" spans="1:27">
      <c r="A50">
        <v>2066</v>
      </c>
      <c r="B50" s="1">
        <v>18914</v>
      </c>
      <c r="C50" s="1">
        <v>6594</v>
      </c>
      <c r="D50" s="1">
        <v>1232</v>
      </c>
      <c r="H50">
        <v>2066</v>
      </c>
      <c r="I50">
        <f t="shared" si="1"/>
        <v>7198.6694148154083</v>
      </c>
      <c r="J50">
        <f t="shared" si="10"/>
        <v>2509.6767537957494</v>
      </c>
      <c r="K50">
        <f t="shared" si="11"/>
        <v>468.89926610196591</v>
      </c>
      <c r="L50">
        <f t="shared" si="2"/>
        <v>10177.245434713124</v>
      </c>
      <c r="M50">
        <v>15.548690000000001</v>
      </c>
      <c r="N50">
        <f t="shared" si="3"/>
        <v>8234.2789143471018</v>
      </c>
      <c r="O50">
        <f>'social care receipt'!BI50</f>
        <v>21.009896062282131</v>
      </c>
      <c r="P50">
        <f t="shared" si="4"/>
        <v>173.00134413827394</v>
      </c>
      <c r="Q50">
        <f>SUM('social care receipt'!BM50:BQ50)</f>
        <v>91.013059769522542</v>
      </c>
      <c r="R50">
        <f t="shared" si="5"/>
        <v>0.52608296324437209</v>
      </c>
      <c r="T50">
        <v>2066</v>
      </c>
      <c r="U50">
        <f t="shared" si="8"/>
        <v>10177.245434713124</v>
      </c>
      <c r="V50">
        <f>SUM('social care receipt'!AN50:AO50)/1000</f>
        <v>5523.6485786833055</v>
      </c>
      <c r="W50">
        <f t="shared" si="9"/>
        <v>0.54274495138369494</v>
      </c>
      <c r="Y50">
        <f t="shared" si="6"/>
        <v>8234.2789143471018</v>
      </c>
      <c r="Z50">
        <f>SUM('social care receipt'!AY50:BC50)/10^6</f>
        <v>4331.9138514403739</v>
      </c>
      <c r="AA50">
        <f t="shared" si="7"/>
        <v>0.52608296324437198</v>
      </c>
    </row>
    <row r="51" spans="1:27">
      <c r="A51">
        <v>2067</v>
      </c>
      <c r="B51" s="1">
        <v>19146</v>
      </c>
      <c r="C51" s="1">
        <v>6743</v>
      </c>
      <c r="D51" s="1">
        <v>1194</v>
      </c>
      <c r="H51">
        <v>2067</v>
      </c>
      <c r="I51">
        <f t="shared" si="1"/>
        <v>7286.9686272631816</v>
      </c>
      <c r="J51">
        <f t="shared" si="10"/>
        <v>2566.3861617902244</v>
      </c>
      <c r="K51">
        <f t="shared" si="11"/>
        <v>454.4364640631066</v>
      </c>
      <c r="L51">
        <f t="shared" si="2"/>
        <v>10307.791253116513</v>
      </c>
      <c r="M51">
        <v>15.61148</v>
      </c>
      <c r="N51">
        <f t="shared" si="3"/>
        <v>8373.5807420585843</v>
      </c>
      <c r="O51">
        <f>'social care receipt'!BI51</f>
        <v>21.387765222343468</v>
      </c>
      <c r="P51">
        <f t="shared" si="4"/>
        <v>179.0921789814856</v>
      </c>
      <c r="Q51">
        <f>SUM('social care receipt'!BM51:BQ51)</f>
        <v>93.185143676717672</v>
      </c>
      <c r="R51">
        <f t="shared" si="5"/>
        <v>0.52031944782106354</v>
      </c>
      <c r="T51">
        <v>2067</v>
      </c>
      <c r="U51">
        <f t="shared" si="8"/>
        <v>10307.791253116513</v>
      </c>
      <c r="V51">
        <f>SUM('social care receipt'!AN51:AO51)/1000</f>
        <v>5593.2983885020221</v>
      </c>
      <c r="W51">
        <f t="shared" si="9"/>
        <v>0.54262821696267027</v>
      </c>
      <c r="Y51">
        <f t="shared" si="6"/>
        <v>8373.5807420585843</v>
      </c>
      <c r="Z51">
        <f>SUM('social care receipt'!AY51:BC51)/10^6</f>
        <v>4356.9369079930148</v>
      </c>
      <c r="AA51">
        <f t="shared" si="7"/>
        <v>0.52031944782106365</v>
      </c>
    </row>
    <row r="52" spans="1:27">
      <c r="A52">
        <v>2068</v>
      </c>
      <c r="B52" s="1">
        <v>19295</v>
      </c>
      <c r="C52" s="1">
        <v>6802</v>
      </c>
      <c r="D52" s="1">
        <v>1209</v>
      </c>
      <c r="H52">
        <v>2068</v>
      </c>
      <c r="I52">
        <f t="shared" si="1"/>
        <v>7343.6780352576561</v>
      </c>
      <c r="J52">
        <f t="shared" si="10"/>
        <v>2588.8415649558219</v>
      </c>
      <c r="K52">
        <f t="shared" si="11"/>
        <v>460.14546486791949</v>
      </c>
      <c r="L52">
        <f t="shared" si="2"/>
        <v>10392.665065081397</v>
      </c>
      <c r="M52">
        <v>15.691610000000001</v>
      </c>
      <c r="N52">
        <f t="shared" si="3"/>
        <v>8485.8618488986394</v>
      </c>
      <c r="O52">
        <f>'social care receipt'!BI52</f>
        <v>21.772430470386496</v>
      </c>
      <c r="P52">
        <f t="shared" si="4"/>
        <v>184.75783708645105</v>
      </c>
      <c r="Q52">
        <f>SUM('social care receipt'!BM52:BQ52)</f>
        <v>94.763489813633498</v>
      </c>
      <c r="R52">
        <f t="shared" si="5"/>
        <v>0.51290646885681068</v>
      </c>
      <c r="T52">
        <v>2068</v>
      </c>
      <c r="U52">
        <f t="shared" si="8"/>
        <v>10392.665065081397</v>
      </c>
      <c r="V52">
        <f>SUM('social care receipt'!AN52:AO52)/1000</f>
        <v>5612.7089912383854</v>
      </c>
      <c r="W52">
        <f t="shared" si="9"/>
        <v>0.54006445469860098</v>
      </c>
      <c r="Y52">
        <f t="shared" si="6"/>
        <v>8485.8618488986394</v>
      </c>
      <c r="Z52">
        <f>SUM('social care receipt'!AY52:BC52)/10^6</f>
        <v>4352.4534361253282</v>
      </c>
      <c r="AA52">
        <f t="shared" si="7"/>
        <v>0.51290646885681068</v>
      </c>
    </row>
    <row r="53" spans="1:27">
      <c r="A53">
        <v>2069</v>
      </c>
      <c r="B53" s="1">
        <v>19265</v>
      </c>
      <c r="C53" s="1">
        <v>6862</v>
      </c>
      <c r="D53" s="1">
        <v>1213</v>
      </c>
      <c r="H53">
        <v>2069</v>
      </c>
      <c r="I53">
        <f t="shared" si="1"/>
        <v>7332.2600336480309</v>
      </c>
      <c r="J53">
        <f t="shared" si="10"/>
        <v>2611.6775681750732</v>
      </c>
      <c r="K53">
        <f t="shared" si="11"/>
        <v>461.66786508253625</v>
      </c>
      <c r="L53">
        <f t="shared" si="2"/>
        <v>10405.605466905641</v>
      </c>
      <c r="M53">
        <v>15.76102</v>
      </c>
      <c r="N53">
        <f t="shared" si="3"/>
        <v>8534.0109539766199</v>
      </c>
      <c r="O53">
        <f>'social care receipt'!BI53</f>
        <v>22.164014036052414</v>
      </c>
      <c r="P53">
        <f t="shared" si="4"/>
        <v>189.14793856776285</v>
      </c>
      <c r="Q53">
        <f>SUM('social care receipt'!BM53:BQ53)</f>
        <v>99.668823757545226</v>
      </c>
      <c r="R53">
        <f t="shared" si="5"/>
        <v>0.52693581813390233</v>
      </c>
      <c r="T53">
        <v>2069</v>
      </c>
      <c r="U53">
        <f t="shared" si="8"/>
        <v>10405.605466905641</v>
      </c>
      <c r="V53">
        <f>SUM('social care receipt'!AN53:AO53)/1000</f>
        <v>5634.0225942430216</v>
      </c>
      <c r="W53">
        <f t="shared" si="9"/>
        <v>0.54144111192392097</v>
      </c>
      <c r="Y53">
        <f t="shared" si="6"/>
        <v>8534.0109539766199</v>
      </c>
      <c r="Z53">
        <f>SUM('social care receipt'!AY53:BC53)/10^6</f>
        <v>4496.8760439973548</v>
      </c>
      <c r="AA53">
        <f t="shared" si="7"/>
        <v>0.52693581813390233</v>
      </c>
    </row>
    <row r="54" spans="1:27">
      <c r="B54" s="1">
        <v>18937</v>
      </c>
      <c r="C54" s="1">
        <v>6878</v>
      </c>
      <c r="D54" s="1">
        <v>1191</v>
      </c>
      <c r="M54">
        <v>15.57882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childcare</vt:lpstr>
      <vt:lpstr>social care need</vt:lpstr>
      <vt:lpstr>social care receipt</vt:lpstr>
      <vt:lpstr>social care provision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2024-06-19T15:35:04Z</dcterms:created>
  <dcterms:modified xsi:type="dcterms:W3CDTF">2024-09-19T09:56:52Z</dcterms:modified>
</cp:coreProperties>
</file>