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EF787F50-E941-4042-85E2-2A5294607135}" xr6:coauthVersionLast="47" xr6:coauthVersionMax="47" xr10:uidLastSave="{00000000-0000-0000-0000-000000000000}"/>
  <bookViews>
    <workbookView xWindow="-120" yWindow="-120" windowWidth="29040" windowHeight="15720" xr2:uid="{AB24B4CF-B644-41FD-9CBA-E2F8290D40AE}"/>
  </bookViews>
  <sheets>
    <sheet name="Notes" sheetId="5" r:id="rId1"/>
    <sheet name="childcare" sheetId="1" r:id="rId2"/>
    <sheet name="social care need" sheetId="2" r:id="rId3"/>
    <sheet name="social care receipt" sheetId="3" r:id="rId4"/>
    <sheet name="social care provi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4" l="1"/>
  <c r="AG57" i="3"/>
  <c r="AH57" i="3"/>
  <c r="AF57" i="3"/>
  <c r="AG56" i="3"/>
  <c r="AH56" i="3"/>
  <c r="AF56" i="3"/>
  <c r="X4" i="3"/>
  <c r="CA4" i="3"/>
  <c r="CA5" i="3"/>
  <c r="CA6" i="3"/>
  <c r="CA7" i="3"/>
  <c r="CA3" i="3"/>
  <c r="BI10" i="3"/>
  <c r="BI9" i="3"/>
  <c r="BI8" i="3"/>
  <c r="BI7" i="3"/>
  <c r="BI6" i="3"/>
  <c r="BI5" i="3"/>
  <c r="BI4" i="3"/>
  <c r="BI3" i="3"/>
  <c r="AJ5" i="2"/>
  <c r="AJ4" i="2"/>
  <c r="AJ3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6" i="2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N3" i="3"/>
  <c r="M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K3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3" i="3"/>
  <c r="P2" i="1" l="1"/>
  <c r="Z2" i="1" s="1"/>
  <c r="AA2" i="1" s="1"/>
  <c r="G54" i="3"/>
  <c r="I54" i="3"/>
  <c r="L54" i="3"/>
  <c r="P54" i="3"/>
  <c r="X54" i="3"/>
  <c r="AB54" i="3" s="1"/>
  <c r="Y54" i="3"/>
  <c r="Z54" i="3"/>
  <c r="AC54" i="3"/>
  <c r="AD54" i="3"/>
  <c r="P54" i="2"/>
  <c r="Q54" i="2"/>
  <c r="R54" i="2"/>
  <c r="O54" i="3" l="1"/>
  <c r="R4" i="2"/>
  <c r="Q4" i="2"/>
  <c r="P4" i="2"/>
  <c r="N53" i="1"/>
  <c r="O53" i="1"/>
  <c r="P53" i="1"/>
  <c r="W53" i="1" l="1"/>
  <c r="Z53" i="1"/>
  <c r="AA53" i="1" s="1"/>
  <c r="O6" i="4"/>
  <c r="O7" i="4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" i="3"/>
  <c r="BJ4" i="3"/>
  <c r="BJ3" i="3"/>
  <c r="O3" i="4"/>
  <c r="O4" i="4"/>
  <c r="O5" i="4"/>
  <c r="O8" i="4" l="1"/>
  <c r="O9" i="4" l="1"/>
  <c r="BI11" i="3" l="1"/>
  <c r="O10" i="4"/>
  <c r="BI12" i="3" l="1"/>
  <c r="O11" i="4"/>
  <c r="BI13" i="3" l="1"/>
  <c r="O12" i="4"/>
  <c r="BI14" i="3" l="1"/>
  <c r="O13" i="4"/>
  <c r="BI15" i="3" l="1"/>
  <c r="O14" i="4"/>
  <c r="BI16" i="3" l="1"/>
  <c r="O15" i="4"/>
  <c r="BI17" i="3" l="1"/>
  <c r="O16" i="4"/>
  <c r="BI18" i="3" l="1"/>
  <c r="O17" i="4"/>
  <c r="BI19" i="3" l="1"/>
  <c r="O18" i="4"/>
  <c r="BI20" i="3" l="1"/>
  <c r="O19" i="4"/>
  <c r="BI21" i="3" l="1"/>
  <c r="O20" i="4"/>
  <c r="BI22" i="3" l="1"/>
  <c r="O21" i="4"/>
  <c r="BI23" i="3" l="1"/>
  <c r="O22" i="4"/>
  <c r="BI24" i="3" l="1"/>
  <c r="O23" i="4"/>
  <c r="BI25" i="3" l="1"/>
  <c r="O24" i="4"/>
  <c r="BI26" i="3" l="1"/>
  <c r="O25" i="4"/>
  <c r="BI27" i="3" l="1"/>
  <c r="O26" i="4"/>
  <c r="BI28" i="3" l="1"/>
  <c r="O27" i="4"/>
  <c r="BI29" i="3" l="1"/>
  <c r="O28" i="4"/>
  <c r="BI30" i="3" l="1"/>
  <c r="O29" i="4"/>
  <c r="BI31" i="3" l="1"/>
  <c r="O30" i="4"/>
  <c r="BI32" i="3" l="1"/>
  <c r="O31" i="4"/>
  <c r="BI33" i="3" l="1"/>
  <c r="O32" i="4"/>
  <c r="BI34" i="3" l="1"/>
  <c r="O33" i="4"/>
  <c r="BI35" i="3" l="1"/>
  <c r="O34" i="4"/>
  <c r="BI36" i="3" l="1"/>
  <c r="O35" i="4"/>
  <c r="BI37" i="3" l="1"/>
  <c r="O36" i="4"/>
  <c r="BI38" i="3" l="1"/>
  <c r="O37" i="4"/>
  <c r="BI39" i="3" l="1"/>
  <c r="O38" i="4"/>
  <c r="BI40" i="3" l="1"/>
  <c r="O39" i="4"/>
  <c r="BI41" i="3" l="1"/>
  <c r="O40" i="4"/>
  <c r="BI42" i="3" l="1"/>
  <c r="O41" i="4"/>
  <c r="BI43" i="3" l="1"/>
  <c r="O42" i="4"/>
  <c r="BI44" i="3" l="1"/>
  <c r="O43" i="4"/>
  <c r="BI45" i="3" l="1"/>
  <c r="O44" i="4"/>
  <c r="BI46" i="3" l="1"/>
  <c r="O45" i="4"/>
  <c r="BI47" i="3" l="1"/>
  <c r="O46" i="4"/>
  <c r="BI48" i="3" l="1"/>
  <c r="O47" i="4"/>
  <c r="BI49" i="3" l="1"/>
  <c r="O48" i="4"/>
  <c r="BI50" i="3" l="1"/>
  <c r="O49" i="4"/>
  <c r="BI51" i="3" l="1"/>
  <c r="O50" i="4"/>
  <c r="BI52" i="3" l="1"/>
  <c r="O51" i="4"/>
  <c r="BI53" i="3" l="1"/>
  <c r="O52" i="4"/>
  <c r="O53" i="4" l="1"/>
  <c r="BI5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AC4" i="3" l="1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D3" i="3"/>
  <c r="AC3" i="3"/>
  <c r="Z3" i="3"/>
  <c r="Y3" i="3"/>
  <c r="AB4" i="3"/>
  <c r="Y4" i="3"/>
  <c r="Z4" i="3"/>
  <c r="X5" i="3"/>
  <c r="AB5" i="3" s="1"/>
  <c r="Y5" i="3"/>
  <c r="Z5" i="3"/>
  <c r="X6" i="3"/>
  <c r="AB6" i="3" s="1"/>
  <c r="Y6" i="3"/>
  <c r="Z6" i="3"/>
  <c r="X7" i="3"/>
  <c r="AB7" i="3" s="1"/>
  <c r="Y7" i="3"/>
  <c r="Z7" i="3"/>
  <c r="X8" i="3"/>
  <c r="AB8" i="3" s="1"/>
  <c r="Y8" i="3"/>
  <c r="Z8" i="3"/>
  <c r="X9" i="3"/>
  <c r="AB9" i="3" s="1"/>
  <c r="Y9" i="3"/>
  <c r="Z9" i="3"/>
  <c r="X10" i="3"/>
  <c r="AB10" i="3" s="1"/>
  <c r="Y10" i="3"/>
  <c r="Z10" i="3"/>
  <c r="X11" i="3"/>
  <c r="AB11" i="3" s="1"/>
  <c r="Y11" i="3"/>
  <c r="Z11" i="3"/>
  <c r="X12" i="3"/>
  <c r="AB12" i="3" s="1"/>
  <c r="Y12" i="3"/>
  <c r="Z12" i="3"/>
  <c r="X13" i="3"/>
  <c r="AB13" i="3" s="1"/>
  <c r="Y13" i="3"/>
  <c r="Z13" i="3"/>
  <c r="X14" i="3"/>
  <c r="AB14" i="3" s="1"/>
  <c r="Y14" i="3"/>
  <c r="Z14" i="3"/>
  <c r="X15" i="3"/>
  <c r="AB15" i="3" s="1"/>
  <c r="Y15" i="3"/>
  <c r="Z15" i="3"/>
  <c r="X16" i="3"/>
  <c r="AB16" i="3" s="1"/>
  <c r="Y16" i="3"/>
  <c r="Z16" i="3"/>
  <c r="X17" i="3"/>
  <c r="AB17" i="3" s="1"/>
  <c r="Y17" i="3"/>
  <c r="Z17" i="3"/>
  <c r="X18" i="3"/>
  <c r="AB18" i="3" s="1"/>
  <c r="Y18" i="3"/>
  <c r="Z18" i="3"/>
  <c r="X19" i="3"/>
  <c r="AB19" i="3" s="1"/>
  <c r="Y19" i="3"/>
  <c r="Z19" i="3"/>
  <c r="X20" i="3"/>
  <c r="AB20" i="3" s="1"/>
  <c r="Y20" i="3"/>
  <c r="Z20" i="3"/>
  <c r="X21" i="3"/>
  <c r="AB21" i="3" s="1"/>
  <c r="Y21" i="3"/>
  <c r="Z21" i="3"/>
  <c r="X22" i="3"/>
  <c r="AB22" i="3" s="1"/>
  <c r="Y22" i="3"/>
  <c r="Z22" i="3"/>
  <c r="X23" i="3"/>
  <c r="AB23" i="3" s="1"/>
  <c r="Y23" i="3"/>
  <c r="Z23" i="3"/>
  <c r="X24" i="3"/>
  <c r="AB24" i="3" s="1"/>
  <c r="Y24" i="3"/>
  <c r="Z24" i="3"/>
  <c r="X25" i="3"/>
  <c r="AB25" i="3" s="1"/>
  <c r="Y25" i="3"/>
  <c r="Z25" i="3"/>
  <c r="X26" i="3"/>
  <c r="AB26" i="3" s="1"/>
  <c r="Y26" i="3"/>
  <c r="Z26" i="3"/>
  <c r="X27" i="3"/>
  <c r="AB27" i="3" s="1"/>
  <c r="Y27" i="3"/>
  <c r="Z27" i="3"/>
  <c r="X28" i="3"/>
  <c r="AB28" i="3" s="1"/>
  <c r="Y28" i="3"/>
  <c r="Z28" i="3"/>
  <c r="X29" i="3"/>
  <c r="AB29" i="3" s="1"/>
  <c r="Y29" i="3"/>
  <c r="Z29" i="3"/>
  <c r="X30" i="3"/>
  <c r="AB30" i="3" s="1"/>
  <c r="Y30" i="3"/>
  <c r="Z30" i="3"/>
  <c r="X31" i="3"/>
  <c r="AB31" i="3" s="1"/>
  <c r="Y31" i="3"/>
  <c r="Z31" i="3"/>
  <c r="X32" i="3"/>
  <c r="AB32" i="3" s="1"/>
  <c r="Y32" i="3"/>
  <c r="Z32" i="3"/>
  <c r="X33" i="3"/>
  <c r="AB33" i="3" s="1"/>
  <c r="Y33" i="3"/>
  <c r="Z33" i="3"/>
  <c r="X34" i="3"/>
  <c r="AB34" i="3" s="1"/>
  <c r="Y34" i="3"/>
  <c r="Z34" i="3"/>
  <c r="X35" i="3"/>
  <c r="AB35" i="3" s="1"/>
  <c r="Y35" i="3"/>
  <c r="Z35" i="3"/>
  <c r="X36" i="3"/>
  <c r="AB36" i="3" s="1"/>
  <c r="Y36" i="3"/>
  <c r="Z36" i="3"/>
  <c r="X37" i="3"/>
  <c r="AB37" i="3" s="1"/>
  <c r="Y37" i="3"/>
  <c r="Z37" i="3"/>
  <c r="X38" i="3"/>
  <c r="AB38" i="3" s="1"/>
  <c r="Y38" i="3"/>
  <c r="Z38" i="3"/>
  <c r="X39" i="3"/>
  <c r="AB39" i="3" s="1"/>
  <c r="Y39" i="3"/>
  <c r="Z39" i="3"/>
  <c r="X40" i="3"/>
  <c r="AB40" i="3" s="1"/>
  <c r="Y40" i="3"/>
  <c r="Z40" i="3"/>
  <c r="X41" i="3"/>
  <c r="AB41" i="3" s="1"/>
  <c r="Y41" i="3"/>
  <c r="Z41" i="3"/>
  <c r="X42" i="3"/>
  <c r="AB42" i="3" s="1"/>
  <c r="Y42" i="3"/>
  <c r="Z42" i="3"/>
  <c r="X43" i="3"/>
  <c r="AB43" i="3" s="1"/>
  <c r="Y43" i="3"/>
  <c r="Z43" i="3"/>
  <c r="X44" i="3"/>
  <c r="AB44" i="3" s="1"/>
  <c r="Y44" i="3"/>
  <c r="Z44" i="3"/>
  <c r="X45" i="3"/>
  <c r="AB45" i="3" s="1"/>
  <c r="Y45" i="3"/>
  <c r="Z45" i="3"/>
  <c r="X46" i="3"/>
  <c r="AB46" i="3" s="1"/>
  <c r="Y46" i="3"/>
  <c r="Z46" i="3"/>
  <c r="X47" i="3"/>
  <c r="AB47" i="3" s="1"/>
  <c r="Y47" i="3"/>
  <c r="Z47" i="3"/>
  <c r="X48" i="3"/>
  <c r="AB48" i="3" s="1"/>
  <c r="Y48" i="3"/>
  <c r="Z48" i="3"/>
  <c r="X49" i="3"/>
  <c r="AB49" i="3" s="1"/>
  <c r="Y49" i="3"/>
  <c r="Z49" i="3"/>
  <c r="X50" i="3"/>
  <c r="AB50" i="3" s="1"/>
  <c r="Y50" i="3"/>
  <c r="Z50" i="3"/>
  <c r="X51" i="3"/>
  <c r="AB51" i="3" s="1"/>
  <c r="Y51" i="3"/>
  <c r="Z51" i="3"/>
  <c r="X52" i="3"/>
  <c r="AB52" i="3" s="1"/>
  <c r="Y52" i="3"/>
  <c r="Z52" i="3"/>
  <c r="X53" i="3"/>
  <c r="AB53" i="3" s="1"/>
  <c r="Y53" i="3"/>
  <c r="Z53" i="3"/>
  <c r="X3" i="3"/>
  <c r="AB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" i="3"/>
  <c r="I3" i="3"/>
  <c r="G3" i="3"/>
  <c r="O3" i="3" l="1"/>
  <c r="O45" i="3"/>
  <c r="O29" i="3"/>
  <c r="O4" i="3"/>
  <c r="O20" i="3"/>
  <c r="O36" i="3"/>
  <c r="O52" i="3"/>
  <c r="O35" i="3"/>
  <c r="O19" i="3"/>
  <c r="O51" i="3"/>
  <c r="O34" i="3"/>
  <c r="O18" i="3"/>
  <c r="O50" i="3"/>
  <c r="O49" i="3"/>
  <c r="O33" i="3"/>
  <c r="O17" i="3"/>
  <c r="O48" i="3"/>
  <c r="O32" i="3"/>
  <c r="O16" i="3"/>
  <c r="O47" i="3"/>
  <c r="O31" i="3"/>
  <c r="O15" i="3"/>
  <c r="O43" i="3"/>
  <c r="O27" i="3"/>
  <c r="O11" i="3"/>
  <c r="O42" i="3"/>
  <c r="O26" i="3"/>
  <c r="O10" i="3"/>
  <c r="O41" i="3"/>
  <c r="O25" i="3"/>
  <c r="O9" i="3"/>
  <c r="O46" i="3"/>
  <c r="O30" i="3"/>
  <c r="O14" i="3"/>
  <c r="O13" i="3"/>
  <c r="O44" i="3"/>
  <c r="O12" i="3"/>
  <c r="O28" i="3"/>
  <c r="O40" i="3"/>
  <c r="O7" i="3"/>
  <c r="O8" i="3"/>
  <c r="O39" i="3"/>
  <c r="O38" i="3"/>
  <c r="O22" i="3"/>
  <c r="O6" i="3"/>
  <c r="O24" i="3"/>
  <c r="O23" i="3"/>
  <c r="O53" i="3"/>
  <c r="O37" i="3"/>
  <c r="O21" i="3"/>
  <c r="O5" i="3"/>
  <c r="P53" i="2" l="1"/>
  <c r="W2" i="1"/>
  <c r="O4" i="1"/>
  <c r="P11" i="2" l="1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R3" i="2"/>
  <c r="Q3" i="2"/>
  <c r="P5" i="1"/>
  <c r="W5" i="1" l="1"/>
  <c r="Z5" i="1"/>
  <c r="AA5" i="1" s="1"/>
  <c r="N2" i="1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O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W44" i="1" l="1"/>
  <c r="Z44" i="1"/>
  <c r="AA44" i="1" s="1"/>
  <c r="W40" i="1"/>
  <c r="Z40" i="1"/>
  <c r="AA40" i="1" s="1"/>
  <c r="W13" i="1"/>
  <c r="Z13" i="1"/>
  <c r="AA13" i="1" s="1"/>
  <c r="W26" i="1"/>
  <c r="Z26" i="1"/>
  <c r="AA26" i="1" s="1"/>
  <c r="W6" i="1"/>
  <c r="Z6" i="1"/>
  <c r="AA6" i="1" s="1"/>
  <c r="W28" i="1"/>
  <c r="Z28" i="1"/>
  <c r="AA28" i="1" s="1"/>
  <c r="W43" i="1"/>
  <c r="Z43" i="1"/>
  <c r="AA43" i="1" s="1"/>
  <c r="W25" i="1"/>
  <c r="Z25" i="1"/>
  <c r="AA25" i="1" s="1"/>
  <c r="W29" i="1"/>
  <c r="Z29" i="1"/>
  <c r="AA29" i="1" s="1"/>
  <c r="W24" i="1"/>
  <c r="Z24" i="1"/>
  <c r="AA24" i="1" s="1"/>
  <c r="W27" i="1"/>
  <c r="Z27" i="1"/>
  <c r="AA27" i="1" s="1"/>
  <c r="W10" i="1"/>
  <c r="Z10" i="1"/>
  <c r="AA10" i="1" s="1"/>
  <c r="W41" i="1"/>
  <c r="Z41" i="1"/>
  <c r="AA41" i="1" s="1"/>
  <c r="W7" i="1"/>
  <c r="Z7" i="1"/>
  <c r="AA7" i="1" s="1"/>
  <c r="W37" i="1"/>
  <c r="Z37" i="1"/>
  <c r="AA37" i="1" s="1"/>
  <c r="W45" i="1"/>
  <c r="Z45" i="1"/>
  <c r="AA45" i="1" s="1"/>
  <c r="W11" i="1"/>
  <c r="Z11" i="1"/>
  <c r="AA11" i="1" s="1"/>
  <c r="W42" i="1"/>
  <c r="Z42" i="1"/>
  <c r="AA42" i="1" s="1"/>
  <c r="W9" i="1"/>
  <c r="Z9" i="1"/>
  <c r="AA9" i="1" s="1"/>
  <c r="W8" i="1"/>
  <c r="Z8" i="1"/>
  <c r="AA8" i="1" s="1"/>
  <c r="W39" i="1"/>
  <c r="Z39" i="1"/>
  <c r="AA39" i="1" s="1"/>
  <c r="W38" i="1"/>
  <c r="Z38" i="1"/>
  <c r="AA38" i="1" s="1"/>
  <c r="W20" i="1"/>
  <c r="Z20" i="1"/>
  <c r="AA20" i="1" s="1"/>
  <c r="W12" i="1"/>
  <c r="Z12" i="1"/>
  <c r="AA12" i="1" s="1"/>
  <c r="W3" i="1"/>
  <c r="Z3" i="1"/>
  <c r="AA3" i="1" s="1"/>
  <c r="W23" i="1"/>
  <c r="Z23" i="1"/>
  <c r="AA23" i="1" s="1"/>
  <c r="W22" i="1"/>
  <c r="Z22" i="1"/>
  <c r="AA22" i="1" s="1"/>
  <c r="W21" i="1"/>
  <c r="Z21" i="1"/>
  <c r="AA21" i="1" s="1"/>
  <c r="W4" i="1"/>
  <c r="Z4" i="1"/>
  <c r="AA4" i="1" s="1"/>
  <c r="W52" i="1"/>
  <c r="Z52" i="1"/>
  <c r="AA52" i="1" s="1"/>
  <c r="W36" i="1"/>
  <c r="Z36" i="1"/>
  <c r="AA36" i="1" s="1"/>
  <c r="W51" i="1"/>
  <c r="Z51" i="1"/>
  <c r="AA51" i="1" s="1"/>
  <c r="W35" i="1"/>
  <c r="Z35" i="1"/>
  <c r="AA35" i="1" s="1"/>
  <c r="W19" i="1"/>
  <c r="Z19" i="1"/>
  <c r="AA19" i="1" s="1"/>
  <c r="W50" i="1"/>
  <c r="Z50" i="1"/>
  <c r="AA50" i="1" s="1"/>
  <c r="W34" i="1"/>
  <c r="Z34" i="1"/>
  <c r="AA34" i="1" s="1"/>
  <c r="W18" i="1"/>
  <c r="Z18" i="1"/>
  <c r="AA18" i="1" s="1"/>
  <c r="W49" i="1"/>
  <c r="Z49" i="1"/>
  <c r="AA49" i="1" s="1"/>
  <c r="W33" i="1"/>
  <c r="Z33" i="1"/>
  <c r="AA33" i="1" s="1"/>
  <c r="W17" i="1"/>
  <c r="Z17" i="1"/>
  <c r="AA17" i="1" s="1"/>
  <c r="W48" i="1"/>
  <c r="Z48" i="1"/>
  <c r="AA48" i="1" s="1"/>
  <c r="W32" i="1"/>
  <c r="Z32" i="1"/>
  <c r="AA32" i="1" s="1"/>
  <c r="W16" i="1"/>
  <c r="Z16" i="1"/>
  <c r="AA16" i="1" s="1"/>
  <c r="W47" i="1"/>
  <c r="Z47" i="1"/>
  <c r="AA47" i="1" s="1"/>
  <c r="W31" i="1"/>
  <c r="Z31" i="1"/>
  <c r="AA31" i="1" s="1"/>
  <c r="W15" i="1"/>
  <c r="Z15" i="1"/>
  <c r="AA15" i="1" s="1"/>
  <c r="W46" i="1"/>
  <c r="Z46" i="1"/>
  <c r="AA46" i="1" s="1"/>
  <c r="W30" i="1"/>
  <c r="Z30" i="1"/>
  <c r="AA30" i="1" s="1"/>
  <c r="W14" i="1"/>
  <c r="Z14" i="1"/>
  <c r="AA14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H5" i="1"/>
  <c r="E5" i="1" l="1"/>
  <c r="E21" i="1"/>
  <c r="E37" i="1"/>
  <c r="E53" i="1"/>
  <c r="E6" i="1"/>
  <c r="E22" i="1"/>
  <c r="E38" i="1"/>
  <c r="E2" i="1"/>
  <c r="E7" i="1"/>
  <c r="E23" i="1"/>
  <c r="E39" i="1"/>
  <c r="E8" i="1"/>
  <c r="E24" i="1"/>
  <c r="E40" i="1"/>
  <c r="E9" i="1"/>
  <c r="E25" i="1"/>
  <c r="E41" i="1"/>
  <c r="E10" i="1"/>
  <c r="E26" i="1"/>
  <c r="E42" i="1"/>
  <c r="E34" i="1"/>
  <c r="E51" i="1"/>
  <c r="E4" i="1"/>
  <c r="E11" i="1"/>
  <c r="E27" i="1"/>
  <c r="E43" i="1"/>
  <c r="E18" i="1"/>
  <c r="E19" i="1"/>
  <c r="E20" i="1"/>
  <c r="E12" i="1"/>
  <c r="E28" i="1"/>
  <c r="E44" i="1"/>
  <c r="E13" i="1"/>
  <c r="E29" i="1"/>
  <c r="E45" i="1"/>
  <c r="E14" i="1"/>
  <c r="E30" i="1"/>
  <c r="E46" i="1"/>
  <c r="E15" i="1"/>
  <c r="E47" i="1"/>
  <c r="E16" i="1"/>
  <c r="E32" i="1"/>
  <c r="E48" i="1"/>
  <c r="E17" i="1"/>
  <c r="E49" i="1"/>
  <c r="E50" i="1"/>
  <c r="E3" i="1"/>
  <c r="E36" i="1"/>
  <c r="E33" i="1"/>
  <c r="E31" i="1"/>
  <c r="E35" i="1"/>
  <c r="E52" i="1"/>
  <c r="M2" i="1"/>
  <c r="Y2" i="1"/>
  <c r="Y53" i="1"/>
  <c r="M53" i="1"/>
  <c r="Q3" i="3"/>
  <c r="AO5" i="3" s="1"/>
  <c r="G3" i="4"/>
  <c r="BB5" i="3"/>
  <c r="BP5" i="3" s="1"/>
  <c r="BA24" i="3"/>
  <c r="BO24" i="3" s="1"/>
  <c r="BD26" i="3"/>
  <c r="BR26" i="3" s="1"/>
  <c r="BB37" i="3"/>
  <c r="BP37" i="3" s="1"/>
  <c r="AY27" i="3"/>
  <c r="I3" i="2"/>
  <c r="Y3" i="1"/>
  <c r="Y19" i="1"/>
  <c r="Y35" i="1"/>
  <c r="Y51" i="1"/>
  <c r="Y24" i="1"/>
  <c r="Y40" i="1"/>
  <c r="Y25" i="1"/>
  <c r="Y41" i="1"/>
  <c r="Y26" i="1"/>
  <c r="Y11" i="1"/>
  <c r="Y28" i="1"/>
  <c r="Y4" i="1"/>
  <c r="Y20" i="1"/>
  <c r="Y36" i="1"/>
  <c r="Y52" i="1"/>
  <c r="Y5" i="1"/>
  <c r="Y21" i="1"/>
  <c r="Y37" i="1"/>
  <c r="Y6" i="1"/>
  <c r="Y22" i="1"/>
  <c r="Y38" i="1"/>
  <c r="Y7" i="1"/>
  <c r="Y23" i="1"/>
  <c r="Y39" i="1"/>
  <c r="Y8" i="1"/>
  <c r="Y9" i="1"/>
  <c r="Y10" i="1"/>
  <c r="Y43" i="1"/>
  <c r="Y45" i="1"/>
  <c r="Y12" i="1"/>
  <c r="Y13" i="1"/>
  <c r="Y14" i="1"/>
  <c r="Y30" i="1"/>
  <c r="Y46" i="1"/>
  <c r="Y31" i="1"/>
  <c r="Y47" i="1"/>
  <c r="Y16" i="1"/>
  <c r="Y32" i="1"/>
  <c r="Y48" i="1"/>
  <c r="Y17" i="1"/>
  <c r="Y33" i="1"/>
  <c r="Y49" i="1"/>
  <c r="Y34" i="1"/>
  <c r="Y50" i="1"/>
  <c r="Y42" i="1"/>
  <c r="Y27" i="1"/>
  <c r="Y29" i="1"/>
  <c r="Y15" i="1"/>
  <c r="Y18" i="1"/>
  <c r="Y44" i="1"/>
  <c r="M3" i="1"/>
  <c r="M19" i="1"/>
  <c r="M35" i="1"/>
  <c r="M51" i="1"/>
  <c r="M46" i="1"/>
  <c r="M16" i="1"/>
  <c r="M4" i="1"/>
  <c r="M20" i="1"/>
  <c r="M36" i="1"/>
  <c r="M52" i="1"/>
  <c r="M34" i="1"/>
  <c r="M5" i="1"/>
  <c r="M21" i="1"/>
  <c r="M37" i="1"/>
  <c r="M48" i="1"/>
  <c r="M6" i="1"/>
  <c r="M22" i="1"/>
  <c r="M38" i="1"/>
  <c r="M32" i="1"/>
  <c r="M50" i="1"/>
  <c r="M7" i="1"/>
  <c r="M23" i="1"/>
  <c r="M39" i="1"/>
  <c r="M15" i="1"/>
  <c r="M18" i="1"/>
  <c r="M8" i="1"/>
  <c r="M24" i="1"/>
  <c r="M40" i="1"/>
  <c r="M11" i="1"/>
  <c r="M47" i="1"/>
  <c r="M9" i="1"/>
  <c r="M25" i="1"/>
  <c r="M41" i="1"/>
  <c r="M43" i="1"/>
  <c r="M31" i="1"/>
  <c r="M10" i="1"/>
  <c r="M26" i="1"/>
  <c r="M42" i="1"/>
  <c r="M27" i="1"/>
  <c r="M17" i="1"/>
  <c r="M12" i="1"/>
  <c r="M28" i="1"/>
  <c r="M44" i="1"/>
  <c r="M33" i="1"/>
  <c r="M13" i="1"/>
  <c r="M29" i="1"/>
  <c r="M45" i="1"/>
  <c r="M14" i="1"/>
  <c r="M30" i="1"/>
  <c r="M49" i="1"/>
  <c r="BA19" i="3" l="1"/>
  <c r="BO19" i="3" s="1"/>
  <c r="T30" i="3"/>
  <c r="S48" i="3"/>
  <c r="U21" i="3"/>
  <c r="U27" i="3"/>
  <c r="U30" i="3"/>
  <c r="S30" i="3"/>
  <c r="S46" i="3"/>
  <c r="S7" i="3"/>
  <c r="BA44" i="3"/>
  <c r="BO44" i="3" s="1"/>
  <c r="BA18" i="3"/>
  <c r="BO18" i="3" s="1"/>
  <c r="BA31" i="3"/>
  <c r="BO31" i="3" s="1"/>
  <c r="BC42" i="3"/>
  <c r="BQ42" i="3" s="1"/>
  <c r="BC53" i="3"/>
  <c r="BQ53" i="3" s="1"/>
  <c r="BA39" i="3"/>
  <c r="BO39" i="3" s="1"/>
  <c r="AP45" i="3"/>
  <c r="S5" i="3"/>
  <c r="U26" i="3"/>
  <c r="AY19" i="3"/>
  <c r="BC33" i="3"/>
  <c r="BQ33" i="3" s="1"/>
  <c r="BD52" i="3"/>
  <c r="BR52" i="3" s="1"/>
  <c r="BC7" i="3"/>
  <c r="BQ7" i="3" s="1"/>
  <c r="BD37" i="3"/>
  <c r="BR37" i="3" s="1"/>
  <c r="AY10" i="3"/>
  <c r="AP29" i="3"/>
  <c r="BC51" i="3"/>
  <c r="BQ51" i="3" s="1"/>
  <c r="U11" i="3"/>
  <c r="U7" i="3"/>
  <c r="BA49" i="3"/>
  <c r="BO49" i="3" s="1"/>
  <c r="BA5" i="3"/>
  <c r="BO5" i="3" s="1"/>
  <c r="BB4" i="3"/>
  <c r="BP4" i="3" s="1"/>
  <c r="BA6" i="3"/>
  <c r="BO6" i="3" s="1"/>
  <c r="AP5" i="3"/>
  <c r="T3" i="3"/>
  <c r="BC39" i="3"/>
  <c r="BQ39" i="3" s="1"/>
  <c r="BB11" i="3"/>
  <c r="BP11" i="3" s="1"/>
  <c r="U47" i="3"/>
  <c r="T53" i="3"/>
  <c r="S39" i="3"/>
  <c r="S34" i="3"/>
  <c r="U37" i="3"/>
  <c r="BA15" i="3"/>
  <c r="BO15" i="3" s="1"/>
  <c r="BA14" i="3"/>
  <c r="BO14" i="3" s="1"/>
  <c r="AY33" i="3"/>
  <c r="BA42" i="3"/>
  <c r="BO42" i="3" s="1"/>
  <c r="AY36" i="3"/>
  <c r="AZ39" i="3"/>
  <c r="BN39" i="3" s="1"/>
  <c r="AN49" i="3"/>
  <c r="BB17" i="3"/>
  <c r="BP17" i="3" s="1"/>
  <c r="BB50" i="3"/>
  <c r="BP50" i="3" s="1"/>
  <c r="AZ49" i="3"/>
  <c r="BN49" i="3" s="1"/>
  <c r="BD8" i="3"/>
  <c r="BR8" i="3" s="1"/>
  <c r="BB38" i="3"/>
  <c r="BP38" i="3" s="1"/>
  <c r="BB3" i="3"/>
  <c r="BP3" i="3" s="1"/>
  <c r="AP44" i="3"/>
  <c r="J54" i="4"/>
  <c r="K54" i="4"/>
  <c r="L54" i="4"/>
  <c r="S37" i="3"/>
  <c r="T41" i="3"/>
  <c r="S6" i="3"/>
  <c r="BB15" i="3"/>
  <c r="BP15" i="3" s="1"/>
  <c r="S25" i="3"/>
  <c r="S36" i="3"/>
  <c r="V36" i="3" s="1"/>
  <c r="BB41" i="3"/>
  <c r="BP41" i="3" s="1"/>
  <c r="BD53" i="3"/>
  <c r="BR53" i="3" s="1"/>
  <c r="S40" i="3"/>
  <c r="S19" i="3"/>
  <c r="S11" i="3"/>
  <c r="BC13" i="3"/>
  <c r="BQ13" i="3" s="1"/>
  <c r="T31" i="3"/>
  <c r="BD5" i="3"/>
  <c r="BR5" i="3" s="1"/>
  <c r="BB19" i="3"/>
  <c r="BP19" i="3" s="1"/>
  <c r="U28" i="3"/>
  <c r="U15" i="3"/>
  <c r="AZ4" i="3"/>
  <c r="BN4" i="3" s="1"/>
  <c r="BA9" i="3"/>
  <c r="BO9" i="3" s="1"/>
  <c r="BC50" i="3"/>
  <c r="BQ50" i="3" s="1"/>
  <c r="S23" i="3"/>
  <c r="U48" i="3"/>
  <c r="V48" i="3" s="1"/>
  <c r="T46" i="3"/>
  <c r="BC31" i="3"/>
  <c r="BQ31" i="3" s="1"/>
  <c r="T5" i="3"/>
  <c r="AZ22" i="3"/>
  <c r="BN22" i="3" s="1"/>
  <c r="BB23" i="3"/>
  <c r="BP23" i="3" s="1"/>
  <c r="BC5" i="3"/>
  <c r="BQ5" i="3" s="1"/>
  <c r="S43" i="3"/>
  <c r="T12" i="3"/>
  <c r="S10" i="3"/>
  <c r="AY7" i="3"/>
  <c r="AY40" i="3"/>
  <c r="BB10" i="3"/>
  <c r="BP10" i="3" s="1"/>
  <c r="U45" i="3"/>
  <c r="AZ40" i="3"/>
  <c r="BN40" i="3" s="1"/>
  <c r="AY38" i="3"/>
  <c r="BM38" i="3" s="1"/>
  <c r="Q38" i="4" s="1"/>
  <c r="U4" i="3"/>
  <c r="V4" i="3" s="1"/>
  <c r="U40" i="3"/>
  <c r="U6" i="3"/>
  <c r="BD34" i="3"/>
  <c r="BR34" i="3" s="1"/>
  <c r="BA33" i="3"/>
  <c r="BO33" i="3" s="1"/>
  <c r="U31" i="3"/>
  <c r="S22" i="3"/>
  <c r="AY46" i="3"/>
  <c r="T26" i="3"/>
  <c r="T25" i="3"/>
  <c r="S28" i="3"/>
  <c r="AY32" i="3"/>
  <c r="BA34" i="3"/>
  <c r="BO34" i="3" s="1"/>
  <c r="T21" i="3"/>
  <c r="T51" i="3"/>
  <c r="BD42" i="3"/>
  <c r="BR42" i="3" s="1"/>
  <c r="BA11" i="3"/>
  <c r="BO11" i="3" s="1"/>
  <c r="U20" i="3"/>
  <c r="T7" i="3"/>
  <c r="S44" i="3"/>
  <c r="U22" i="3"/>
  <c r="S35" i="3"/>
  <c r="S3" i="3"/>
  <c r="AZ5" i="3"/>
  <c r="BN5" i="3" s="1"/>
  <c r="AY34" i="3"/>
  <c r="BB34" i="3"/>
  <c r="BP34" i="3" s="1"/>
  <c r="AZ9" i="3"/>
  <c r="BN9" i="3" s="1"/>
  <c r="BD16" i="3"/>
  <c r="BR16" i="3" s="1"/>
  <c r="BD22" i="3"/>
  <c r="BR22" i="3" s="1"/>
  <c r="T44" i="3"/>
  <c r="U49" i="3"/>
  <c r="BC6" i="3"/>
  <c r="BQ6" i="3" s="1"/>
  <c r="AZ26" i="3"/>
  <c r="BN26" i="3" s="1"/>
  <c r="U14" i="3"/>
  <c r="U9" i="3"/>
  <c r="AZ52" i="3"/>
  <c r="BN52" i="3" s="1"/>
  <c r="T11" i="3"/>
  <c r="V11" i="3" s="1"/>
  <c r="BD6" i="3"/>
  <c r="BR6" i="3" s="1"/>
  <c r="AY21" i="3"/>
  <c r="S18" i="3"/>
  <c r="S51" i="3"/>
  <c r="S17" i="3"/>
  <c r="T18" i="3"/>
  <c r="AZ24" i="3"/>
  <c r="BN24" i="3" s="1"/>
  <c r="AZ32" i="3"/>
  <c r="BN32" i="3" s="1"/>
  <c r="BB33" i="3"/>
  <c r="BP33" i="3" s="1"/>
  <c r="BD21" i="3"/>
  <c r="BR21" i="3" s="1"/>
  <c r="AZ15" i="3"/>
  <c r="BN15" i="3" s="1"/>
  <c r="BD28" i="3"/>
  <c r="BR28" i="3" s="1"/>
  <c r="AY50" i="3"/>
  <c r="S45" i="3"/>
  <c r="T39" i="3"/>
  <c r="S42" i="3"/>
  <c r="V42" i="3" s="1"/>
  <c r="BA46" i="3"/>
  <c r="BO46" i="3" s="1"/>
  <c r="U24" i="3"/>
  <c r="T17" i="3"/>
  <c r="BC38" i="3"/>
  <c r="BQ38" i="3" s="1"/>
  <c r="AY44" i="3"/>
  <c r="U41" i="3"/>
  <c r="S29" i="3"/>
  <c r="S26" i="3"/>
  <c r="BB53" i="3"/>
  <c r="BP53" i="3" s="1"/>
  <c r="BD7" i="3"/>
  <c r="BR7" i="3" s="1"/>
  <c r="T19" i="3"/>
  <c r="T27" i="3"/>
  <c r="BD51" i="3"/>
  <c r="BR51" i="3" s="1"/>
  <c r="BD25" i="3"/>
  <c r="BR25" i="3" s="1"/>
  <c r="T29" i="3"/>
  <c r="S8" i="3"/>
  <c r="BD38" i="3"/>
  <c r="BR38" i="3" s="1"/>
  <c r="AZ51" i="3"/>
  <c r="BN51" i="3" s="1"/>
  <c r="T10" i="3"/>
  <c r="BD32" i="3"/>
  <c r="BR32" i="3" s="1"/>
  <c r="AY13" i="3"/>
  <c r="T22" i="3"/>
  <c r="U35" i="3"/>
  <c r="T52" i="3"/>
  <c r="BC35" i="3"/>
  <c r="BQ35" i="3" s="1"/>
  <c r="T4" i="3"/>
  <c r="S12" i="3"/>
  <c r="T9" i="3"/>
  <c r="V9" i="3" s="1"/>
  <c r="T13" i="3"/>
  <c r="S52" i="3"/>
  <c r="U16" i="3"/>
  <c r="BA8" i="3"/>
  <c r="BO8" i="3" s="1"/>
  <c r="BC34" i="3"/>
  <c r="BQ34" i="3" s="1"/>
  <c r="BA48" i="3"/>
  <c r="BO48" i="3" s="1"/>
  <c r="BB32" i="3"/>
  <c r="BP32" i="3" s="1"/>
  <c r="AY25" i="3"/>
  <c r="BC28" i="3"/>
  <c r="BQ28" i="3" s="1"/>
  <c r="AY16" i="3"/>
  <c r="AP27" i="3"/>
  <c r="AY3" i="3"/>
  <c r="M3" i="2"/>
  <c r="K3" i="2"/>
  <c r="BB26" i="3"/>
  <c r="BP26" i="3" s="1"/>
  <c r="BC46" i="3"/>
  <c r="BQ46" i="3" s="1"/>
  <c r="BA47" i="3"/>
  <c r="BO47" i="3" s="1"/>
  <c r="AZ38" i="3"/>
  <c r="BN38" i="3" s="1"/>
  <c r="AZ28" i="3"/>
  <c r="BN28" i="3" s="1"/>
  <c r="T49" i="3"/>
  <c r="U52" i="3"/>
  <c r="BC27" i="3"/>
  <c r="BQ27" i="3" s="1"/>
  <c r="AZ30" i="3"/>
  <c r="BN30" i="3" s="1"/>
  <c r="BC18" i="3"/>
  <c r="BQ18" i="3" s="1"/>
  <c r="BC47" i="3"/>
  <c r="BQ47" i="3" s="1"/>
  <c r="BB9" i="3"/>
  <c r="BP9" i="3" s="1"/>
  <c r="BA30" i="3"/>
  <c r="BO30" i="3" s="1"/>
  <c r="AZ53" i="3"/>
  <c r="BN53" i="3" s="1"/>
  <c r="BD15" i="3"/>
  <c r="BR15" i="3" s="1"/>
  <c r="AO48" i="3"/>
  <c r="T32" i="3"/>
  <c r="T20" i="3"/>
  <c r="S15" i="3"/>
  <c r="U46" i="3"/>
  <c r="S9" i="3"/>
  <c r="T35" i="3"/>
  <c r="T50" i="3"/>
  <c r="BA38" i="3"/>
  <c r="BO38" i="3" s="1"/>
  <c r="BB21" i="3"/>
  <c r="BP21" i="3" s="1"/>
  <c r="AY41" i="3"/>
  <c r="BM41" i="3" s="1"/>
  <c r="BA20" i="3"/>
  <c r="BO20" i="3" s="1"/>
  <c r="AZ20" i="3"/>
  <c r="BN20" i="3" s="1"/>
  <c r="BB47" i="3"/>
  <c r="BP47" i="3" s="1"/>
  <c r="BA37" i="3"/>
  <c r="BO37" i="3" s="1"/>
  <c r="AZ50" i="3"/>
  <c r="BN50" i="3" s="1"/>
  <c r="AO30" i="3"/>
  <c r="T14" i="3"/>
  <c r="S50" i="3"/>
  <c r="V50" i="3" s="1"/>
  <c r="U34" i="3"/>
  <c r="S41" i="3"/>
  <c r="U23" i="3"/>
  <c r="T45" i="3"/>
  <c r="V45" i="3" s="1"/>
  <c r="S24" i="3"/>
  <c r="BC21" i="3"/>
  <c r="BQ21" i="3" s="1"/>
  <c r="BC20" i="3"/>
  <c r="BQ20" i="3" s="1"/>
  <c r="BD9" i="3"/>
  <c r="BR9" i="3" s="1"/>
  <c r="BD4" i="3"/>
  <c r="BR4" i="3" s="1"/>
  <c r="AY43" i="3"/>
  <c r="BM43" i="3" s="1"/>
  <c r="AY12" i="3"/>
  <c r="BA4" i="3"/>
  <c r="BO4" i="3" s="1"/>
  <c r="BA17" i="3"/>
  <c r="BO17" i="3" s="1"/>
  <c r="AO6" i="3"/>
  <c r="S47" i="3"/>
  <c r="U50" i="3"/>
  <c r="T37" i="3"/>
  <c r="U42" i="3"/>
  <c r="U10" i="3"/>
  <c r="T36" i="3"/>
  <c r="T38" i="3"/>
  <c r="BB13" i="3"/>
  <c r="BP13" i="3" s="1"/>
  <c r="BC43" i="3"/>
  <c r="BQ43" i="3" s="1"/>
  <c r="AY30" i="3"/>
  <c r="BC52" i="3"/>
  <c r="BQ52" i="3" s="1"/>
  <c r="BB24" i="3"/>
  <c r="BP24" i="3" s="1"/>
  <c r="BB43" i="3"/>
  <c r="BP43" i="3" s="1"/>
  <c r="BD36" i="3"/>
  <c r="BR36" i="3" s="1"/>
  <c r="BC32" i="3"/>
  <c r="BQ32" i="3" s="1"/>
  <c r="AP53" i="3"/>
  <c r="AZ16" i="3"/>
  <c r="BN16" i="3" s="1"/>
  <c r="AY45" i="3"/>
  <c r="BM45" i="3" s="1"/>
  <c r="BB8" i="3"/>
  <c r="BP8" i="3" s="1"/>
  <c r="BB6" i="3"/>
  <c r="BP6" i="3" s="1"/>
  <c r="BC40" i="3"/>
  <c r="BQ40" i="3" s="1"/>
  <c r="BA45" i="3"/>
  <c r="BO45" i="3" s="1"/>
  <c r="AY18" i="3"/>
  <c r="AY42" i="3"/>
  <c r="AY14" i="3"/>
  <c r="BC22" i="3"/>
  <c r="BQ22" i="3" s="1"/>
  <c r="AN29" i="3"/>
  <c r="BD48" i="3"/>
  <c r="BR48" i="3" s="1"/>
  <c r="AZ43" i="3"/>
  <c r="BN43" i="3" s="1"/>
  <c r="BD11" i="3"/>
  <c r="BR11" i="3" s="1"/>
  <c r="U51" i="3"/>
  <c r="V51" i="3" s="1"/>
  <c r="T23" i="3"/>
  <c r="T48" i="3"/>
  <c r="S32" i="3"/>
  <c r="U8" i="3"/>
  <c r="T42" i="3"/>
  <c r="T6" i="3"/>
  <c r="BC25" i="3"/>
  <c r="BQ25" i="3" s="1"/>
  <c r="AY47" i="3"/>
  <c r="AY52" i="3"/>
  <c r="BM52" i="3" s="1"/>
  <c r="BA21" i="3"/>
  <c r="BO21" i="3" s="1"/>
  <c r="AZ37" i="3"/>
  <c r="BN37" i="3" s="1"/>
  <c r="BA25" i="3"/>
  <c r="BO25" i="3" s="1"/>
  <c r="AZ42" i="3"/>
  <c r="BN42" i="3" s="1"/>
  <c r="BA26" i="3"/>
  <c r="BO26" i="3" s="1"/>
  <c r="BB16" i="3"/>
  <c r="BP16" i="3" s="1"/>
  <c r="AY22" i="3"/>
  <c r="BM22" i="3" s="1"/>
  <c r="AO18" i="3"/>
  <c r="AY8" i="3"/>
  <c r="AP8" i="3"/>
  <c r="BC23" i="3"/>
  <c r="BQ23" i="3" s="1"/>
  <c r="AZ3" i="3"/>
  <c r="BN3" i="3" s="1"/>
  <c r="AN39" i="3"/>
  <c r="U5" i="3"/>
  <c r="T40" i="3"/>
  <c r="U19" i="3"/>
  <c r="U39" i="3"/>
  <c r="T34" i="3"/>
  <c r="T15" i="3"/>
  <c r="U13" i="3"/>
  <c r="T33" i="3"/>
  <c r="S49" i="3"/>
  <c r="AZ27" i="3"/>
  <c r="BN27" i="3" s="1"/>
  <c r="BC49" i="3"/>
  <c r="BQ49" i="3" s="1"/>
  <c r="AZ23" i="3"/>
  <c r="BN23" i="3" s="1"/>
  <c r="AY26" i="3"/>
  <c r="BM26" i="3" s="1"/>
  <c r="BC36" i="3"/>
  <c r="BQ36" i="3" s="1"/>
  <c r="BB30" i="3"/>
  <c r="BP30" i="3" s="1"/>
  <c r="BD20" i="3"/>
  <c r="BR20" i="3" s="1"/>
  <c r="BD27" i="3"/>
  <c r="BR27" i="3" s="1"/>
  <c r="AZ14" i="3"/>
  <c r="BN14" i="3" s="1"/>
  <c r="BB14" i="3"/>
  <c r="BP14" i="3" s="1"/>
  <c r="BD46" i="3"/>
  <c r="BR46" i="3" s="1"/>
  <c r="AN7" i="3"/>
  <c r="U32" i="3"/>
  <c r="S33" i="3"/>
  <c r="U25" i="3"/>
  <c r="S21" i="3"/>
  <c r="V21" i="3" s="1"/>
  <c r="T43" i="3"/>
  <c r="V43" i="3" s="1"/>
  <c r="U18" i="3"/>
  <c r="V18" i="3" s="1"/>
  <c r="S53" i="3"/>
  <c r="V53" i="3" s="1"/>
  <c r="T24" i="3"/>
  <c r="V24" i="3" s="1"/>
  <c r="U36" i="3"/>
  <c r="AZ21" i="3"/>
  <c r="BN21" i="3" s="1"/>
  <c r="AY9" i="3"/>
  <c r="BC48" i="3"/>
  <c r="BQ48" i="3" s="1"/>
  <c r="BD3" i="3"/>
  <c r="BR3" i="3" s="1"/>
  <c r="BB25" i="3"/>
  <c r="BP25" i="3" s="1"/>
  <c r="BD47" i="3"/>
  <c r="BR47" i="3" s="1"/>
  <c r="AY11" i="3"/>
  <c r="BM11" i="3" s="1"/>
  <c r="BA7" i="3"/>
  <c r="BO7" i="3" s="1"/>
  <c r="AY24" i="3"/>
  <c r="BM24" i="3" s="1"/>
  <c r="BC44" i="3"/>
  <c r="BQ44" i="3" s="1"/>
  <c r="BD44" i="3"/>
  <c r="BR44" i="3" s="1"/>
  <c r="AP47" i="3"/>
  <c r="AP39" i="3"/>
  <c r="BC14" i="3"/>
  <c r="BQ14" i="3" s="1"/>
  <c r="BD39" i="3"/>
  <c r="BR39" i="3" s="1"/>
  <c r="BD23" i="3"/>
  <c r="BR23" i="3" s="1"/>
  <c r="AP31" i="3"/>
  <c r="S14" i="3"/>
  <c r="U38" i="3"/>
  <c r="U29" i="3"/>
  <c r="U53" i="3"/>
  <c r="U44" i="3"/>
  <c r="U12" i="3"/>
  <c r="T8" i="3"/>
  <c r="S27" i="3"/>
  <c r="S13" i="3"/>
  <c r="T47" i="3"/>
  <c r="BB18" i="3"/>
  <c r="BP18" i="3" s="1"/>
  <c r="BB42" i="3"/>
  <c r="BP42" i="3" s="1"/>
  <c r="AY49" i="3"/>
  <c r="BM49" i="3" s="1"/>
  <c r="BB20" i="3"/>
  <c r="BP20" i="3" s="1"/>
  <c r="AZ25" i="3"/>
  <c r="BN25" i="3" s="1"/>
  <c r="BD18" i="3"/>
  <c r="BR18" i="3" s="1"/>
  <c r="AY48" i="3"/>
  <c r="BC26" i="3"/>
  <c r="BQ26" i="3" s="1"/>
  <c r="BA23" i="3"/>
  <c r="BO23" i="3" s="1"/>
  <c r="BA35" i="3"/>
  <c r="BO35" i="3" s="1"/>
  <c r="AZ12" i="3"/>
  <c r="BN12" i="3" s="1"/>
  <c r="AZ8" i="3"/>
  <c r="BN8" i="3" s="1"/>
  <c r="BB44" i="3"/>
  <c r="BP44" i="3" s="1"/>
  <c r="AP48" i="3"/>
  <c r="U43" i="3"/>
  <c r="S16" i="3"/>
  <c r="T28" i="3"/>
  <c r="V28" i="3" s="1"/>
  <c r="S38" i="3"/>
  <c r="S4" i="3"/>
  <c r="U33" i="3"/>
  <c r="S31" i="3"/>
  <c r="AY23" i="3"/>
  <c r="AZ34" i="3"/>
  <c r="BN34" i="3" s="1"/>
  <c r="BA40" i="3"/>
  <c r="BO40" i="3" s="1"/>
  <c r="BA43" i="3"/>
  <c r="BO43" i="3" s="1"/>
  <c r="BC30" i="3"/>
  <c r="BQ30" i="3" s="1"/>
  <c r="BD31" i="3"/>
  <c r="BR31" i="3" s="1"/>
  <c r="BB52" i="3"/>
  <c r="BP52" i="3" s="1"/>
  <c r="BC41" i="3"/>
  <c r="BQ41" i="3" s="1"/>
  <c r="BD40" i="3"/>
  <c r="BR40" i="3" s="1"/>
  <c r="AZ47" i="3"/>
  <c r="BN47" i="3" s="1"/>
  <c r="AY17" i="3"/>
  <c r="BM17" i="3" s="1"/>
  <c r="BC3" i="3"/>
  <c r="BQ3" i="3" s="1"/>
  <c r="BC15" i="3"/>
  <c r="BQ15" i="3" s="1"/>
  <c r="AP16" i="3"/>
  <c r="BB40" i="3"/>
  <c r="BP40" i="3" s="1"/>
  <c r="AO41" i="3"/>
  <c r="AN17" i="3"/>
  <c r="BC29" i="3"/>
  <c r="BQ29" i="3" s="1"/>
  <c r="AN3" i="3"/>
  <c r="BA16" i="3"/>
  <c r="BO16" i="3" s="1"/>
  <c r="BA50" i="3"/>
  <c r="BO50" i="3" s="1"/>
  <c r="AZ36" i="3"/>
  <c r="BN36" i="3" s="1"/>
  <c r="BA29" i="3"/>
  <c r="BO29" i="3" s="1"/>
  <c r="AN38" i="3"/>
  <c r="BB28" i="3"/>
  <c r="BP28" i="3" s="1"/>
  <c r="AY53" i="3"/>
  <c r="BA51" i="3"/>
  <c r="BO51" i="3" s="1"/>
  <c r="U3" i="3"/>
  <c r="V3" i="3" s="1"/>
  <c r="AO23" i="3"/>
  <c r="AY4" i="3"/>
  <c r="BM4" i="3" s="1"/>
  <c r="BA3" i="3"/>
  <c r="BO3" i="3" s="1"/>
  <c r="AN12" i="3"/>
  <c r="AO34" i="3"/>
  <c r="AN10" i="3"/>
  <c r="AP40" i="3"/>
  <c r="AO24" i="3"/>
  <c r="AN23" i="3"/>
  <c r="AN53" i="3"/>
  <c r="AN5" i="3"/>
  <c r="V5" i="4" s="1"/>
  <c r="AP23" i="3"/>
  <c r="AP6" i="3"/>
  <c r="AY51" i="3"/>
  <c r="BC37" i="3"/>
  <c r="BQ37" i="3" s="1"/>
  <c r="BB27" i="3"/>
  <c r="BP27" i="3" s="1"/>
  <c r="BD10" i="3"/>
  <c r="BR10" i="3" s="1"/>
  <c r="BC24" i="3"/>
  <c r="BQ24" i="3" s="1"/>
  <c r="BD49" i="3"/>
  <c r="BR49" i="3" s="1"/>
  <c r="AY37" i="3"/>
  <c r="AZ18" i="3"/>
  <c r="BN18" i="3" s="1"/>
  <c r="AZ7" i="3"/>
  <c r="BN7" i="3" s="1"/>
  <c r="BD43" i="3"/>
  <c r="BR43" i="3" s="1"/>
  <c r="BA12" i="3"/>
  <c r="BO12" i="3" s="1"/>
  <c r="BA22" i="3"/>
  <c r="BO22" i="3" s="1"/>
  <c r="BB36" i="3"/>
  <c r="BP36" i="3" s="1"/>
  <c r="AY35" i="3"/>
  <c r="BM35" i="3" s="1"/>
  <c r="AZ45" i="3"/>
  <c r="BN45" i="3" s="1"/>
  <c r="AP7" i="3"/>
  <c r="AO49" i="3"/>
  <c r="T16" i="3"/>
  <c r="S20" i="3"/>
  <c r="AZ33" i="3"/>
  <c r="BN33" i="3" s="1"/>
  <c r="AY20" i="3"/>
  <c r="BM20" i="3" s="1"/>
  <c r="BA13" i="3"/>
  <c r="BO13" i="3" s="1"/>
  <c r="BC11" i="3"/>
  <c r="BQ11" i="3" s="1"/>
  <c r="AY28" i="3"/>
  <c r="BM28" i="3" s="1"/>
  <c r="AZ48" i="3"/>
  <c r="BN48" i="3" s="1"/>
  <c r="AY15" i="3"/>
  <c r="BM15" i="3" s="1"/>
  <c r="BC4" i="3"/>
  <c r="BQ4" i="3" s="1"/>
  <c r="BC8" i="3"/>
  <c r="BQ8" i="3" s="1"/>
  <c r="BC16" i="3"/>
  <c r="BQ16" i="3" s="1"/>
  <c r="BD24" i="3"/>
  <c r="BR24" i="3" s="1"/>
  <c r="AZ17" i="3"/>
  <c r="BN17" i="3" s="1"/>
  <c r="AZ6" i="3"/>
  <c r="BN6" i="3" s="1"/>
  <c r="AZ35" i="3"/>
  <c r="BN35" i="3" s="1"/>
  <c r="BD19" i="3"/>
  <c r="BR19" i="3" s="1"/>
  <c r="BD29" i="3"/>
  <c r="BR29" i="3" s="1"/>
  <c r="AP26" i="3"/>
  <c r="AP32" i="3"/>
  <c r="AN52" i="3"/>
  <c r="AN28" i="3"/>
  <c r="AN24" i="3"/>
  <c r="AN36" i="3"/>
  <c r="AN20" i="3"/>
  <c r="U17" i="3"/>
  <c r="BD13" i="3"/>
  <c r="BR13" i="3" s="1"/>
  <c r="AZ46" i="3"/>
  <c r="BN46" i="3" s="1"/>
  <c r="AZ41" i="3"/>
  <c r="BN41" i="3" s="1"/>
  <c r="BB12" i="3"/>
  <c r="BP12" i="3" s="1"/>
  <c r="BB49" i="3"/>
  <c r="BP49" i="3" s="1"/>
  <c r="AZ44" i="3"/>
  <c r="BN44" i="3" s="1"/>
  <c r="AZ31" i="3"/>
  <c r="BN31" i="3" s="1"/>
  <c r="BA41" i="3"/>
  <c r="BO41" i="3" s="1"/>
  <c r="AY31" i="3"/>
  <c r="BM31" i="3" s="1"/>
  <c r="BB7" i="3"/>
  <c r="BP7" i="3" s="1"/>
  <c r="BA52" i="3"/>
  <c r="BO52" i="3" s="1"/>
  <c r="BD30" i="3"/>
  <c r="BR30" i="3" s="1"/>
  <c r="BC19" i="3"/>
  <c r="BQ19" i="3" s="1"/>
  <c r="BB51" i="3"/>
  <c r="BP51" i="3" s="1"/>
  <c r="BC12" i="3"/>
  <c r="BQ12" i="3" s="1"/>
  <c r="BB22" i="3"/>
  <c r="BP22" i="3" s="1"/>
  <c r="BA32" i="3"/>
  <c r="BO32" i="3" s="1"/>
  <c r="AN25" i="3"/>
  <c r="AO16" i="3"/>
  <c r="V16" i="4" s="1"/>
  <c r="AN4" i="3"/>
  <c r="AP12" i="3"/>
  <c r="AP4" i="3"/>
  <c r="AO4" i="3"/>
  <c r="AN47" i="3"/>
  <c r="AN15" i="3"/>
  <c r="AN9" i="3"/>
  <c r="AP24" i="3"/>
  <c r="AN41" i="3"/>
  <c r="V41" i="4" s="1"/>
  <c r="AN51" i="3"/>
  <c r="AP3" i="3"/>
  <c r="AN30" i="3"/>
  <c r="V30" i="4" s="1"/>
  <c r="BB46" i="3"/>
  <c r="BP46" i="3" s="1"/>
  <c r="BD33" i="3"/>
  <c r="BR33" i="3" s="1"/>
  <c r="BB48" i="3"/>
  <c r="BP48" i="3" s="1"/>
  <c r="BB31" i="3"/>
  <c r="BP31" i="3" s="1"/>
  <c r="AZ11" i="3"/>
  <c r="BN11" i="3" s="1"/>
  <c r="AZ13" i="3"/>
  <c r="BN13" i="3" s="1"/>
  <c r="BC9" i="3"/>
  <c r="BQ9" i="3" s="1"/>
  <c r="BC17" i="3"/>
  <c r="BQ17" i="3" s="1"/>
  <c r="BD41" i="3"/>
  <c r="BR41" i="3" s="1"/>
  <c r="BA27" i="3"/>
  <c r="BO27" i="3" s="1"/>
  <c r="BA10" i="3"/>
  <c r="BO10" i="3" s="1"/>
  <c r="BC10" i="3"/>
  <c r="BQ10" i="3" s="1"/>
  <c r="BD12" i="3"/>
  <c r="BR12" i="3" s="1"/>
  <c r="BB39" i="3"/>
  <c r="BP39" i="3" s="1"/>
  <c r="AZ19" i="3"/>
  <c r="BN19" i="3" s="1"/>
  <c r="BA28" i="3"/>
  <c r="BO28" i="3" s="1"/>
  <c r="BD35" i="3"/>
  <c r="BR35" i="3" s="1"/>
  <c r="BD14" i="3"/>
  <c r="BR14" i="3" s="1"/>
  <c r="AO26" i="3"/>
  <c r="AN26" i="3"/>
  <c r="AN37" i="3"/>
  <c r="AP37" i="3"/>
  <c r="AP36" i="3"/>
  <c r="AN46" i="3"/>
  <c r="AN14" i="3"/>
  <c r="AN21" i="3"/>
  <c r="AO22" i="3"/>
  <c r="AP13" i="3"/>
  <c r="AP52" i="3"/>
  <c r="AO51" i="3"/>
  <c r="AN48" i="3"/>
  <c r="AO43" i="3"/>
  <c r="AP34" i="3"/>
  <c r="AP15" i="3"/>
  <c r="AN22" i="3"/>
  <c r="AP22" i="3"/>
  <c r="AN13" i="3"/>
  <c r="AP50" i="3"/>
  <c r="AO52" i="3"/>
  <c r="AO35" i="3"/>
  <c r="AO47" i="3"/>
  <c r="V47" i="4" s="1"/>
  <c r="AP14" i="3"/>
  <c r="AO50" i="3"/>
  <c r="AN50" i="3"/>
  <c r="AO44" i="3"/>
  <c r="AO27" i="3"/>
  <c r="AN27" i="3"/>
  <c r="AN18" i="3"/>
  <c r="AO36" i="3"/>
  <c r="V36" i="4" s="1"/>
  <c r="AO19" i="3"/>
  <c r="BD45" i="3"/>
  <c r="BR45" i="3" s="1"/>
  <c r="AP9" i="3"/>
  <c r="AN44" i="3"/>
  <c r="AO15" i="3"/>
  <c r="AP42" i="3"/>
  <c r="AP41" i="3"/>
  <c r="AO53" i="3"/>
  <c r="AO28" i="3"/>
  <c r="AO11" i="3"/>
  <c r="AN42" i="3"/>
  <c r="AO10" i="3"/>
  <c r="AO7" i="3"/>
  <c r="AO42" i="3"/>
  <c r="AP25" i="3"/>
  <c r="AO45" i="3"/>
  <c r="AO20" i="3"/>
  <c r="AO3" i="3"/>
  <c r="BB45" i="3"/>
  <c r="BP45" i="3" s="1"/>
  <c r="AO9" i="3"/>
  <c r="AP17" i="3"/>
  <c r="AP10" i="3"/>
  <c r="AP33" i="3"/>
  <c r="AO17" i="3"/>
  <c r="V17" i="4" s="1"/>
  <c r="AO37" i="3"/>
  <c r="AO12" i="3"/>
  <c r="BA36" i="3"/>
  <c r="BO36" i="3" s="1"/>
  <c r="AY6" i="3"/>
  <c r="BM6" i="3" s="1"/>
  <c r="AZ29" i="3"/>
  <c r="BN29" i="3" s="1"/>
  <c r="AO8" i="3"/>
  <c r="AO25" i="3"/>
  <c r="AO33" i="3"/>
  <c r="AO40" i="3"/>
  <c r="AO32" i="3"/>
  <c r="AN33" i="3"/>
  <c r="AN31" i="3"/>
  <c r="AP28" i="3"/>
  <c r="AP51" i="3"/>
  <c r="AZ10" i="3"/>
  <c r="BN10" i="3" s="1"/>
  <c r="BB35" i="3"/>
  <c r="BP35" i="3" s="1"/>
  <c r="AY5" i="3"/>
  <c r="Z5" i="4" s="1"/>
  <c r="BD50" i="3"/>
  <c r="BR50" i="3" s="1"/>
  <c r="AY39" i="3"/>
  <c r="BM39" i="3" s="1"/>
  <c r="BC45" i="3"/>
  <c r="BQ45" i="3" s="1"/>
  <c r="AN11" i="3"/>
  <c r="AN45" i="3"/>
  <c r="AN6" i="3"/>
  <c r="V6" i="4" s="1"/>
  <c r="AP30" i="3"/>
  <c r="AO14" i="3"/>
  <c r="AP21" i="3"/>
  <c r="AP20" i="3"/>
  <c r="AP43" i="3"/>
  <c r="AP18" i="3"/>
  <c r="AP35" i="3"/>
  <c r="AN34" i="3"/>
  <c r="V34" i="4" s="1"/>
  <c r="AO13" i="3"/>
  <c r="T54" i="2"/>
  <c r="V54" i="2"/>
  <c r="U54" i="2"/>
  <c r="K54" i="2"/>
  <c r="L54" i="2"/>
  <c r="M54" i="2"/>
  <c r="M4" i="2"/>
  <c r="L4" i="2"/>
  <c r="K4" i="2"/>
  <c r="AP54" i="3"/>
  <c r="S54" i="3"/>
  <c r="U54" i="3"/>
  <c r="T54" i="3"/>
  <c r="AN54" i="3"/>
  <c r="AO54" i="3"/>
  <c r="BD54" i="3"/>
  <c r="BR54" i="3" s="1"/>
  <c r="AZ54" i="3"/>
  <c r="BN54" i="3" s="1"/>
  <c r="BB54" i="3"/>
  <c r="BP54" i="3" s="1"/>
  <c r="BC54" i="3"/>
  <c r="BQ54" i="3" s="1"/>
  <c r="BA54" i="3"/>
  <c r="BO54" i="3" s="1"/>
  <c r="AY54" i="3"/>
  <c r="BB29" i="3"/>
  <c r="BP29" i="3" s="1"/>
  <c r="AN40" i="3"/>
  <c r="AN43" i="3"/>
  <c r="AO39" i="3"/>
  <c r="V39" i="4" s="1"/>
  <c r="AP46" i="3"/>
  <c r="AO46" i="3"/>
  <c r="AN35" i="3"/>
  <c r="AO29" i="3"/>
  <c r="V29" i="4" s="1"/>
  <c r="AN32" i="3"/>
  <c r="AP19" i="3"/>
  <c r="BA53" i="3"/>
  <c r="BO53" i="3" s="1"/>
  <c r="BD17" i="3"/>
  <c r="BR17" i="3" s="1"/>
  <c r="AY29" i="3"/>
  <c r="BM29" i="3" s="1"/>
  <c r="AN8" i="3"/>
  <c r="AP49" i="3"/>
  <c r="AO31" i="3"/>
  <c r="AP38" i="3"/>
  <c r="AO38" i="3"/>
  <c r="AN19" i="3"/>
  <c r="AO21" i="3"/>
  <c r="AN16" i="3"/>
  <c r="AP11" i="3"/>
  <c r="BM14" i="3"/>
  <c r="BM50" i="3"/>
  <c r="BM36" i="3"/>
  <c r="BM46" i="3"/>
  <c r="BM23" i="3"/>
  <c r="BM16" i="3"/>
  <c r="BM32" i="3"/>
  <c r="BM21" i="3"/>
  <c r="Z21" i="4"/>
  <c r="BM44" i="3"/>
  <c r="BM25" i="3"/>
  <c r="BM27" i="3"/>
  <c r="BM34" i="3"/>
  <c r="BM13" i="3"/>
  <c r="BM7" i="3"/>
  <c r="BM47" i="3"/>
  <c r="BM12" i="3"/>
  <c r="BM8" i="3"/>
  <c r="BM9" i="3"/>
  <c r="K4" i="4"/>
  <c r="K12" i="4"/>
  <c r="K20" i="4"/>
  <c r="K28" i="4"/>
  <c r="K36" i="4"/>
  <c r="K44" i="4"/>
  <c r="K52" i="4"/>
  <c r="J16" i="4"/>
  <c r="J32" i="4"/>
  <c r="J48" i="4"/>
  <c r="L4" i="4"/>
  <c r="L12" i="4"/>
  <c r="L20" i="4"/>
  <c r="L28" i="4"/>
  <c r="L36" i="4"/>
  <c r="L44" i="4"/>
  <c r="L52" i="4"/>
  <c r="J17" i="4"/>
  <c r="J33" i="4"/>
  <c r="J49" i="4"/>
  <c r="L5" i="4"/>
  <c r="L13" i="4"/>
  <c r="L21" i="4"/>
  <c r="L29" i="4"/>
  <c r="L37" i="4"/>
  <c r="L45" i="4"/>
  <c r="L53" i="4"/>
  <c r="J19" i="4"/>
  <c r="J35" i="4"/>
  <c r="J51" i="4"/>
  <c r="K6" i="4"/>
  <c r="K14" i="4"/>
  <c r="K22" i="4"/>
  <c r="K30" i="4"/>
  <c r="K38" i="4"/>
  <c r="K46" i="4"/>
  <c r="J4" i="4"/>
  <c r="J20" i="4"/>
  <c r="J36" i="4"/>
  <c r="J52" i="4"/>
  <c r="K7" i="4"/>
  <c r="K15" i="4"/>
  <c r="K23" i="4"/>
  <c r="K39" i="4"/>
  <c r="K47" i="4"/>
  <c r="J6" i="4"/>
  <c r="J22" i="4"/>
  <c r="J38" i="4"/>
  <c r="J3" i="4"/>
  <c r="L9" i="4"/>
  <c r="L41" i="4"/>
  <c r="J27" i="4"/>
  <c r="L6" i="4"/>
  <c r="L14" i="4"/>
  <c r="L22" i="4"/>
  <c r="L30" i="4"/>
  <c r="L38" i="4"/>
  <c r="L46" i="4"/>
  <c r="J5" i="4"/>
  <c r="J21" i="4"/>
  <c r="J37" i="4"/>
  <c r="J53" i="4"/>
  <c r="L25" i="4"/>
  <c r="J11" i="4"/>
  <c r="K31" i="4"/>
  <c r="L33" i="4"/>
  <c r="J43" i="4"/>
  <c r="L7" i="4"/>
  <c r="L15" i="4"/>
  <c r="L23" i="4"/>
  <c r="L31" i="4"/>
  <c r="L39" i="4"/>
  <c r="L47" i="4"/>
  <c r="J7" i="4"/>
  <c r="J23" i="4"/>
  <c r="J39" i="4"/>
  <c r="K8" i="4"/>
  <c r="K16" i="4"/>
  <c r="K24" i="4"/>
  <c r="K32" i="4"/>
  <c r="K40" i="4"/>
  <c r="K48" i="4"/>
  <c r="J8" i="4"/>
  <c r="J24" i="4"/>
  <c r="L17" i="4"/>
  <c r="L49" i="4"/>
  <c r="J40" i="4"/>
  <c r="L8" i="4"/>
  <c r="L16" i="4"/>
  <c r="L24" i="4"/>
  <c r="L32" i="4"/>
  <c r="L40" i="4"/>
  <c r="L48" i="4"/>
  <c r="J9" i="4"/>
  <c r="J25" i="4"/>
  <c r="J41" i="4"/>
  <c r="K9" i="4"/>
  <c r="K17" i="4"/>
  <c r="K25" i="4"/>
  <c r="K33" i="4"/>
  <c r="K41" i="4"/>
  <c r="K49" i="4"/>
  <c r="J10" i="4"/>
  <c r="J26" i="4"/>
  <c r="J42" i="4"/>
  <c r="L10" i="4"/>
  <c r="K35" i="4"/>
  <c r="J15" i="4"/>
  <c r="K11" i="4"/>
  <c r="L35" i="4"/>
  <c r="K13" i="4"/>
  <c r="K42" i="4"/>
  <c r="L42" i="4"/>
  <c r="J30" i="4"/>
  <c r="L18" i="4"/>
  <c r="J31" i="4"/>
  <c r="L43" i="4"/>
  <c r="L19" i="4"/>
  <c r="J44" i="4"/>
  <c r="L50" i="4"/>
  <c r="K51" i="4"/>
  <c r="K3" i="4"/>
  <c r="J12" i="4"/>
  <c r="K5" i="4"/>
  <c r="K34" i="4"/>
  <c r="J18" i="4"/>
  <c r="L3" i="4"/>
  <c r="J13" i="4"/>
  <c r="K10" i="4"/>
  <c r="L11" i="4"/>
  <c r="K37" i="4"/>
  <c r="J28" i="4"/>
  <c r="J29" i="4"/>
  <c r="K18" i="4"/>
  <c r="K43" i="4"/>
  <c r="K26" i="4"/>
  <c r="L26" i="4"/>
  <c r="J47" i="4"/>
  <c r="L51" i="4"/>
  <c r="L27" i="4"/>
  <c r="K29" i="4"/>
  <c r="J14" i="4"/>
  <c r="K19" i="4"/>
  <c r="J34" i="4"/>
  <c r="K45" i="4"/>
  <c r="J46" i="4"/>
  <c r="K27" i="4"/>
  <c r="L34" i="4"/>
  <c r="K21" i="4"/>
  <c r="K50" i="4"/>
  <c r="J45" i="4"/>
  <c r="J50" i="4"/>
  <c r="K53" i="4"/>
  <c r="BM40" i="3"/>
  <c r="BM19" i="3"/>
  <c r="BM48" i="3"/>
  <c r="BM42" i="3"/>
  <c r="BM53" i="3"/>
  <c r="BM30" i="3"/>
  <c r="Q30" i="4" s="1"/>
  <c r="Z30" i="4"/>
  <c r="BM33" i="3"/>
  <c r="BM10" i="3"/>
  <c r="V48" i="4"/>
  <c r="BM18" i="3"/>
  <c r="V5" i="3"/>
  <c r="V30" i="3"/>
  <c r="V40" i="3"/>
  <c r="V7" i="3"/>
  <c r="V25" i="3"/>
  <c r="V31" i="3"/>
  <c r="V41" i="3"/>
  <c r="V52" i="3"/>
  <c r="V46" i="3"/>
  <c r="V14" i="3"/>
  <c r="V26" i="3"/>
  <c r="V44" i="3"/>
  <c r="V6" i="3"/>
  <c r="V17" i="3"/>
  <c r="V4" i="2"/>
  <c r="U4" i="2"/>
  <c r="T4" i="2"/>
  <c r="V23" i="3"/>
  <c r="V37" i="3"/>
  <c r="V29" i="3"/>
  <c r="K9" i="2"/>
  <c r="V16" i="2"/>
  <c r="V27" i="2"/>
  <c r="V6" i="2"/>
  <c r="V38" i="2"/>
  <c r="U28" i="2"/>
  <c r="U44" i="2"/>
  <c r="U23" i="2"/>
  <c r="T50" i="2"/>
  <c r="T13" i="2"/>
  <c r="T5" i="2"/>
  <c r="U10" i="2"/>
  <c r="V15" i="2"/>
  <c r="T21" i="2"/>
  <c r="U26" i="2"/>
  <c r="V31" i="2"/>
  <c r="T37" i="2"/>
  <c r="U42" i="2"/>
  <c r="V47" i="2"/>
  <c r="V53" i="2"/>
  <c r="V10" i="2"/>
  <c r="T16" i="2"/>
  <c r="U21" i="2"/>
  <c r="V26" i="2"/>
  <c r="T32" i="2"/>
  <c r="U37" i="2"/>
  <c r="V42" i="2"/>
  <c r="T48" i="2"/>
  <c r="V3" i="2"/>
  <c r="V5" i="2"/>
  <c r="T11" i="2"/>
  <c r="U16" i="2"/>
  <c r="T27" i="2"/>
  <c r="U3" i="2"/>
  <c r="T22" i="2"/>
  <c r="T38" i="2"/>
  <c r="V48" i="2"/>
  <c r="V11" i="2"/>
  <c r="U38" i="2"/>
  <c r="U49" i="2"/>
  <c r="T39" i="2"/>
  <c r="U7" i="2"/>
  <c r="T34" i="2"/>
  <c r="T29" i="2"/>
  <c r="U50" i="2"/>
  <c r="U5" i="2"/>
  <c r="T7" i="2"/>
  <c r="T53" i="2"/>
  <c r="U53" i="2"/>
  <c r="T8" i="2"/>
  <c r="U13" i="2"/>
  <c r="V18" i="2"/>
  <c r="T24" i="2"/>
  <c r="U29" i="2"/>
  <c r="V34" i="2"/>
  <c r="T40" i="2"/>
  <c r="U45" i="2"/>
  <c r="V50" i="2"/>
  <c r="U8" i="2"/>
  <c r="V13" i="2"/>
  <c r="T19" i="2"/>
  <c r="U24" i="2"/>
  <c r="V29" i="2"/>
  <c r="T35" i="2"/>
  <c r="U40" i="2"/>
  <c r="V45" i="2"/>
  <c r="T51" i="2"/>
  <c r="U9" i="2"/>
  <c r="T20" i="2"/>
  <c r="V30" i="2"/>
  <c r="V46" i="2"/>
  <c r="V9" i="2"/>
  <c r="U20" i="2"/>
  <c r="T31" i="2"/>
  <c r="V41" i="2"/>
  <c r="U52" i="2"/>
  <c r="U15" i="2"/>
  <c r="T26" i="2"/>
  <c r="T42" i="2"/>
  <c r="V52" i="2"/>
  <c r="U32" i="2"/>
  <c r="U48" i="2"/>
  <c r="T6" i="2"/>
  <c r="V32" i="2"/>
  <c r="U43" i="2"/>
  <c r="U6" i="2"/>
  <c r="T33" i="2"/>
  <c r="T12" i="2"/>
  <c r="T28" i="2"/>
  <c r="U12" i="2"/>
  <c r="V33" i="2"/>
  <c r="V28" i="2"/>
  <c r="V7" i="2"/>
  <c r="T36" i="2"/>
  <c r="V25" i="2"/>
  <c r="T10" i="2"/>
  <c r="V36" i="2"/>
  <c r="V21" i="2"/>
  <c r="T43" i="2"/>
  <c r="U11" i="2"/>
  <c r="U27" i="2"/>
  <c r="T3" i="2"/>
  <c r="T17" i="2"/>
  <c r="V43" i="2"/>
  <c r="U17" i="2"/>
  <c r="U33" i="2"/>
  <c r="V17" i="2"/>
  <c r="V12" i="2"/>
  <c r="U39" i="2"/>
  <c r="V23" i="2"/>
  <c r="T45" i="2"/>
  <c r="V8" i="2"/>
  <c r="T14" i="2"/>
  <c r="U19" i="2"/>
  <c r="V24" i="2"/>
  <c r="T30" i="2"/>
  <c r="U35" i="2"/>
  <c r="V40" i="2"/>
  <c r="T46" i="2"/>
  <c r="U51" i="2"/>
  <c r="T9" i="2"/>
  <c r="U14" i="2"/>
  <c r="V19" i="2"/>
  <c r="T25" i="2"/>
  <c r="U30" i="2"/>
  <c r="V35" i="2"/>
  <c r="T41" i="2"/>
  <c r="U46" i="2"/>
  <c r="V51" i="2"/>
  <c r="V14" i="2"/>
  <c r="U25" i="2"/>
  <c r="U41" i="2"/>
  <c r="T52" i="2"/>
  <c r="T15" i="2"/>
  <c r="U36" i="2"/>
  <c r="T47" i="2"/>
  <c r="V20" i="2"/>
  <c r="U31" i="2"/>
  <c r="U47" i="2"/>
  <c r="V37" i="2"/>
  <c r="U22" i="2"/>
  <c r="T49" i="2"/>
  <c r="V22" i="2"/>
  <c r="T44" i="2"/>
  <c r="T23" i="2"/>
  <c r="V49" i="2"/>
  <c r="T18" i="2"/>
  <c r="V44" i="2"/>
  <c r="U18" i="2"/>
  <c r="V39" i="2"/>
  <c r="U34" i="2"/>
  <c r="L7" i="2"/>
  <c r="K45" i="2"/>
  <c r="M14" i="2"/>
  <c r="K16" i="2"/>
  <c r="L24" i="2"/>
  <c r="M46" i="2"/>
  <c r="K52" i="2"/>
  <c r="M29" i="2"/>
  <c r="M45" i="2"/>
  <c r="L20" i="2"/>
  <c r="M13" i="2"/>
  <c r="K12" i="2"/>
  <c r="M33" i="2"/>
  <c r="L37" i="2"/>
  <c r="M12" i="2"/>
  <c r="M16" i="2"/>
  <c r="K17" i="2"/>
  <c r="K35" i="2"/>
  <c r="L36" i="2"/>
  <c r="L47" i="2"/>
  <c r="L13" i="2"/>
  <c r="K19" i="2"/>
  <c r="L30" i="2"/>
  <c r="M30" i="2"/>
  <c r="M27" i="2"/>
  <c r="M7" i="2"/>
  <c r="K32" i="2"/>
  <c r="M11" i="2"/>
  <c r="K31" i="2"/>
  <c r="K34" i="2"/>
  <c r="K50" i="2"/>
  <c r="L44" i="2"/>
  <c r="K40" i="2"/>
  <c r="L11" i="2"/>
  <c r="L10" i="2"/>
  <c r="K25" i="2"/>
  <c r="M44" i="2"/>
  <c r="L40" i="2"/>
  <c r="L21" i="2"/>
  <c r="K24" i="2"/>
  <c r="M48" i="2"/>
  <c r="M53" i="2"/>
  <c r="K29" i="2"/>
  <c r="L53" i="2"/>
  <c r="K8" i="2"/>
  <c r="K48" i="2"/>
  <c r="M52" i="2"/>
  <c r="M35" i="2"/>
  <c r="M34" i="2"/>
  <c r="K11" i="2"/>
  <c r="L32" i="2"/>
  <c r="K27" i="2"/>
  <c r="M15" i="2"/>
  <c r="M36" i="2"/>
  <c r="K33" i="2"/>
  <c r="M18" i="2"/>
  <c r="L9" i="2"/>
  <c r="K20" i="2"/>
  <c r="K49" i="2"/>
  <c r="L39" i="2"/>
  <c r="M31" i="2"/>
  <c r="L23" i="2"/>
  <c r="L41" i="2"/>
  <c r="L31" i="2"/>
  <c r="L16" i="2"/>
  <c r="L6" i="2"/>
  <c r="L15" i="2"/>
  <c r="K22" i="2"/>
  <c r="M24" i="2"/>
  <c r="K13" i="2"/>
  <c r="K26" i="2"/>
  <c r="K37" i="2"/>
  <c r="K30" i="2"/>
  <c r="M19" i="2"/>
  <c r="M21" i="2"/>
  <c r="K14" i="2"/>
  <c r="L3" i="2"/>
  <c r="M42" i="2"/>
  <c r="K18" i="2"/>
  <c r="L51" i="2"/>
  <c r="M22" i="2"/>
  <c r="M38" i="2"/>
  <c r="M39" i="2"/>
  <c r="K38" i="2"/>
  <c r="L14" i="2"/>
  <c r="M26" i="2"/>
  <c r="K10" i="2"/>
  <c r="K47" i="2"/>
  <c r="L48" i="2"/>
  <c r="L22" i="2"/>
  <c r="L49" i="2"/>
  <c r="M28" i="2"/>
  <c r="K28" i="2"/>
  <c r="M51" i="2"/>
  <c r="L52" i="2"/>
  <c r="L29" i="2"/>
  <c r="L46" i="2"/>
  <c r="K5" i="2"/>
  <c r="L50" i="2"/>
  <c r="M50" i="2"/>
  <c r="M8" i="2"/>
  <c r="K36" i="2"/>
  <c r="M49" i="2"/>
  <c r="M41" i="2"/>
  <c r="M43" i="2"/>
  <c r="K44" i="2"/>
  <c r="L33" i="2"/>
  <c r="L19" i="2"/>
  <c r="L38" i="2"/>
  <c r="K15" i="2"/>
  <c r="K39" i="2"/>
  <c r="M37" i="2"/>
  <c r="K23" i="2"/>
  <c r="K41" i="2"/>
  <c r="M20" i="2"/>
  <c r="L45" i="2"/>
  <c r="M40" i="2"/>
  <c r="K46" i="2"/>
  <c r="K51" i="2"/>
  <c r="M6" i="2"/>
  <c r="K43" i="2"/>
  <c r="L8" i="2"/>
  <c r="L17" i="2"/>
  <c r="L26" i="2"/>
  <c r="M10" i="2"/>
  <c r="L35" i="2"/>
  <c r="L18" i="2"/>
  <c r="L25" i="2"/>
  <c r="K21" i="2"/>
  <c r="M47" i="2"/>
  <c r="M23" i="2"/>
  <c r="K42" i="2"/>
  <c r="M9" i="2"/>
  <c r="L43" i="2"/>
  <c r="L34" i="2"/>
  <c r="L28" i="2"/>
  <c r="L12" i="2"/>
  <c r="L27" i="2"/>
  <c r="K53" i="2"/>
  <c r="K6" i="2"/>
  <c r="K7" i="2"/>
  <c r="L42" i="2"/>
  <c r="M17" i="2"/>
  <c r="M25" i="2"/>
  <c r="M32" i="2"/>
  <c r="M5" i="2"/>
  <c r="L5" i="2"/>
  <c r="V20" i="3" l="1"/>
  <c r="V47" i="3"/>
  <c r="V54" i="4"/>
  <c r="V49" i="4"/>
  <c r="Q14" i="4"/>
  <c r="V20" i="4"/>
  <c r="V35" i="3"/>
  <c r="V22" i="3"/>
  <c r="V10" i="3"/>
  <c r="Z32" i="4"/>
  <c r="V10" i="4"/>
  <c r="V19" i="3"/>
  <c r="M56" i="2"/>
  <c r="BM54" i="3"/>
  <c r="Q54" i="4" s="1"/>
  <c r="Z54" i="4"/>
  <c r="L56" i="2"/>
  <c r="K56" i="2"/>
  <c r="Z40" i="4"/>
  <c r="Q40" i="4"/>
  <c r="Z26" i="4"/>
  <c r="V23" i="4"/>
  <c r="V49" i="3"/>
  <c r="V27" i="3"/>
  <c r="Z38" i="4"/>
  <c r="V35" i="4"/>
  <c r="V4" i="4"/>
  <c r="V8" i="3"/>
  <c r="V32" i="3"/>
  <c r="V15" i="3"/>
  <c r="V12" i="3"/>
  <c r="V34" i="3"/>
  <c r="M54" i="4"/>
  <c r="V3" i="4"/>
  <c r="V39" i="3"/>
  <c r="Z14" i="4"/>
  <c r="BS8" i="3"/>
  <c r="BT8" i="3" s="1"/>
  <c r="Q23" i="4"/>
  <c r="Q26" i="4"/>
  <c r="Z48" i="4"/>
  <c r="Q48" i="4"/>
  <c r="BS21" i="3"/>
  <c r="BT21" i="3" s="1"/>
  <c r="V25" i="4"/>
  <c r="V7" i="4"/>
  <c r="V26" i="4"/>
  <c r="V38" i="4"/>
  <c r="V18" i="4"/>
  <c r="V53" i="4"/>
  <c r="V38" i="3"/>
  <c r="Q16" i="4"/>
  <c r="Z4" i="4"/>
  <c r="Z34" i="4"/>
  <c r="Q4" i="4"/>
  <c r="Q34" i="4"/>
  <c r="Z12" i="4"/>
  <c r="Z47" i="4"/>
  <c r="BS47" i="3"/>
  <c r="BT47" i="3" s="1"/>
  <c r="Q13" i="4"/>
  <c r="BS22" i="3"/>
  <c r="BT22" i="3" s="1"/>
  <c r="V46" i="4"/>
  <c r="Q32" i="4"/>
  <c r="V16" i="3"/>
  <c r="Z51" i="4"/>
  <c r="V13" i="3"/>
  <c r="V33" i="3"/>
  <c r="BS6" i="3"/>
  <c r="BT6" i="3" s="1"/>
  <c r="Z15" i="4"/>
  <c r="Z9" i="4"/>
  <c r="V12" i="4"/>
  <c r="Z42" i="4"/>
  <c r="Q42" i="4"/>
  <c r="Q15" i="4"/>
  <c r="Z49" i="4"/>
  <c r="Q49" i="4"/>
  <c r="Z33" i="4"/>
  <c r="BM51" i="3"/>
  <c r="Q51" i="4" s="1"/>
  <c r="Q33" i="4"/>
  <c r="Z43" i="4"/>
  <c r="Z25" i="4"/>
  <c r="Z50" i="4"/>
  <c r="BS43" i="3"/>
  <c r="BT43" i="3" s="1"/>
  <c r="BS25" i="3"/>
  <c r="BT25" i="3" s="1"/>
  <c r="Q50" i="4"/>
  <c r="Q9" i="4"/>
  <c r="Z22" i="4"/>
  <c r="Z23" i="4"/>
  <c r="Z41" i="4"/>
  <c r="Q41" i="4"/>
  <c r="Z44" i="4"/>
  <c r="V24" i="4"/>
  <c r="BS44" i="3"/>
  <c r="BT44" i="3" s="1"/>
  <c r="V44" i="4"/>
  <c r="Z3" i="4"/>
  <c r="Z18" i="4"/>
  <c r="V9" i="4"/>
  <c r="BS20" i="3"/>
  <c r="BT20" i="3" s="1"/>
  <c r="V13" i="4"/>
  <c r="V15" i="4"/>
  <c r="V51" i="4"/>
  <c r="BS28" i="3"/>
  <c r="BT28" i="3" s="1"/>
  <c r="Z37" i="4"/>
  <c r="V52" i="4"/>
  <c r="Z6" i="4"/>
  <c r="V28" i="4"/>
  <c r="BS12" i="3"/>
  <c r="BT12" i="3" s="1"/>
  <c r="Z11" i="4"/>
  <c r="Z52" i="4"/>
  <c r="Q11" i="4"/>
  <c r="Z19" i="4"/>
  <c r="BS52" i="3"/>
  <c r="BT52" i="3" s="1"/>
  <c r="Q19" i="4"/>
  <c r="BM37" i="3"/>
  <c r="Q37" i="4" s="1"/>
  <c r="Z39" i="4"/>
  <c r="Z24" i="4"/>
  <c r="V40" i="4"/>
  <c r="Q24" i="4"/>
  <c r="Q7" i="4"/>
  <c r="Z13" i="4"/>
  <c r="Z16" i="4"/>
  <c r="BS53" i="3"/>
  <c r="BT53" i="3" s="1"/>
  <c r="Z46" i="4"/>
  <c r="Z28" i="4"/>
  <c r="Z20" i="4"/>
  <c r="V33" i="4"/>
  <c r="Z8" i="4"/>
  <c r="V19" i="4"/>
  <c r="V43" i="4"/>
  <c r="Z7" i="4"/>
  <c r="V22" i="4"/>
  <c r="V37" i="4"/>
  <c r="V14" i="4"/>
  <c r="BS46" i="3"/>
  <c r="BT46" i="3" s="1"/>
  <c r="V21" i="4"/>
  <c r="BM5" i="3"/>
  <c r="BS5" i="3" s="1"/>
  <c r="BT5" i="3" s="1"/>
  <c r="Z27" i="4"/>
  <c r="V31" i="4"/>
  <c r="BS27" i="3"/>
  <c r="BT27" i="3" s="1"/>
  <c r="Z17" i="4"/>
  <c r="BS39" i="3"/>
  <c r="BT39" i="3" s="1"/>
  <c r="V42" i="4"/>
  <c r="V50" i="4"/>
  <c r="Z10" i="4"/>
  <c r="Q10" i="4"/>
  <c r="BM3" i="3"/>
  <c r="Q3" i="4" s="1"/>
  <c r="Z31" i="4"/>
  <c r="BS31" i="3"/>
  <c r="BT31" i="3" s="1"/>
  <c r="Z35" i="4"/>
  <c r="Q35" i="4"/>
  <c r="Z36" i="4"/>
  <c r="BS36" i="3"/>
  <c r="BT36" i="3" s="1"/>
  <c r="V11" i="4"/>
  <c r="V27" i="4"/>
  <c r="V45" i="4"/>
  <c r="V32" i="4"/>
  <c r="BS54" i="3"/>
  <c r="BT54" i="3" s="1"/>
  <c r="BS14" i="3"/>
  <c r="BT14" i="3" s="1"/>
  <c r="Z45" i="4"/>
  <c r="V8" i="4"/>
  <c r="Z53" i="4"/>
  <c r="BS45" i="3"/>
  <c r="BT45" i="3" s="1"/>
  <c r="BS17" i="3"/>
  <c r="BT17" i="3" s="1"/>
  <c r="N54" i="2"/>
  <c r="Q28" i="4"/>
  <c r="Q29" i="4"/>
  <c r="BS29" i="3"/>
  <c r="BT29" i="3" s="1"/>
  <c r="V54" i="3"/>
  <c r="Z29" i="4"/>
  <c r="Q47" i="4"/>
  <c r="BS23" i="3"/>
  <c r="BT23" i="3" s="1"/>
  <c r="BS11" i="3"/>
  <c r="BT11" i="3" s="1"/>
  <c r="BS9" i="3"/>
  <c r="BT9" i="3" s="1"/>
  <c r="BS38" i="3"/>
  <c r="BT38" i="3" s="1"/>
  <c r="BS15" i="3"/>
  <c r="BT15" i="3" s="1"/>
  <c r="BS49" i="3"/>
  <c r="BT49" i="3" s="1"/>
  <c r="BS26" i="3"/>
  <c r="BT26" i="3" s="1"/>
  <c r="M22" i="4"/>
  <c r="N22" i="4" s="1"/>
  <c r="Q39" i="4"/>
  <c r="M53" i="4"/>
  <c r="U53" i="4" s="1"/>
  <c r="M51" i="4"/>
  <c r="N51" i="4" s="1"/>
  <c r="BS7" i="3"/>
  <c r="BT7" i="3" s="1"/>
  <c r="BS48" i="3"/>
  <c r="BT48" i="3" s="1"/>
  <c r="M4" i="4"/>
  <c r="U4" i="4" s="1"/>
  <c r="M20" i="4"/>
  <c r="N20" i="4" s="1"/>
  <c r="M31" i="4"/>
  <c r="N31" i="4" s="1"/>
  <c r="M30" i="4"/>
  <c r="U30" i="4" s="1"/>
  <c r="W30" i="4" s="1"/>
  <c r="M39" i="4"/>
  <c r="U39" i="4" s="1"/>
  <c r="W39" i="4" s="1"/>
  <c r="M29" i="4"/>
  <c r="N29" i="4" s="1"/>
  <c r="M24" i="4"/>
  <c r="N24" i="4" s="1"/>
  <c r="M27" i="4"/>
  <c r="U27" i="4" s="1"/>
  <c r="M8" i="4"/>
  <c r="U8" i="4" s="1"/>
  <c r="Q25" i="4"/>
  <c r="Q17" i="4"/>
  <c r="BS33" i="3"/>
  <c r="BT33" i="3" s="1"/>
  <c r="Q22" i="4"/>
  <c r="BS30" i="3"/>
  <c r="BT30" i="3" s="1"/>
  <c r="Q52" i="4"/>
  <c r="Q36" i="4"/>
  <c r="BS24" i="3"/>
  <c r="BT24" i="3" s="1"/>
  <c r="BS13" i="3"/>
  <c r="BT13" i="3" s="1"/>
  <c r="BS4" i="3"/>
  <c r="BT4" i="3" s="1"/>
  <c r="BS40" i="3"/>
  <c r="BT40" i="3" s="1"/>
  <c r="BS19" i="3"/>
  <c r="BT19" i="3" s="1"/>
  <c r="Q6" i="4"/>
  <c r="Q8" i="4"/>
  <c r="Q27" i="4"/>
  <c r="BS42" i="3"/>
  <c r="BT42" i="3" s="1"/>
  <c r="Q20" i="4"/>
  <c r="BS34" i="3"/>
  <c r="BT34" i="3" s="1"/>
  <c r="Q43" i="4"/>
  <c r="M46" i="4"/>
  <c r="M17" i="4"/>
  <c r="Q44" i="4"/>
  <c r="M3" i="4"/>
  <c r="BS50" i="3"/>
  <c r="BT50" i="3" s="1"/>
  <c r="BS35" i="3"/>
  <c r="BT35" i="3" s="1"/>
  <c r="Q46" i="4"/>
  <c r="M34" i="4"/>
  <c r="M13" i="4"/>
  <c r="M41" i="4"/>
  <c r="M11" i="4"/>
  <c r="M38" i="4"/>
  <c r="M43" i="4"/>
  <c r="Q53" i="4"/>
  <c r="M25" i="4"/>
  <c r="M37" i="4"/>
  <c r="Q31" i="4"/>
  <c r="M12" i="4"/>
  <c r="M23" i="4"/>
  <c r="M5" i="4"/>
  <c r="N5" i="4" s="1"/>
  <c r="M49" i="4"/>
  <c r="BS16" i="3"/>
  <c r="BT16" i="3" s="1"/>
  <c r="M35" i="4"/>
  <c r="M19" i="4"/>
  <c r="BS32" i="3"/>
  <c r="BT32" i="3" s="1"/>
  <c r="BS10" i="3"/>
  <c r="BT10" i="3" s="1"/>
  <c r="Q45" i="4"/>
  <c r="M47" i="4"/>
  <c r="M7" i="4"/>
  <c r="M48" i="4"/>
  <c r="M28" i="4"/>
  <c r="Q12" i="4"/>
  <c r="M9" i="4"/>
  <c r="M6" i="4"/>
  <c r="M15" i="4"/>
  <c r="M21" i="4"/>
  <c r="BS41" i="3"/>
  <c r="BT41" i="3" s="1"/>
  <c r="M42" i="4"/>
  <c r="M32" i="4"/>
  <c r="M18" i="4"/>
  <c r="Q21" i="4"/>
  <c r="M50" i="4"/>
  <c r="M26" i="4"/>
  <c r="M52" i="4"/>
  <c r="M16" i="4"/>
  <c r="M33" i="4"/>
  <c r="M14" i="4"/>
  <c r="M45" i="4"/>
  <c r="M44" i="4"/>
  <c r="M10" i="4"/>
  <c r="M40" i="4"/>
  <c r="M36" i="4"/>
  <c r="BU22" i="3"/>
  <c r="BU47" i="3"/>
  <c r="BV47" i="3"/>
  <c r="BS18" i="3"/>
  <c r="Q18" i="4"/>
  <c r="T56" i="2"/>
  <c r="V56" i="2"/>
  <c r="N40" i="2"/>
  <c r="N43" i="2"/>
  <c r="N13" i="2"/>
  <c r="N32" i="2"/>
  <c r="N27" i="2"/>
  <c r="N21" i="2"/>
  <c r="N11" i="2"/>
  <c r="U56" i="2"/>
  <c r="N48" i="2"/>
  <c r="N9" i="2"/>
  <c r="N7" i="2"/>
  <c r="N34" i="2"/>
  <c r="N30" i="2"/>
  <c r="N6" i="2"/>
  <c r="N45" i="2"/>
  <c r="N52" i="2"/>
  <c r="N16" i="2"/>
  <c r="N19" i="2"/>
  <c r="N14" i="2"/>
  <c r="N12" i="2"/>
  <c r="N49" i="2"/>
  <c r="N24" i="2"/>
  <c r="N53" i="2"/>
  <c r="N44" i="2"/>
  <c r="N38" i="2"/>
  <c r="N42" i="2"/>
  <c r="N20" i="2"/>
  <c r="N39" i="2"/>
  <c r="N17" i="2"/>
  <c r="N29" i="2"/>
  <c r="N18" i="2"/>
  <c r="N35" i="2"/>
  <c r="N31" i="2"/>
  <c r="N23" i="2"/>
  <c r="N50" i="2"/>
  <c r="N25" i="2"/>
  <c r="N47" i="2"/>
  <c r="N37" i="2"/>
  <c r="N10" i="2"/>
  <c r="N4" i="2"/>
  <c r="N36" i="2"/>
  <c r="N3" i="2"/>
  <c r="N41" i="2"/>
  <c r="N51" i="2"/>
  <c r="N26" i="2"/>
  <c r="N33" i="2"/>
  <c r="N46" i="2"/>
  <c r="N8" i="2"/>
  <c r="N15" i="2"/>
  <c r="N28" i="2"/>
  <c r="N5" i="2"/>
  <c r="N22" i="2"/>
  <c r="W4" i="4" l="1"/>
  <c r="W53" i="4"/>
  <c r="BV8" i="3"/>
  <c r="BU8" i="3"/>
  <c r="N54" i="4"/>
  <c r="U54" i="4"/>
  <c r="W54" i="4" s="1"/>
  <c r="BU21" i="3"/>
  <c r="BU6" i="3"/>
  <c r="BV52" i="3"/>
  <c r="BV21" i="3"/>
  <c r="BV6" i="3"/>
  <c r="BV22" i="3"/>
  <c r="BU28" i="3"/>
  <c r="BV44" i="3"/>
  <c r="BU12" i="3"/>
  <c r="BU43" i="3"/>
  <c r="BV12" i="3"/>
  <c r="BV27" i="3"/>
  <c r="BS51" i="3"/>
  <c r="BT51" i="3" s="1"/>
  <c r="BV43" i="3"/>
  <c r="BU25" i="3"/>
  <c r="BV28" i="3"/>
  <c r="BV20" i="3"/>
  <c r="BV25" i="3"/>
  <c r="BU20" i="3"/>
  <c r="BS37" i="3"/>
  <c r="BT37" i="3" s="1"/>
  <c r="BU44" i="3"/>
  <c r="BU17" i="3"/>
  <c r="BU53" i="3"/>
  <c r="BU52" i="3"/>
  <c r="BV31" i="3"/>
  <c r="BV53" i="3"/>
  <c r="BV29" i="3"/>
  <c r="BU46" i="3"/>
  <c r="BV46" i="3"/>
  <c r="BU5" i="3"/>
  <c r="BV36" i="3"/>
  <c r="BV5" i="3"/>
  <c r="BU36" i="3"/>
  <c r="BU14" i="3"/>
  <c r="Q5" i="4"/>
  <c r="BU31" i="3"/>
  <c r="BV39" i="3"/>
  <c r="BV17" i="3"/>
  <c r="BS3" i="3"/>
  <c r="BU3" i="3" s="1"/>
  <c r="BU39" i="3"/>
  <c r="BU27" i="3"/>
  <c r="W8" i="4"/>
  <c r="BV14" i="3"/>
  <c r="W27" i="4"/>
  <c r="BV54" i="3"/>
  <c r="U22" i="4"/>
  <c r="W22" i="4" s="1"/>
  <c r="BV45" i="3"/>
  <c r="BU45" i="3"/>
  <c r="BU54" i="3"/>
  <c r="U31" i="4"/>
  <c r="W31" i="4" s="1"/>
  <c r="BU29" i="3"/>
  <c r="BU11" i="3"/>
  <c r="BU9" i="3"/>
  <c r="N39" i="4"/>
  <c r="Y39" i="4" s="1"/>
  <c r="AA39" i="4" s="1"/>
  <c r="U20" i="4"/>
  <c r="W20" i="4" s="1"/>
  <c r="BU23" i="3"/>
  <c r="BV38" i="3"/>
  <c r="BV9" i="3"/>
  <c r="BU38" i="3"/>
  <c r="BV23" i="3"/>
  <c r="BV11" i="3"/>
  <c r="N4" i="4"/>
  <c r="Y4" i="4" s="1"/>
  <c r="AA4" i="4" s="1"/>
  <c r="U51" i="4"/>
  <c r="W51" i="4" s="1"/>
  <c r="N53" i="4"/>
  <c r="P53" i="4" s="1"/>
  <c r="R53" i="4" s="1"/>
  <c r="N27" i="4"/>
  <c r="Y27" i="4" s="1"/>
  <c r="AA27" i="4" s="1"/>
  <c r="BU26" i="3"/>
  <c r="BU15" i="3"/>
  <c r="BU49" i="3"/>
  <c r="BV15" i="3"/>
  <c r="BU48" i="3"/>
  <c r="BV26" i="3"/>
  <c r="BV49" i="3"/>
  <c r="BU33" i="3"/>
  <c r="BV48" i="3"/>
  <c r="BU7" i="3"/>
  <c r="BU10" i="3"/>
  <c r="BV4" i="3"/>
  <c r="BV16" i="3"/>
  <c r="BU30" i="3"/>
  <c r="BU4" i="3"/>
  <c r="BV33" i="3"/>
  <c r="BU16" i="3"/>
  <c r="N30" i="4"/>
  <c r="Y30" i="4" s="1"/>
  <c r="AA30" i="4" s="1"/>
  <c r="U29" i="4"/>
  <c r="W29" i="4" s="1"/>
  <c r="BV13" i="3"/>
  <c r="BU24" i="3"/>
  <c r="BV7" i="3"/>
  <c r="BV40" i="3"/>
  <c r="N8" i="4"/>
  <c r="Y8" i="4" s="1"/>
  <c r="AA8" i="4" s="1"/>
  <c r="U24" i="4"/>
  <c r="W24" i="4" s="1"/>
  <c r="BU40" i="3"/>
  <c r="BV19" i="3"/>
  <c r="BU13" i="3"/>
  <c r="BV24" i="3"/>
  <c r="BU19" i="3"/>
  <c r="BV30" i="3"/>
  <c r="BU42" i="3"/>
  <c r="BU32" i="3"/>
  <c r="BV32" i="3"/>
  <c r="BV34" i="3"/>
  <c r="BV42" i="3"/>
  <c r="BU34" i="3"/>
  <c r="N47" i="4"/>
  <c r="U47" i="4"/>
  <c r="W47" i="4" s="1"/>
  <c r="N11" i="4"/>
  <c r="U11" i="4"/>
  <c r="W11" i="4" s="1"/>
  <c r="U41" i="4"/>
  <c r="W41" i="4" s="1"/>
  <c r="N41" i="4"/>
  <c r="BV50" i="3"/>
  <c r="U25" i="4"/>
  <c r="W25" i="4" s="1"/>
  <c r="N25" i="4"/>
  <c r="N13" i="4"/>
  <c r="U13" i="4"/>
  <c r="W13" i="4" s="1"/>
  <c r="BU41" i="3"/>
  <c r="N32" i="4"/>
  <c r="U32" i="4"/>
  <c r="W32" i="4" s="1"/>
  <c r="U42" i="4"/>
  <c r="W42" i="4" s="1"/>
  <c r="N42" i="4"/>
  <c r="Y20" i="4"/>
  <c r="AA20" i="4" s="1"/>
  <c r="P20" i="4"/>
  <c r="R20" i="4" s="1"/>
  <c r="U5" i="4"/>
  <c r="W5" i="4" s="1"/>
  <c r="N43" i="4"/>
  <c r="U43" i="4"/>
  <c r="W43" i="4" s="1"/>
  <c r="N17" i="4"/>
  <c r="U17" i="4"/>
  <c r="W17" i="4" s="1"/>
  <c r="N18" i="4"/>
  <c r="U18" i="4"/>
  <c r="W18" i="4" s="1"/>
  <c r="Y22" i="4"/>
  <c r="AA22" i="4" s="1"/>
  <c r="P22" i="4"/>
  <c r="R22" i="4" s="1"/>
  <c r="N34" i="4"/>
  <c r="U34" i="4"/>
  <c r="W34" i="4" s="1"/>
  <c r="BV41" i="3"/>
  <c r="Y51" i="4"/>
  <c r="AA51" i="4" s="1"/>
  <c r="P51" i="4"/>
  <c r="R51" i="4" s="1"/>
  <c r="N19" i="4"/>
  <c r="U19" i="4"/>
  <c r="W19" i="4" s="1"/>
  <c r="U23" i="4"/>
  <c r="W23" i="4" s="1"/>
  <c r="N23" i="4"/>
  <c r="N40" i="4"/>
  <c r="U40" i="4"/>
  <c r="W40" i="4" s="1"/>
  <c r="N14" i="4"/>
  <c r="U14" i="4"/>
  <c r="W14" i="4" s="1"/>
  <c r="N10" i="4"/>
  <c r="U10" i="4"/>
  <c r="W10" i="4" s="1"/>
  <c r="Y24" i="4"/>
  <c r="AA24" i="4" s="1"/>
  <c r="P24" i="4"/>
  <c r="R24" i="4" s="1"/>
  <c r="N15" i="4"/>
  <c r="U15" i="4"/>
  <c r="W15" i="4" s="1"/>
  <c r="N45" i="4"/>
  <c r="U45" i="4"/>
  <c r="W45" i="4" s="1"/>
  <c r="U26" i="4"/>
  <c r="W26" i="4" s="1"/>
  <c r="N26" i="4"/>
  <c r="U3" i="4"/>
  <c r="W3" i="4" s="1"/>
  <c r="N3" i="4"/>
  <c r="U36" i="4"/>
  <c r="W36" i="4" s="1"/>
  <c r="N36" i="4"/>
  <c r="N35" i="4"/>
  <c r="U35" i="4"/>
  <c r="W35" i="4" s="1"/>
  <c r="Y29" i="4"/>
  <c r="AA29" i="4" s="1"/>
  <c r="P29" i="4"/>
  <c r="R29" i="4" s="1"/>
  <c r="U52" i="4"/>
  <c r="W52" i="4" s="1"/>
  <c r="N52" i="4"/>
  <c r="Y31" i="4"/>
  <c r="AA31" i="4" s="1"/>
  <c r="P31" i="4"/>
  <c r="R31" i="4" s="1"/>
  <c r="N50" i="4"/>
  <c r="U50" i="4"/>
  <c r="W50" i="4" s="1"/>
  <c r="U6" i="4"/>
  <c r="W6" i="4" s="1"/>
  <c r="N6" i="4"/>
  <c r="N49" i="4"/>
  <c r="U49" i="4"/>
  <c r="W49" i="4" s="1"/>
  <c r="BU50" i="3"/>
  <c r="U28" i="4"/>
  <c r="W28" i="4" s="1"/>
  <c r="N28" i="4"/>
  <c r="N46" i="4"/>
  <c r="U46" i="4"/>
  <c r="W46" i="4" s="1"/>
  <c r="U44" i="4"/>
  <c r="W44" i="4" s="1"/>
  <c r="N44" i="4"/>
  <c r="N33" i="4"/>
  <c r="U33" i="4"/>
  <c r="W33" i="4" s="1"/>
  <c r="U9" i="4"/>
  <c r="W9" i="4" s="1"/>
  <c r="N9" i="4"/>
  <c r="N48" i="4"/>
  <c r="U48" i="4"/>
  <c r="W48" i="4" s="1"/>
  <c r="U12" i="4"/>
  <c r="W12" i="4" s="1"/>
  <c r="N12" i="4"/>
  <c r="U21" i="4"/>
  <c r="W21" i="4" s="1"/>
  <c r="N21" i="4"/>
  <c r="N16" i="4"/>
  <c r="U16" i="4"/>
  <c r="W16" i="4" s="1"/>
  <c r="T58" i="2"/>
  <c r="BU35" i="3"/>
  <c r="BV10" i="3"/>
  <c r="BV35" i="3"/>
  <c r="U7" i="4"/>
  <c r="W7" i="4" s="1"/>
  <c r="N7" i="4"/>
  <c r="U37" i="4"/>
  <c r="W37" i="4" s="1"/>
  <c r="N37" i="4"/>
  <c r="U38" i="4"/>
  <c r="W38" i="4" s="1"/>
  <c r="N38" i="4"/>
  <c r="BT18" i="3"/>
  <c r="BU18" i="3"/>
  <c r="BV18" i="3"/>
  <c r="V58" i="2"/>
  <c r="N56" i="2"/>
  <c r="U58" i="2"/>
  <c r="Y54" i="4" l="1"/>
  <c r="AA54" i="4" s="1"/>
  <c r="P54" i="4"/>
  <c r="R54" i="4" s="1"/>
  <c r="BV51" i="3"/>
  <c r="BU37" i="3"/>
  <c r="BU51" i="3"/>
  <c r="BV37" i="3"/>
  <c r="BV3" i="3"/>
  <c r="BT3" i="3"/>
  <c r="P39" i="4"/>
  <c r="R39" i="4" s="1"/>
  <c r="P4" i="4"/>
  <c r="R4" i="4" s="1"/>
  <c r="Y53" i="4"/>
  <c r="AA53" i="4" s="1"/>
  <c r="P27" i="4"/>
  <c r="R27" i="4" s="1"/>
  <c r="P30" i="4"/>
  <c r="R30" i="4" s="1"/>
  <c r="P8" i="4"/>
  <c r="R8" i="4" s="1"/>
  <c r="Y23" i="4"/>
  <c r="AA23" i="4" s="1"/>
  <c r="P23" i="4"/>
  <c r="R23" i="4" s="1"/>
  <c r="Y45" i="4"/>
  <c r="AA45" i="4" s="1"/>
  <c r="P45" i="4"/>
  <c r="R45" i="4" s="1"/>
  <c r="Y16" i="4"/>
  <c r="AA16" i="4" s="1"/>
  <c r="P16" i="4"/>
  <c r="R16" i="4" s="1"/>
  <c r="Y46" i="4"/>
  <c r="AA46" i="4" s="1"/>
  <c r="P46" i="4"/>
  <c r="R46" i="4" s="1"/>
  <c r="Y52" i="4"/>
  <c r="AA52" i="4" s="1"/>
  <c r="P52" i="4"/>
  <c r="R52" i="4" s="1"/>
  <c r="Y33" i="4"/>
  <c r="AA33" i="4" s="1"/>
  <c r="P33" i="4"/>
  <c r="R33" i="4" s="1"/>
  <c r="Y50" i="4"/>
  <c r="AA50" i="4" s="1"/>
  <c r="P50" i="4"/>
  <c r="R50" i="4" s="1"/>
  <c r="Y17" i="4"/>
  <c r="AA17" i="4" s="1"/>
  <c r="P17" i="4"/>
  <c r="R17" i="4" s="1"/>
  <c r="Y25" i="4"/>
  <c r="AA25" i="4" s="1"/>
  <c r="P25" i="4"/>
  <c r="R25" i="4" s="1"/>
  <c r="Y21" i="4"/>
  <c r="AA21" i="4" s="1"/>
  <c r="P21" i="4"/>
  <c r="R21" i="4" s="1"/>
  <c r="Y28" i="4"/>
  <c r="AA28" i="4" s="1"/>
  <c r="P28" i="4"/>
  <c r="R28" i="4" s="1"/>
  <c r="Y19" i="4"/>
  <c r="AA19" i="4" s="1"/>
  <c r="P19" i="4"/>
  <c r="R19" i="4" s="1"/>
  <c r="Y32" i="4"/>
  <c r="AA32" i="4" s="1"/>
  <c r="P32" i="4"/>
  <c r="R32" i="4" s="1"/>
  <c r="Y38" i="4"/>
  <c r="AA38" i="4" s="1"/>
  <c r="P38" i="4"/>
  <c r="R38" i="4" s="1"/>
  <c r="Y18" i="4"/>
  <c r="AA18" i="4" s="1"/>
  <c r="P18" i="4"/>
  <c r="R18" i="4" s="1"/>
  <c r="Y43" i="4"/>
  <c r="AA43" i="4" s="1"/>
  <c r="P43" i="4"/>
  <c r="R43" i="4" s="1"/>
  <c r="Y12" i="4"/>
  <c r="AA12" i="4" s="1"/>
  <c r="P12" i="4"/>
  <c r="R12" i="4" s="1"/>
  <c r="Y48" i="4"/>
  <c r="AA48" i="4" s="1"/>
  <c r="P48" i="4"/>
  <c r="R48" i="4" s="1"/>
  <c r="Y34" i="4"/>
  <c r="AA34" i="4" s="1"/>
  <c r="P34" i="4"/>
  <c r="R34" i="4" s="1"/>
  <c r="Y42" i="4"/>
  <c r="AA42" i="4" s="1"/>
  <c r="P42" i="4"/>
  <c r="R42" i="4" s="1"/>
  <c r="Y11" i="4"/>
  <c r="AA11" i="4" s="1"/>
  <c r="P11" i="4"/>
  <c r="R11" i="4" s="1"/>
  <c r="Y40" i="4"/>
  <c r="AA40" i="4" s="1"/>
  <c r="P40" i="4"/>
  <c r="R40" i="4" s="1"/>
  <c r="Y26" i="4"/>
  <c r="AA26" i="4" s="1"/>
  <c r="P26" i="4"/>
  <c r="R26" i="4" s="1"/>
  <c r="Y37" i="4"/>
  <c r="AA37" i="4" s="1"/>
  <c r="P37" i="4"/>
  <c r="R37" i="4" s="1"/>
  <c r="Y36" i="4"/>
  <c r="AA36" i="4" s="1"/>
  <c r="P36" i="4"/>
  <c r="R36" i="4" s="1"/>
  <c r="Y9" i="4"/>
  <c r="AA9" i="4" s="1"/>
  <c r="P9" i="4"/>
  <c r="R9" i="4" s="1"/>
  <c r="Y10" i="4"/>
  <c r="AA10" i="4" s="1"/>
  <c r="P10" i="4"/>
  <c r="R10" i="4" s="1"/>
  <c r="Y44" i="4"/>
  <c r="AA44" i="4" s="1"/>
  <c r="P44" i="4"/>
  <c r="R44" i="4" s="1"/>
  <c r="Y13" i="4"/>
  <c r="AA13" i="4" s="1"/>
  <c r="P13" i="4"/>
  <c r="R13" i="4" s="1"/>
  <c r="Y15" i="4"/>
  <c r="AA15" i="4" s="1"/>
  <c r="P15" i="4"/>
  <c r="R15" i="4" s="1"/>
  <c r="Y5" i="4"/>
  <c r="AA5" i="4" s="1"/>
  <c r="P5" i="4"/>
  <c r="R5" i="4" s="1"/>
  <c r="Y41" i="4"/>
  <c r="AA41" i="4" s="1"/>
  <c r="P41" i="4"/>
  <c r="R41" i="4" s="1"/>
  <c r="Y35" i="4"/>
  <c r="AA35" i="4" s="1"/>
  <c r="P35" i="4"/>
  <c r="R35" i="4" s="1"/>
  <c r="Y7" i="4"/>
  <c r="AA7" i="4" s="1"/>
  <c r="P7" i="4"/>
  <c r="R7" i="4" s="1"/>
  <c r="Y49" i="4"/>
  <c r="AA49" i="4" s="1"/>
  <c r="P49" i="4"/>
  <c r="R49" i="4" s="1"/>
  <c r="Y14" i="4"/>
  <c r="AA14" i="4" s="1"/>
  <c r="P14" i="4"/>
  <c r="R14" i="4" s="1"/>
  <c r="Y6" i="4"/>
  <c r="AA6" i="4" s="1"/>
  <c r="P6" i="4"/>
  <c r="R6" i="4" s="1"/>
  <c r="Y3" i="4"/>
  <c r="AA3" i="4" s="1"/>
  <c r="P3" i="4"/>
  <c r="R3" i="4" s="1"/>
  <c r="Y47" i="4"/>
  <c r="AA47" i="4" s="1"/>
  <c r="P47" i="4"/>
  <c r="R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2" authorId="0" shapeId="0" xr:uid="{A733D02F-8405-489E-A210-EBD113B1F5A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 statistics"</t>
        </r>
      </text>
    </comment>
    <comment ref="J2" authorId="0" shapeId="0" xr:uid="{0D262008-F7E1-4867-B3CD-A3442A69C72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Q2" authorId="0" shapeId="0" xr:uid="{9071B931-F63C-45E5-AE56-7AC1C7C86D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3 statistics"</t>
        </r>
      </text>
    </comment>
    <comment ref="H7" authorId="0" shapeId="0" xr:uid="{57E071C1-5272-4A12-B07E-A6AAD1B503F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ONS CPI Annual Average (All Items, D7BT)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E8C0457B-F214-499C-AD66-E22CE66CD23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4 statistics"</t>
        </r>
      </text>
    </comment>
    <comment ref="X3" authorId="0" shapeId="0" xr:uid="{761B69FB-F0CB-4FE4-A947-0BB2A6601B7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5 statistics"</t>
        </r>
      </text>
    </comment>
    <comment ref="AB3" authorId="0" shapeId="0" xr:uid="{747C2F89-0BF1-424E-BE13-96E374E5FF4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6 statistics"</t>
        </r>
      </text>
    </comment>
    <comment ref="AF3" authorId="0" shapeId="0" xr:uid="{4273EEFA-7D8E-4446-AA5E-E3C737F082C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7 statistics"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I2" authorId="0" shapeId="0" xr:uid="{8D71CA33-F94A-4251-BD70-B8F747DA284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B3" authorId="0" shapeId="0" xr:uid="{1340ABD5-08E0-4F1D-BE2D-C3536B4EB3D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8 statistics"</t>
        </r>
      </text>
    </comment>
    <comment ref="AF3" authorId="0" shapeId="0" xr:uid="{55562488-8437-43F7-85C0-B34E8DF21C7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9 statistics"</t>
        </r>
      </text>
    </comment>
    <comment ref="AJ3" authorId="0" shapeId="0" xr:uid="{2D52BEC7-F9B9-41DF-88A5-7F9CECBD320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10 statistics"</t>
        </r>
      </text>
    </comment>
    <comment ref="AR3" authorId="0" shapeId="0" xr:uid="{B045C975-7E6D-4568-ACDF-1454439B243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11 statistics"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107A244C-41EC-4735-9F28-EE85425E7CC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12 statistics"</t>
        </r>
      </text>
    </comment>
  </commentList>
</comments>
</file>

<file path=xl/sharedStrings.xml><?xml version="1.0" encoding="utf-8"?>
<sst xmlns="http://schemas.openxmlformats.org/spreadsheetml/2006/main" count="158" uniqueCount="90">
  <si>
    <t>year</t>
  </si>
  <si>
    <t>total pop</t>
  </si>
  <si>
    <t>pop aged 18+</t>
  </si>
  <si>
    <t>pop in 2019</t>
  </si>
  <si>
    <t>weight</t>
  </si>
  <si>
    <t>benefit units paying childcare</t>
  </si>
  <si>
    <t>all benefit units</t>
  </si>
  <si>
    <t>benefit units with children</t>
  </si>
  <si>
    <t>average child age</t>
  </si>
  <si>
    <t>average childcare cost per week (where incurred)</t>
  </si>
  <si>
    <t>proportion of all benefit units with at least one adult not employed</t>
  </si>
  <si>
    <t>proportion of benefit units with children that have at least one adult not employed</t>
  </si>
  <si>
    <t>proportion of benefit units with adults under age 55 that have at least one adult not employed</t>
  </si>
  <si>
    <t>population aged 45 to 64</t>
  </si>
  <si>
    <t>population need social care aged 45 to 64</t>
  </si>
  <si>
    <t>population aged 65 to 79</t>
  </si>
  <si>
    <t>population need social care aged 65 to 79</t>
  </si>
  <si>
    <t>population aged 80+</t>
  </si>
  <si>
    <t>population need social care aged 80+</t>
  </si>
  <si>
    <t>Number needing care by age band</t>
  </si>
  <si>
    <t>45 to 64</t>
  </si>
  <si>
    <t>65 to 79</t>
  </si>
  <si>
    <t xml:space="preserve"> 80+</t>
  </si>
  <si>
    <t>total</t>
  </si>
  <si>
    <t>share of all benefit units paying childcare</t>
  </si>
  <si>
    <t>propn units with children paying for childcare</t>
  </si>
  <si>
    <t>inflation 2024/2015</t>
  </si>
  <si>
    <t>Shares in need of care</t>
  </si>
  <si>
    <t>total value</t>
  </si>
  <si>
    <t>Population numbers</t>
  </si>
  <si>
    <t>lower ed</t>
  </si>
  <si>
    <t>higher ed</t>
  </si>
  <si>
    <t>partner</t>
  </si>
  <si>
    <t>80+</t>
  </si>
  <si>
    <t>Number receiving care by age band</t>
  </si>
  <si>
    <t>Hours of care received by recipients</t>
  </si>
  <si>
    <t>Share of need received</t>
  </si>
  <si>
    <t>mixed</t>
  </si>
  <si>
    <t>informal</t>
  </si>
  <si>
    <t>formal</t>
  </si>
  <si>
    <t>partners</t>
  </si>
  <si>
    <t>daughters</t>
  </si>
  <si>
    <t xml:space="preserve">sons </t>
  </si>
  <si>
    <t>others</t>
  </si>
  <si>
    <t>parents</t>
  </si>
  <si>
    <t>all</t>
  </si>
  <si>
    <t>rec sc</t>
  </si>
  <si>
    <t>need and rec sc</t>
  </si>
  <si>
    <t>total hours of care per year by care provider</t>
  </si>
  <si>
    <t>OBR Real GDP growth Baseline projection, 16 May 2024</t>
  </si>
  <si>
    <t>Median wage of care workers</t>
  </si>
  <si>
    <t>GDP (millions ONS YBHA)</t>
  </si>
  <si>
    <t>OBR average (nominal) earnings growth</t>
  </si>
  <si>
    <t>OBR CPI</t>
  </si>
  <si>
    <t>total care to GDP</t>
  </si>
  <si>
    <t>formal care (right axis)</t>
  </si>
  <si>
    <t>partners (right axis)</t>
  </si>
  <si>
    <t>only other</t>
  </si>
  <si>
    <t>only partner</t>
  </si>
  <si>
    <t>partner and other</t>
  </si>
  <si>
    <t>other</t>
  </si>
  <si>
    <t>incidence</t>
  </si>
  <si>
    <t>hours</t>
  </si>
  <si>
    <t>average hours per carer per week</t>
  </si>
  <si>
    <t>total hours of informal care provided per year</t>
  </si>
  <si>
    <t>incidence of informal carers</t>
  </si>
  <si>
    <t>aggregate value of social care provision</t>
  </si>
  <si>
    <t>value of informal care supply</t>
  </si>
  <si>
    <t>value of informal care received</t>
  </si>
  <si>
    <t>care recipients by type of care</t>
  </si>
  <si>
    <t>volume</t>
  </si>
  <si>
    <t>informal carers (left axis)</t>
  </si>
  <si>
    <t>informal care recipients (left axis)</t>
  </si>
  <si>
    <t>hours of informal care provided (right axis)</t>
  </si>
  <si>
    <t>hours of informal care received (right axis)</t>
  </si>
  <si>
    <t>pop aged under 18</t>
  </si>
  <si>
    <t>average number of children per benefit unit with children</t>
  </si>
  <si>
    <t>average number of chilren per benefit unit</t>
  </si>
  <si>
    <t>number of benefit units paying childcare</t>
  </si>
  <si>
    <t>Data in grey copied from stata window</t>
  </si>
  <si>
    <t>Check comments for source code</t>
  </si>
  <si>
    <t>Base statistics generated by Stata do file "care analysis1.do"</t>
  </si>
  <si>
    <t>average children per benefit unit</t>
  </si>
  <si>
    <t>hours of care received by care provider averaged over all people aged 45 and over</t>
  </si>
  <si>
    <t>45+</t>
  </si>
  <si>
    <t>mid ed</t>
  </si>
  <si>
    <t>mean age</t>
  </si>
  <si>
    <t>ONS Earnings and hours worked, care workers: ASHE Table 26 - Gross hourly pay all workers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</si>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</sst>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B10"/>
      <color rgb="FFA64312"/>
      <color rgb="FFE86D30"/>
      <color rgb="FF55B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9366224326855"/>
          <c:y val="4.708399420566909E-2"/>
          <c:w val="0.74511021786612341"/>
          <c:h val="0.83649686994234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childcare!$N$1</c:f>
              <c:strCache>
                <c:ptCount val="1"/>
                <c:pt idx="0">
                  <c:v>share of all benefit units paying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childcare!$N$3:$N$53</c:f>
              <c:numCache>
                <c:formatCode>General</c:formatCode>
                <c:ptCount val="51"/>
                <c:pt idx="0">
                  <c:v>5.3208642373427928E-2</c:v>
                </c:pt>
                <c:pt idx="1">
                  <c:v>5.1729914453552524E-2</c:v>
                </c:pt>
                <c:pt idx="2">
                  <c:v>4.9274944886949008E-2</c:v>
                </c:pt>
                <c:pt idx="3">
                  <c:v>4.7110051092414909E-2</c:v>
                </c:pt>
                <c:pt idx="4">
                  <c:v>4.583333333333333E-2</c:v>
                </c:pt>
                <c:pt idx="5">
                  <c:v>4.6534556919509841E-2</c:v>
                </c:pt>
                <c:pt idx="6">
                  <c:v>4.3191258707482263E-2</c:v>
                </c:pt>
                <c:pt idx="7">
                  <c:v>4.2021989239308423E-2</c:v>
                </c:pt>
                <c:pt idx="8">
                  <c:v>3.9489370681014928E-2</c:v>
                </c:pt>
                <c:pt idx="9">
                  <c:v>3.9549086041745098E-2</c:v>
                </c:pt>
                <c:pt idx="10">
                  <c:v>3.7628325565462903E-2</c:v>
                </c:pt>
                <c:pt idx="11">
                  <c:v>3.5773144905442707E-2</c:v>
                </c:pt>
                <c:pt idx="12">
                  <c:v>3.5046991808392054E-2</c:v>
                </c:pt>
                <c:pt idx="13">
                  <c:v>3.3779457943355386E-2</c:v>
                </c:pt>
                <c:pt idx="14">
                  <c:v>3.4442728364777971E-2</c:v>
                </c:pt>
                <c:pt idx="15">
                  <c:v>3.3139499788728141E-2</c:v>
                </c:pt>
                <c:pt idx="16">
                  <c:v>3.346995901229631E-2</c:v>
                </c:pt>
                <c:pt idx="17">
                  <c:v>3.3354599465688424E-2</c:v>
                </c:pt>
                <c:pt idx="18">
                  <c:v>3.2036499542761721E-2</c:v>
                </c:pt>
                <c:pt idx="19">
                  <c:v>3.3765668437558738E-2</c:v>
                </c:pt>
                <c:pt idx="20">
                  <c:v>3.2723260899544908E-2</c:v>
                </c:pt>
                <c:pt idx="21">
                  <c:v>3.2751991211205714E-2</c:v>
                </c:pt>
                <c:pt idx="22">
                  <c:v>3.3251761942051684E-2</c:v>
                </c:pt>
                <c:pt idx="23">
                  <c:v>3.3232245419352324E-2</c:v>
                </c:pt>
                <c:pt idx="24">
                  <c:v>3.1816113321908195E-2</c:v>
                </c:pt>
                <c:pt idx="25">
                  <c:v>3.25456033113539E-2</c:v>
                </c:pt>
                <c:pt idx="26">
                  <c:v>3.217805188710867E-2</c:v>
                </c:pt>
                <c:pt idx="27">
                  <c:v>3.2299334536323623E-2</c:v>
                </c:pt>
                <c:pt idx="28">
                  <c:v>3.1550212110259289E-2</c:v>
                </c:pt>
                <c:pt idx="29">
                  <c:v>3.1404442256348107E-2</c:v>
                </c:pt>
                <c:pt idx="30">
                  <c:v>3.1313780331090786E-2</c:v>
                </c:pt>
                <c:pt idx="31">
                  <c:v>2.9771042692861918E-2</c:v>
                </c:pt>
                <c:pt idx="32">
                  <c:v>3.0919034530632921E-2</c:v>
                </c:pt>
                <c:pt idx="33">
                  <c:v>3.0950977916210681E-2</c:v>
                </c:pt>
                <c:pt idx="34">
                  <c:v>2.9778735873531359E-2</c:v>
                </c:pt>
                <c:pt idx="35">
                  <c:v>3.0045072255006737E-2</c:v>
                </c:pt>
                <c:pt idx="36">
                  <c:v>3.0268206335378398E-2</c:v>
                </c:pt>
                <c:pt idx="37">
                  <c:v>2.9959222169824405E-2</c:v>
                </c:pt>
                <c:pt idx="38">
                  <c:v>3.0222434912250025E-2</c:v>
                </c:pt>
                <c:pt idx="39">
                  <c:v>2.9557283300134934E-2</c:v>
                </c:pt>
                <c:pt idx="40">
                  <c:v>2.9392123679275489E-2</c:v>
                </c:pt>
                <c:pt idx="41">
                  <c:v>2.9054343565105615E-2</c:v>
                </c:pt>
                <c:pt idx="42">
                  <c:v>3.0180720701065415E-2</c:v>
                </c:pt>
                <c:pt idx="43">
                  <c:v>2.8488066544643989E-2</c:v>
                </c:pt>
                <c:pt idx="44">
                  <c:v>2.9097183327612061E-2</c:v>
                </c:pt>
                <c:pt idx="45">
                  <c:v>2.891364601706202E-2</c:v>
                </c:pt>
                <c:pt idx="46">
                  <c:v>2.9492781581143282E-2</c:v>
                </c:pt>
                <c:pt idx="47">
                  <c:v>2.886001593882357E-2</c:v>
                </c:pt>
                <c:pt idx="48">
                  <c:v>2.92039818746209E-2</c:v>
                </c:pt>
                <c:pt idx="49">
                  <c:v>2.9232588956182245E-2</c:v>
                </c:pt>
                <c:pt idx="50">
                  <c:v>2.8594009466215556E-2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71"/>
        <c:axId val="87824991"/>
      </c:scatterChart>
      <c:scatterChart>
        <c:scatterStyle val="lineMarker"/>
        <c:varyColors val="0"/>
        <c:ser>
          <c:idx val="1"/>
          <c:order val="1"/>
          <c:tx>
            <c:strRef>
              <c:f>childcare!$Y$1</c:f>
              <c:strCache>
                <c:ptCount val="1"/>
                <c:pt idx="0">
                  <c:v>total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childcare!$Y$3:$Y$53</c:f>
              <c:numCache>
                <c:formatCode>General</c:formatCode>
                <c:ptCount val="51"/>
                <c:pt idx="0">
                  <c:v>5.4932187199993878</c:v>
                </c:pt>
                <c:pt idx="1">
                  <c:v>5.8231321065020358</c:v>
                </c:pt>
                <c:pt idx="2">
                  <c:v>5.330769939795978</c:v>
                </c:pt>
                <c:pt idx="3">
                  <c:v>5.5123082880740553</c:v>
                </c:pt>
                <c:pt idx="4">
                  <c:v>5.4872786265704372</c:v>
                </c:pt>
                <c:pt idx="5">
                  <c:v>5.4727718572153341</c:v>
                </c:pt>
                <c:pt idx="6">
                  <c:v>5.3465808846420488</c:v>
                </c:pt>
                <c:pt idx="7">
                  <c:v>5.2602946844010088</c:v>
                </c:pt>
                <c:pt idx="8">
                  <c:v>4.8177845629977778</c:v>
                </c:pt>
                <c:pt idx="9">
                  <c:v>5.3802156714729756</c:v>
                </c:pt>
                <c:pt idx="10">
                  <c:v>4.9234685940618741</c:v>
                </c:pt>
                <c:pt idx="11">
                  <c:v>4.8926171554144418</c:v>
                </c:pt>
                <c:pt idx="12">
                  <c:v>5.1512299057596387</c:v>
                </c:pt>
                <c:pt idx="13">
                  <c:v>4.7393133778392178</c:v>
                </c:pt>
                <c:pt idx="14">
                  <c:v>5.1037681399900654</c:v>
                </c:pt>
                <c:pt idx="15">
                  <c:v>5.4820314692251566</c:v>
                </c:pt>
                <c:pt idx="16">
                  <c:v>4.9042727469334482</c:v>
                </c:pt>
                <c:pt idx="17">
                  <c:v>4.6696297673995222</c:v>
                </c:pt>
                <c:pt idx="18">
                  <c:v>4.4184589977839694</c:v>
                </c:pt>
                <c:pt idx="19">
                  <c:v>5.2568475521181774</c:v>
                </c:pt>
                <c:pt idx="20">
                  <c:v>4.9968175646082384</c:v>
                </c:pt>
                <c:pt idx="21">
                  <c:v>4.9309791012274395</c:v>
                </c:pt>
                <c:pt idx="22">
                  <c:v>4.6807638276726342</c:v>
                </c:pt>
                <c:pt idx="23">
                  <c:v>5.1639279275680199</c:v>
                </c:pt>
                <c:pt idx="24">
                  <c:v>4.9247972337349797</c:v>
                </c:pt>
                <c:pt idx="25">
                  <c:v>5.0861122731499888</c:v>
                </c:pt>
                <c:pt idx="26">
                  <c:v>5.2876731161608124</c:v>
                </c:pt>
                <c:pt idx="27">
                  <c:v>4.8707165309004816</c:v>
                </c:pt>
                <c:pt idx="28">
                  <c:v>5.0225532895851286</c:v>
                </c:pt>
                <c:pt idx="29">
                  <c:v>4.9624067384532138</c:v>
                </c:pt>
                <c:pt idx="30">
                  <c:v>5.1969869118356078</c:v>
                </c:pt>
                <c:pt idx="31">
                  <c:v>4.745488550038047</c:v>
                </c:pt>
                <c:pt idx="32">
                  <c:v>4.9207208746372997</c:v>
                </c:pt>
                <c:pt idx="33">
                  <c:v>5.029873575920127</c:v>
                </c:pt>
                <c:pt idx="34">
                  <c:v>4.9513862323340696</c:v>
                </c:pt>
                <c:pt idx="35">
                  <c:v>5.0969294852725575</c:v>
                </c:pt>
                <c:pt idx="36">
                  <c:v>4.727464101272262</c:v>
                </c:pt>
                <c:pt idx="37">
                  <c:v>4.9294882454831059</c:v>
                </c:pt>
                <c:pt idx="38">
                  <c:v>5.4487691009945109</c:v>
                </c:pt>
                <c:pt idx="39">
                  <c:v>4.8317663854268256</c:v>
                </c:pt>
                <c:pt idx="40">
                  <c:v>4.5897653907009612</c:v>
                </c:pt>
                <c:pt idx="41">
                  <c:v>5.0230323318737611</c:v>
                </c:pt>
                <c:pt idx="42">
                  <c:v>4.9467061004380959</c:v>
                </c:pt>
                <c:pt idx="43">
                  <c:v>4.7083528202027534</c:v>
                </c:pt>
                <c:pt idx="44">
                  <c:v>4.9326523645278968</c:v>
                </c:pt>
                <c:pt idx="45">
                  <c:v>5.0429576818926218</c:v>
                </c:pt>
                <c:pt idx="46">
                  <c:v>5.0633544221748572</c:v>
                </c:pt>
                <c:pt idx="47">
                  <c:v>4.870047620133092</c:v>
                </c:pt>
                <c:pt idx="48">
                  <c:v>5.0464154476859635</c:v>
                </c:pt>
                <c:pt idx="49">
                  <c:v>4.8522852234297549</c:v>
                </c:pt>
                <c:pt idx="50">
                  <c:v>4.9182012167998534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911"/>
        <c:axId val="87820191"/>
      </c:scatterChart>
      <c:valAx>
        <c:axId val="8783987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91"/>
        <c:crosses val="autoZero"/>
        <c:crossBetween val="midCat"/>
      </c:valAx>
      <c:valAx>
        <c:axId val="8782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paying for childcare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71"/>
        <c:crosses val="autoZero"/>
        <c:crossBetween val="midCat"/>
      </c:valAx>
      <c:valAx>
        <c:axId val="87820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projected expenditure on childcare (£2024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911"/>
        <c:crosses val="max"/>
        <c:crossBetween val="midCat"/>
      </c:valAx>
      <c:valAx>
        <c:axId val="8781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1380268642889"/>
          <c:y val="0.69662875905195687"/>
          <c:w val="0.78000443878338743"/>
          <c:h val="0.1578388952214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receipt'!$AB$2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receipt'!$AB$4:$AB$54</c:f>
              <c:numCache>
                <c:formatCode>General</c:formatCode>
                <c:ptCount val="51"/>
                <c:pt idx="0">
                  <c:v>0.32069339111592632</c:v>
                </c:pt>
                <c:pt idx="1">
                  <c:v>0.32124079915878023</c:v>
                </c:pt>
                <c:pt idx="2">
                  <c:v>0.319817536746072</c:v>
                </c:pt>
                <c:pt idx="3">
                  <c:v>0.30994956441999083</c:v>
                </c:pt>
                <c:pt idx="4">
                  <c:v>0.30468085106382981</c:v>
                </c:pt>
                <c:pt idx="5">
                  <c:v>0.29487696651875756</c:v>
                </c:pt>
                <c:pt idx="6">
                  <c:v>0.2987683750496623</c:v>
                </c:pt>
                <c:pt idx="7">
                  <c:v>0.30293663060278209</c:v>
                </c:pt>
                <c:pt idx="8">
                  <c:v>0.29478889311525297</c:v>
                </c:pt>
                <c:pt idx="9">
                  <c:v>0.29436728395061729</c:v>
                </c:pt>
                <c:pt idx="10">
                  <c:v>0.29638183217859893</c:v>
                </c:pt>
                <c:pt idx="11">
                  <c:v>0.29976396538158928</c:v>
                </c:pt>
                <c:pt idx="12">
                  <c:v>0.30496453900709219</c:v>
                </c:pt>
                <c:pt idx="13">
                  <c:v>0.31727062451811872</c:v>
                </c:pt>
                <c:pt idx="14">
                  <c:v>0.30531996915959908</c:v>
                </c:pt>
                <c:pt idx="15">
                  <c:v>0.30186433954779851</c:v>
                </c:pt>
                <c:pt idx="16">
                  <c:v>0.30555555555555558</c:v>
                </c:pt>
                <c:pt idx="17">
                  <c:v>0.29737261146496813</c:v>
                </c:pt>
                <c:pt idx="18">
                  <c:v>0.29373996789727125</c:v>
                </c:pt>
                <c:pt idx="19">
                  <c:v>0.29922178988326847</c:v>
                </c:pt>
                <c:pt idx="20">
                  <c:v>0.29574132492113564</c:v>
                </c:pt>
                <c:pt idx="21">
                  <c:v>0.29988146977479258</c:v>
                </c:pt>
                <c:pt idx="22">
                  <c:v>0.30654881478505425</c:v>
                </c:pt>
                <c:pt idx="23">
                  <c:v>0.3091364205256571</c:v>
                </c:pt>
                <c:pt idx="24">
                  <c:v>0.30303030303030304</c:v>
                </c:pt>
                <c:pt idx="25">
                  <c:v>0.29545454545454547</c:v>
                </c:pt>
                <c:pt idx="26">
                  <c:v>0.2866216752679635</c:v>
                </c:pt>
                <c:pt idx="27">
                  <c:v>0.29601593625498007</c:v>
                </c:pt>
                <c:pt idx="28">
                  <c:v>0.28678797468354428</c:v>
                </c:pt>
                <c:pt idx="29">
                  <c:v>0.29961089494163423</c:v>
                </c:pt>
                <c:pt idx="30">
                  <c:v>0.32055335968379445</c:v>
                </c:pt>
                <c:pt idx="31">
                  <c:v>0.31097324544397054</c:v>
                </c:pt>
                <c:pt idx="32">
                  <c:v>0.31295655517108806</c:v>
                </c:pt>
                <c:pt idx="33">
                  <c:v>0.31379445095740521</c:v>
                </c:pt>
                <c:pt idx="34">
                  <c:v>0.312254516889238</c:v>
                </c:pt>
                <c:pt idx="35">
                  <c:v>0.31291512915129149</c:v>
                </c:pt>
                <c:pt idx="36">
                  <c:v>0.31139240506329113</c:v>
                </c:pt>
                <c:pt idx="37">
                  <c:v>0.30847953216374269</c:v>
                </c:pt>
                <c:pt idx="38">
                  <c:v>0.30104429240187253</c:v>
                </c:pt>
                <c:pt idx="39">
                  <c:v>0.30223342939481268</c:v>
                </c:pt>
                <c:pt idx="40">
                  <c:v>0.29393305439330542</c:v>
                </c:pt>
                <c:pt idx="41">
                  <c:v>0.27770224337185589</c:v>
                </c:pt>
                <c:pt idx="42">
                  <c:v>0.27938671209540034</c:v>
                </c:pt>
                <c:pt idx="43">
                  <c:v>0.28378845489111648</c:v>
                </c:pt>
                <c:pt idx="44">
                  <c:v>0.28868841082581542</c:v>
                </c:pt>
                <c:pt idx="45">
                  <c:v>0.28276092030676891</c:v>
                </c:pt>
                <c:pt idx="46">
                  <c:v>0.28481222997673644</c:v>
                </c:pt>
                <c:pt idx="47">
                  <c:v>0.29421542553191488</c:v>
                </c:pt>
                <c:pt idx="48">
                  <c:v>0.28614558872861456</c:v>
                </c:pt>
                <c:pt idx="49">
                  <c:v>0.29798152582962711</c:v>
                </c:pt>
                <c:pt idx="50">
                  <c:v>0.30576789437109103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49F9-8B4A-E70D2E0B37EA}"/>
            </c:ext>
          </c:extLst>
        </c:ser>
        <c:ser>
          <c:idx val="1"/>
          <c:order val="1"/>
          <c:tx>
            <c:strRef>
              <c:f>'social care receipt'!$AC$2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receipt'!$AC$4:$AC$54</c:f>
              <c:numCache>
                <c:formatCode>General</c:formatCode>
                <c:ptCount val="51"/>
                <c:pt idx="0">
                  <c:v>0.95612903225806456</c:v>
                </c:pt>
                <c:pt idx="1">
                  <c:v>0.92906450845036892</c:v>
                </c:pt>
                <c:pt idx="2">
                  <c:v>0.91804727192401148</c:v>
                </c:pt>
                <c:pt idx="3">
                  <c:v>0.91555555555555557</c:v>
                </c:pt>
                <c:pt idx="4">
                  <c:v>0.91270650622068117</c:v>
                </c:pt>
                <c:pt idx="5">
                  <c:v>0.91552375273305509</c:v>
                </c:pt>
                <c:pt idx="6">
                  <c:v>0.90903868249712749</c:v>
                </c:pt>
                <c:pt idx="7">
                  <c:v>0.91021260440394836</c:v>
                </c:pt>
                <c:pt idx="8">
                  <c:v>0.91441274546128193</c:v>
                </c:pt>
                <c:pt idx="9">
                  <c:v>0.90935672514619881</c:v>
                </c:pt>
                <c:pt idx="10">
                  <c:v>0.90621172353455814</c:v>
                </c:pt>
                <c:pt idx="11">
                  <c:v>0.90902849296258148</c:v>
                </c:pt>
                <c:pt idx="12">
                  <c:v>0.9122687934837943</c:v>
                </c:pt>
                <c:pt idx="13">
                  <c:v>0.91654272021153527</c:v>
                </c:pt>
                <c:pt idx="14">
                  <c:v>0.92318911035488571</c:v>
                </c:pt>
                <c:pt idx="15">
                  <c:v>0.9198917025003982</c:v>
                </c:pt>
                <c:pt idx="16">
                  <c:v>0.92046356564534049</c:v>
                </c:pt>
                <c:pt idx="17">
                  <c:v>0.92498420720151608</c:v>
                </c:pt>
                <c:pt idx="18">
                  <c:v>0.93224553224553219</c:v>
                </c:pt>
                <c:pt idx="19">
                  <c:v>0.92589132803985674</c:v>
                </c:pt>
                <c:pt idx="20">
                  <c:v>0.92587959343236903</c:v>
                </c:pt>
                <c:pt idx="21">
                  <c:v>0.93377069665729462</c:v>
                </c:pt>
                <c:pt idx="22">
                  <c:v>0.93529040404040409</c:v>
                </c:pt>
                <c:pt idx="23">
                  <c:v>0.93162256933375842</c:v>
                </c:pt>
                <c:pt idx="24">
                  <c:v>0.93641618497109824</c:v>
                </c:pt>
                <c:pt idx="25">
                  <c:v>0.93828553013213023</c:v>
                </c:pt>
                <c:pt idx="26">
                  <c:v>0.93775460322633208</c:v>
                </c:pt>
                <c:pt idx="27">
                  <c:v>0.94055592766242468</c:v>
                </c:pt>
                <c:pt idx="28">
                  <c:v>0.93513695177281131</c:v>
                </c:pt>
                <c:pt idx="29">
                  <c:v>0.94248388191381061</c:v>
                </c:pt>
                <c:pt idx="30">
                  <c:v>0.94504535938590373</c:v>
                </c:pt>
                <c:pt idx="31">
                  <c:v>0.94978858350951378</c:v>
                </c:pt>
                <c:pt idx="32">
                  <c:v>0.94886263445600427</c:v>
                </c:pt>
                <c:pt idx="33">
                  <c:v>0.95305330038828096</c:v>
                </c:pt>
                <c:pt idx="34">
                  <c:v>0.94784739236961846</c:v>
                </c:pt>
                <c:pt idx="35">
                  <c:v>0.95170889304540041</c:v>
                </c:pt>
                <c:pt idx="36">
                  <c:v>0.95243737305348675</c:v>
                </c:pt>
                <c:pt idx="37">
                  <c:v>0.95453042328042326</c:v>
                </c:pt>
                <c:pt idx="38">
                  <c:v>0.95435821387378483</c:v>
                </c:pt>
                <c:pt idx="39">
                  <c:v>0.95040387722132469</c:v>
                </c:pt>
                <c:pt idx="40">
                  <c:v>0.95643086816720257</c:v>
                </c:pt>
                <c:pt idx="41">
                  <c:v>0.96059586737145608</c:v>
                </c:pt>
                <c:pt idx="42">
                  <c:v>0.94993800371977677</c:v>
                </c:pt>
                <c:pt idx="43">
                  <c:v>0.95090319592403894</c:v>
                </c:pt>
                <c:pt idx="44">
                  <c:v>0.94754447316405654</c:v>
                </c:pt>
                <c:pt idx="45">
                  <c:v>0.94909588208478957</c:v>
                </c:pt>
                <c:pt idx="46">
                  <c:v>0.95098634294385431</c:v>
                </c:pt>
                <c:pt idx="47">
                  <c:v>0.95602206558381853</c:v>
                </c:pt>
                <c:pt idx="48">
                  <c:v>0.95457345241761626</c:v>
                </c:pt>
                <c:pt idx="49">
                  <c:v>0.96000617665225452</c:v>
                </c:pt>
                <c:pt idx="50">
                  <c:v>0.95886850152905201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0-49F9-8B4A-E70D2E0B37EA}"/>
            </c:ext>
          </c:extLst>
        </c:ser>
        <c:ser>
          <c:idx val="2"/>
          <c:order val="2"/>
          <c:tx>
            <c:strRef>
              <c:f>'social care receipt'!$AD$2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receipt'!$AD$4:$AD$54</c:f>
              <c:numCache>
                <c:formatCode>General</c:formatCode>
                <c:ptCount val="51"/>
                <c:pt idx="0">
                  <c:v>0.97064989517819711</c:v>
                </c:pt>
                <c:pt idx="1">
                  <c:v>0.97877297437224953</c:v>
                </c:pt>
                <c:pt idx="2">
                  <c:v>0.9873291925465838</c:v>
                </c:pt>
                <c:pt idx="3">
                  <c:v>0.98096357226792008</c:v>
                </c:pt>
                <c:pt idx="4">
                  <c:v>0.97408536585365857</c:v>
                </c:pt>
                <c:pt idx="5">
                  <c:v>0.97236076475477973</c:v>
                </c:pt>
                <c:pt idx="6">
                  <c:v>0.96450772007218766</c:v>
                </c:pt>
                <c:pt idx="7">
                  <c:v>0.9677357770141275</c:v>
                </c:pt>
                <c:pt idx="8">
                  <c:v>0.96727941176470589</c:v>
                </c:pt>
                <c:pt idx="9">
                  <c:v>0.96543032048973709</c:v>
                </c:pt>
                <c:pt idx="10">
                  <c:v>0.96489082969432316</c:v>
                </c:pt>
                <c:pt idx="11">
                  <c:v>0.96409910669138721</c:v>
                </c:pt>
                <c:pt idx="12">
                  <c:v>0.97018880423981446</c:v>
                </c:pt>
                <c:pt idx="13">
                  <c:v>0.96498118147602685</c:v>
                </c:pt>
                <c:pt idx="14">
                  <c:v>0.96842105263157896</c:v>
                </c:pt>
                <c:pt idx="15">
                  <c:v>0.97275289696210465</c:v>
                </c:pt>
                <c:pt idx="16">
                  <c:v>0.97264719517848863</c:v>
                </c:pt>
                <c:pt idx="17">
                  <c:v>0.9673481843149222</c:v>
                </c:pt>
                <c:pt idx="18">
                  <c:v>0.96394230769230771</c:v>
                </c:pt>
                <c:pt idx="19">
                  <c:v>0.96456924433989999</c:v>
                </c:pt>
                <c:pt idx="20">
                  <c:v>0.96800914024564411</c:v>
                </c:pt>
                <c:pt idx="21">
                  <c:v>0.96756529064869423</c:v>
                </c:pt>
                <c:pt idx="22">
                  <c:v>0.97027777777777779</c:v>
                </c:pt>
                <c:pt idx="23">
                  <c:v>0.97786126392056893</c:v>
                </c:pt>
                <c:pt idx="24">
                  <c:v>0.9711401578879254</c:v>
                </c:pt>
                <c:pt idx="25">
                  <c:v>0.97569665351825929</c:v>
                </c:pt>
                <c:pt idx="26">
                  <c:v>0.97740253290290535</c:v>
                </c:pt>
                <c:pt idx="27">
                  <c:v>0.97752808988764039</c:v>
                </c:pt>
                <c:pt idx="28">
                  <c:v>0.97964043338492679</c:v>
                </c:pt>
                <c:pt idx="29">
                  <c:v>0.98186498186498183</c:v>
                </c:pt>
                <c:pt idx="30">
                  <c:v>0.97763761467889909</c:v>
                </c:pt>
                <c:pt idx="31">
                  <c:v>0.98380384658643572</c:v>
                </c:pt>
                <c:pt idx="32">
                  <c:v>0.98444052085632305</c:v>
                </c:pt>
                <c:pt idx="33">
                  <c:v>0.98386217424490241</c:v>
                </c:pt>
                <c:pt idx="34">
                  <c:v>0.98335871220361104</c:v>
                </c:pt>
                <c:pt idx="35">
                  <c:v>0.98614746945898779</c:v>
                </c:pt>
                <c:pt idx="36">
                  <c:v>0.98709607460420734</c:v>
                </c:pt>
                <c:pt idx="37">
                  <c:v>0.98715576357897028</c:v>
                </c:pt>
                <c:pt idx="38">
                  <c:v>0.98861194671250541</c:v>
                </c:pt>
                <c:pt idx="39">
                  <c:v>0.98440207972270366</c:v>
                </c:pt>
                <c:pt idx="40">
                  <c:v>0.98118105126541211</c:v>
                </c:pt>
                <c:pt idx="41">
                  <c:v>0.9830820952174385</c:v>
                </c:pt>
                <c:pt idx="42">
                  <c:v>0.98756756756756758</c:v>
                </c:pt>
                <c:pt idx="43">
                  <c:v>0.98625392358480357</c:v>
                </c:pt>
                <c:pt idx="44">
                  <c:v>0.98536268025588203</c:v>
                </c:pt>
                <c:pt idx="45">
                  <c:v>0.98633085781939511</c:v>
                </c:pt>
                <c:pt idx="46">
                  <c:v>0.99001805245832009</c:v>
                </c:pt>
                <c:pt idx="47">
                  <c:v>0.99256700167504186</c:v>
                </c:pt>
                <c:pt idx="48">
                  <c:v>0.98733918725750458</c:v>
                </c:pt>
                <c:pt idx="49">
                  <c:v>0.98283993978926243</c:v>
                </c:pt>
                <c:pt idx="50">
                  <c:v>0.98703996834190744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0-49F9-8B4A-E70D2E0B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 receipt</a:t>
                </a:r>
                <a:r>
                  <a:rPr lang="en-GB" baseline="0"/>
                  <a:t> to care need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receipt'!$AF$2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receipt'!$AF$4:$AF$53</c:f>
              <c:numCache>
                <c:formatCode>General</c:formatCode>
                <c:ptCount val="50"/>
                <c:pt idx="0">
                  <c:v>48.83464</c:v>
                </c:pt>
                <c:pt idx="1">
                  <c:v>50.531590000000001</c:v>
                </c:pt>
                <c:pt idx="2">
                  <c:v>51.61551</c:v>
                </c:pt>
                <c:pt idx="3">
                  <c:v>49.50468</c:v>
                </c:pt>
                <c:pt idx="4">
                  <c:v>51.401240000000001</c:v>
                </c:pt>
                <c:pt idx="5">
                  <c:v>48.242350000000002</c:v>
                </c:pt>
                <c:pt idx="6">
                  <c:v>48.357750000000003</c:v>
                </c:pt>
                <c:pt idx="7">
                  <c:v>49.411450000000002</c:v>
                </c:pt>
                <c:pt idx="8">
                  <c:v>47.947470000000003</c:v>
                </c:pt>
                <c:pt idx="9">
                  <c:v>50.231009999999998</c:v>
                </c:pt>
                <c:pt idx="10">
                  <c:v>49.693460000000002</c:v>
                </c:pt>
                <c:pt idx="11">
                  <c:v>50.137320000000003</c:v>
                </c:pt>
                <c:pt idx="12">
                  <c:v>50.706899999999997</c:v>
                </c:pt>
                <c:pt idx="13">
                  <c:v>48.554180000000002</c:v>
                </c:pt>
                <c:pt idx="14">
                  <c:v>50.243859999999998</c:v>
                </c:pt>
                <c:pt idx="15">
                  <c:v>49.90972</c:v>
                </c:pt>
                <c:pt idx="16">
                  <c:v>50.758839999999999</c:v>
                </c:pt>
                <c:pt idx="17">
                  <c:v>49.537889999999997</c:v>
                </c:pt>
                <c:pt idx="18">
                  <c:v>51.200530000000001</c:v>
                </c:pt>
                <c:pt idx="19">
                  <c:v>50.156010000000002</c:v>
                </c:pt>
                <c:pt idx="20">
                  <c:v>50.21049</c:v>
                </c:pt>
                <c:pt idx="21">
                  <c:v>48.916400000000003</c:v>
                </c:pt>
                <c:pt idx="22">
                  <c:v>49.766199999999998</c:v>
                </c:pt>
                <c:pt idx="23">
                  <c:v>51.502319999999997</c:v>
                </c:pt>
                <c:pt idx="24">
                  <c:v>49.808109999999999</c:v>
                </c:pt>
                <c:pt idx="25">
                  <c:v>51.602069999999998</c:v>
                </c:pt>
                <c:pt idx="26">
                  <c:v>48.725729999999999</c:v>
                </c:pt>
                <c:pt idx="27">
                  <c:v>52.95382</c:v>
                </c:pt>
                <c:pt idx="28">
                  <c:v>51.91413</c:v>
                </c:pt>
                <c:pt idx="29">
                  <c:v>48.528480000000002</c:v>
                </c:pt>
                <c:pt idx="30">
                  <c:v>49.210949999999997</c:v>
                </c:pt>
                <c:pt idx="31">
                  <c:v>46.93188</c:v>
                </c:pt>
                <c:pt idx="32">
                  <c:v>52.08361</c:v>
                </c:pt>
                <c:pt idx="33">
                  <c:v>48.03219</c:v>
                </c:pt>
                <c:pt idx="34">
                  <c:v>48.373820000000002</c:v>
                </c:pt>
                <c:pt idx="35">
                  <c:v>50.014859999999999</c:v>
                </c:pt>
                <c:pt idx="36">
                  <c:v>49.157649999999997</c:v>
                </c:pt>
                <c:pt idx="37">
                  <c:v>50.182569999999998</c:v>
                </c:pt>
                <c:pt idx="38">
                  <c:v>48.121180000000003</c:v>
                </c:pt>
                <c:pt idx="39">
                  <c:v>48.355980000000002</c:v>
                </c:pt>
                <c:pt idx="40">
                  <c:v>49.38035</c:v>
                </c:pt>
                <c:pt idx="41">
                  <c:v>48.54907</c:v>
                </c:pt>
                <c:pt idx="42">
                  <c:v>45.143680000000003</c:v>
                </c:pt>
                <c:pt idx="43">
                  <c:v>49.271329999999999</c:v>
                </c:pt>
                <c:pt idx="44">
                  <c:v>49.953670000000002</c:v>
                </c:pt>
                <c:pt idx="45">
                  <c:v>47.655299999999997</c:v>
                </c:pt>
                <c:pt idx="46">
                  <c:v>51.660589999999999</c:v>
                </c:pt>
                <c:pt idx="47">
                  <c:v>48.7697</c:v>
                </c:pt>
                <c:pt idx="48">
                  <c:v>51.317050000000002</c:v>
                </c:pt>
                <c:pt idx="49">
                  <c:v>49.092559999999999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C62-A19C-B89FE3C624EA}"/>
            </c:ext>
          </c:extLst>
        </c:ser>
        <c:ser>
          <c:idx val="1"/>
          <c:order val="1"/>
          <c:tx>
            <c:strRef>
              <c:f>'social care receipt'!$AG$2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receipt'!$AG$4:$AG$53</c:f>
              <c:numCache>
                <c:formatCode>General</c:formatCode>
                <c:ptCount val="50"/>
                <c:pt idx="0">
                  <c:v>16.43364</c:v>
                </c:pt>
                <c:pt idx="1">
                  <c:v>16.576429999999998</c:v>
                </c:pt>
                <c:pt idx="2">
                  <c:v>16.798210000000001</c:v>
                </c:pt>
                <c:pt idx="3">
                  <c:v>15.89786</c:v>
                </c:pt>
                <c:pt idx="4">
                  <c:v>16.900400000000001</c:v>
                </c:pt>
                <c:pt idx="5">
                  <c:v>16.611270000000001</c:v>
                </c:pt>
                <c:pt idx="6">
                  <c:v>16.628830000000001</c:v>
                </c:pt>
                <c:pt idx="7">
                  <c:v>16.824729999999999</c:v>
                </c:pt>
                <c:pt idx="8">
                  <c:v>16.727530000000002</c:v>
                </c:pt>
                <c:pt idx="9">
                  <c:v>16.640969999999999</c:v>
                </c:pt>
                <c:pt idx="10">
                  <c:v>17.13008</c:v>
                </c:pt>
                <c:pt idx="11">
                  <c:v>16.799399999999999</c:v>
                </c:pt>
                <c:pt idx="12">
                  <c:v>16.739180000000001</c:v>
                </c:pt>
                <c:pt idx="13">
                  <c:v>16.540489999999998</c:v>
                </c:pt>
                <c:pt idx="14">
                  <c:v>16.620229999999999</c:v>
                </c:pt>
                <c:pt idx="15">
                  <c:v>15.96869</c:v>
                </c:pt>
                <c:pt idx="16">
                  <c:v>16.357869999999998</c:v>
                </c:pt>
                <c:pt idx="17">
                  <c:v>16.461169999999999</c:v>
                </c:pt>
                <c:pt idx="18">
                  <c:v>16.014690000000002</c:v>
                </c:pt>
                <c:pt idx="19">
                  <c:v>16.10445</c:v>
                </c:pt>
                <c:pt idx="20">
                  <c:v>15.77716</c:v>
                </c:pt>
                <c:pt idx="21">
                  <c:v>16.104890000000001</c:v>
                </c:pt>
                <c:pt idx="22">
                  <c:v>15.98747</c:v>
                </c:pt>
                <c:pt idx="23">
                  <c:v>15.643689999999999</c:v>
                </c:pt>
                <c:pt idx="24">
                  <c:v>16.111080000000001</c:v>
                </c:pt>
                <c:pt idx="25">
                  <c:v>16.03903</c:v>
                </c:pt>
                <c:pt idx="26">
                  <c:v>15.65053</c:v>
                </c:pt>
                <c:pt idx="27">
                  <c:v>15.685370000000001</c:v>
                </c:pt>
                <c:pt idx="28">
                  <c:v>15.116400000000001</c:v>
                </c:pt>
                <c:pt idx="29">
                  <c:v>15.700240000000001</c:v>
                </c:pt>
                <c:pt idx="30">
                  <c:v>16.004819999999999</c:v>
                </c:pt>
                <c:pt idx="31">
                  <c:v>16.070550000000001</c:v>
                </c:pt>
                <c:pt idx="32">
                  <c:v>15.769500000000001</c:v>
                </c:pt>
                <c:pt idx="33">
                  <c:v>15.6424</c:v>
                </c:pt>
                <c:pt idx="34">
                  <c:v>15.41996</c:v>
                </c:pt>
                <c:pt idx="35">
                  <c:v>15.44491</c:v>
                </c:pt>
                <c:pt idx="36">
                  <c:v>15.12678</c:v>
                </c:pt>
                <c:pt idx="37">
                  <c:v>16.055520000000001</c:v>
                </c:pt>
                <c:pt idx="38">
                  <c:v>15.35948</c:v>
                </c:pt>
                <c:pt idx="39">
                  <c:v>15.79444</c:v>
                </c:pt>
                <c:pt idx="40">
                  <c:v>15.64321</c:v>
                </c:pt>
                <c:pt idx="41">
                  <c:v>15.64141</c:v>
                </c:pt>
                <c:pt idx="42">
                  <c:v>15.33685</c:v>
                </c:pt>
                <c:pt idx="43">
                  <c:v>15.538539999999999</c:v>
                </c:pt>
                <c:pt idx="44">
                  <c:v>15.65282</c:v>
                </c:pt>
                <c:pt idx="45">
                  <c:v>15.45079</c:v>
                </c:pt>
                <c:pt idx="46">
                  <c:v>15.31401</c:v>
                </c:pt>
                <c:pt idx="47">
                  <c:v>15.18468</c:v>
                </c:pt>
                <c:pt idx="48">
                  <c:v>15.09314</c:v>
                </c:pt>
                <c:pt idx="49">
                  <c:v>16.003550000000001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C62-A19C-B89FE3C624EA}"/>
            </c:ext>
          </c:extLst>
        </c:ser>
        <c:ser>
          <c:idx val="2"/>
          <c:order val="2"/>
          <c:tx>
            <c:strRef>
              <c:f>'social care receipt'!$AH$2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receipt'!$AH$4:$AH$53</c:f>
              <c:numCache>
                <c:formatCode>General</c:formatCode>
                <c:ptCount val="50"/>
                <c:pt idx="0">
                  <c:v>14.60073</c:v>
                </c:pt>
                <c:pt idx="1">
                  <c:v>14.7476</c:v>
                </c:pt>
                <c:pt idx="2">
                  <c:v>14.99084</c:v>
                </c:pt>
                <c:pt idx="3">
                  <c:v>15.369339999999999</c:v>
                </c:pt>
                <c:pt idx="4">
                  <c:v>15.220050000000001</c:v>
                </c:pt>
                <c:pt idx="5">
                  <c:v>15.721679999999999</c:v>
                </c:pt>
                <c:pt idx="6">
                  <c:v>15.428330000000001</c:v>
                </c:pt>
                <c:pt idx="7">
                  <c:v>14.981009999999999</c:v>
                </c:pt>
                <c:pt idx="8">
                  <c:v>15.565160000000001</c:v>
                </c:pt>
                <c:pt idx="9">
                  <c:v>15.26014</c:v>
                </c:pt>
                <c:pt idx="10">
                  <c:v>15.90822</c:v>
                </c:pt>
                <c:pt idx="11">
                  <c:v>15.32105</c:v>
                </c:pt>
                <c:pt idx="12">
                  <c:v>15.20373</c:v>
                </c:pt>
                <c:pt idx="13">
                  <c:v>15.201650000000001</c:v>
                </c:pt>
                <c:pt idx="14">
                  <c:v>15.57314</c:v>
                </c:pt>
                <c:pt idx="15">
                  <c:v>15.77999</c:v>
                </c:pt>
                <c:pt idx="16">
                  <c:v>15.444470000000001</c:v>
                </c:pt>
                <c:pt idx="17">
                  <c:v>16.080970000000001</c:v>
                </c:pt>
                <c:pt idx="18">
                  <c:v>14.932639999999999</c:v>
                </c:pt>
                <c:pt idx="19">
                  <c:v>15.53678</c:v>
                </c:pt>
                <c:pt idx="20">
                  <c:v>15.108560000000001</c:v>
                </c:pt>
                <c:pt idx="21">
                  <c:v>15.604509999999999</c:v>
                </c:pt>
                <c:pt idx="22">
                  <c:v>15.38894</c:v>
                </c:pt>
                <c:pt idx="23">
                  <c:v>15.41574</c:v>
                </c:pt>
                <c:pt idx="24">
                  <c:v>14.847289999999999</c:v>
                </c:pt>
                <c:pt idx="25">
                  <c:v>14.96335</c:v>
                </c:pt>
                <c:pt idx="26">
                  <c:v>14.60261</c:v>
                </c:pt>
                <c:pt idx="27">
                  <c:v>14.522640000000001</c:v>
                </c:pt>
                <c:pt idx="28">
                  <c:v>14.59666</c:v>
                </c:pt>
                <c:pt idx="29">
                  <c:v>14.640919999999999</c:v>
                </c:pt>
                <c:pt idx="30">
                  <c:v>14.82043</c:v>
                </c:pt>
                <c:pt idx="31">
                  <c:v>14.56887</c:v>
                </c:pt>
                <c:pt idx="32">
                  <c:v>14.451510000000001</c:v>
                </c:pt>
                <c:pt idx="33">
                  <c:v>14.119339999999999</c:v>
                </c:pt>
                <c:pt idx="34">
                  <c:v>14.32324</c:v>
                </c:pt>
                <c:pt idx="35">
                  <c:v>14.04293</c:v>
                </c:pt>
                <c:pt idx="36">
                  <c:v>14.275040000000001</c:v>
                </c:pt>
                <c:pt idx="37">
                  <c:v>14.317600000000001</c:v>
                </c:pt>
                <c:pt idx="38">
                  <c:v>14.004099999999999</c:v>
                </c:pt>
                <c:pt idx="39">
                  <c:v>14.27829</c:v>
                </c:pt>
                <c:pt idx="40">
                  <c:v>14.271559999999999</c:v>
                </c:pt>
                <c:pt idx="41">
                  <c:v>13.9415</c:v>
                </c:pt>
                <c:pt idx="42">
                  <c:v>14.10234</c:v>
                </c:pt>
                <c:pt idx="43">
                  <c:v>14.17746</c:v>
                </c:pt>
                <c:pt idx="44">
                  <c:v>14.644450000000001</c:v>
                </c:pt>
                <c:pt idx="45">
                  <c:v>13.964880000000001</c:v>
                </c:pt>
                <c:pt idx="46">
                  <c:v>14.011850000000001</c:v>
                </c:pt>
                <c:pt idx="47">
                  <c:v>14.33243</c:v>
                </c:pt>
                <c:pt idx="48">
                  <c:v>14.40737</c:v>
                </c:pt>
                <c:pt idx="49">
                  <c:v>14.151579999999999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A-4C62-A19C-B89FE3C6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3998764860275"/>
          <c:y val="5.0925925925925923E-2"/>
          <c:w val="0.85240430240337617"/>
          <c:h val="0.76635461056099019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receipt'!$BM$2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receipt'!$BM$4:$BM$54</c:f>
              <c:numCache>
                <c:formatCode>General</c:formatCode>
                <c:ptCount val="51"/>
                <c:pt idx="0">
                  <c:v>0.23098145147488705</c:v>
                </c:pt>
                <c:pt idx="1">
                  <c:v>0.40401532597327017</c:v>
                </c:pt>
                <c:pt idx="2">
                  <c:v>0.42615723695382773</c:v>
                </c:pt>
                <c:pt idx="3">
                  <c:v>0.52480912312012573</c:v>
                </c:pt>
                <c:pt idx="4">
                  <c:v>0.60082850346992256</c:v>
                </c:pt>
                <c:pt idx="5">
                  <c:v>0.62673055888006035</c:v>
                </c:pt>
                <c:pt idx="6">
                  <c:v>0.40241936827999153</c:v>
                </c:pt>
                <c:pt idx="7">
                  <c:v>0.63602753361942654</c:v>
                </c:pt>
                <c:pt idx="8">
                  <c:v>0.7850914154416595</c:v>
                </c:pt>
                <c:pt idx="9">
                  <c:v>0.52844555894532963</c:v>
                </c:pt>
                <c:pt idx="10">
                  <c:v>0.7841734500761991</c:v>
                </c:pt>
                <c:pt idx="11">
                  <c:v>0.75678841294189636</c:v>
                </c:pt>
                <c:pt idx="12">
                  <c:v>0.86811637545925491</c:v>
                </c:pt>
                <c:pt idx="13">
                  <c:v>0.78622830581519698</c:v>
                </c:pt>
                <c:pt idx="14">
                  <c:v>1.0337721911469226</c:v>
                </c:pt>
                <c:pt idx="15">
                  <c:v>0.96102529591631647</c:v>
                </c:pt>
                <c:pt idx="16">
                  <c:v>1.2187312130213797</c:v>
                </c:pt>
                <c:pt idx="17">
                  <c:v>0.89521352133180065</c:v>
                </c:pt>
                <c:pt idx="18">
                  <c:v>0.98631316134471769</c:v>
                </c:pt>
                <c:pt idx="19">
                  <c:v>1.0588483321476267</c:v>
                </c:pt>
                <c:pt idx="20">
                  <c:v>0.93513950182808314</c:v>
                </c:pt>
                <c:pt idx="21">
                  <c:v>0.71387958419651487</c:v>
                </c:pt>
                <c:pt idx="22">
                  <c:v>0.8283555116057848</c:v>
                </c:pt>
                <c:pt idx="23">
                  <c:v>1.0240894125597346</c:v>
                </c:pt>
                <c:pt idx="24">
                  <c:v>1.1831513439793204</c:v>
                </c:pt>
                <c:pt idx="25">
                  <c:v>1.3549781501231444</c:v>
                </c:pt>
                <c:pt idx="26">
                  <c:v>1.2891936085287843</c:v>
                </c:pt>
                <c:pt idx="27">
                  <c:v>1.3001872131535899</c:v>
                </c:pt>
                <c:pt idx="28">
                  <c:v>1.4462045842133029</c:v>
                </c:pt>
                <c:pt idx="29">
                  <c:v>1.2761333471353544</c:v>
                </c:pt>
                <c:pt idx="30">
                  <c:v>1.045728361628296</c:v>
                </c:pt>
                <c:pt idx="31">
                  <c:v>1.2524202484205218</c:v>
                </c:pt>
                <c:pt idx="32">
                  <c:v>1.6153035871937158</c:v>
                </c:pt>
                <c:pt idx="33">
                  <c:v>1.4246307207317457</c:v>
                </c:pt>
                <c:pt idx="34">
                  <c:v>1.6572865612925829</c:v>
                </c:pt>
                <c:pt idx="35">
                  <c:v>1.7700025296267683</c:v>
                </c:pt>
                <c:pt idx="36">
                  <c:v>2.271975865886144</c:v>
                </c:pt>
                <c:pt idx="37">
                  <c:v>2.3000004772557712</c:v>
                </c:pt>
                <c:pt idx="38">
                  <c:v>1.9068871167702366</c:v>
                </c:pt>
                <c:pt idx="39">
                  <c:v>1.7088688263852685</c:v>
                </c:pt>
                <c:pt idx="40">
                  <c:v>1.9759404693423179</c:v>
                </c:pt>
                <c:pt idx="41">
                  <c:v>1.6552020875816635</c:v>
                </c:pt>
                <c:pt idx="42">
                  <c:v>1.3822288637342754</c:v>
                </c:pt>
                <c:pt idx="43">
                  <c:v>1.1462033135095773</c:v>
                </c:pt>
                <c:pt idx="44">
                  <c:v>1.7011396102841798</c:v>
                </c:pt>
                <c:pt idx="45">
                  <c:v>1.9356177312303173</c:v>
                </c:pt>
                <c:pt idx="46">
                  <c:v>2.1756181287862364</c:v>
                </c:pt>
                <c:pt idx="47">
                  <c:v>2.7974925414399094</c:v>
                </c:pt>
                <c:pt idx="48">
                  <c:v>1.9076370426987395</c:v>
                </c:pt>
                <c:pt idx="49">
                  <c:v>1.7916244311457727</c:v>
                </c:pt>
                <c:pt idx="50">
                  <c:v>1.8299162140256144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7A-B4A0-670C0CA106A1}"/>
            </c:ext>
          </c:extLst>
        </c:ser>
        <c:ser>
          <c:idx val="1"/>
          <c:order val="1"/>
          <c:tx>
            <c:strRef>
              <c:f>'social care receipt'!$BN$2</c:f>
              <c:strCache>
                <c:ptCount val="1"/>
                <c:pt idx="0">
                  <c:v>partners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receipt'!$BN$4:$BN$54</c:f>
              <c:numCache>
                <c:formatCode>General</c:formatCode>
                <c:ptCount val="51"/>
                <c:pt idx="0">
                  <c:v>18.466298180210241</c:v>
                </c:pt>
                <c:pt idx="1">
                  <c:v>20.691977361960152</c:v>
                </c:pt>
                <c:pt idx="2">
                  <c:v>23.593688404435696</c:v>
                </c:pt>
                <c:pt idx="3">
                  <c:v>24.076931546485966</c:v>
                </c:pt>
                <c:pt idx="4">
                  <c:v>27.094361849536718</c:v>
                </c:pt>
                <c:pt idx="5">
                  <c:v>28.256997723631827</c:v>
                </c:pt>
                <c:pt idx="6">
                  <c:v>29.359831593253602</c:v>
                </c:pt>
                <c:pt idx="7">
                  <c:v>30.496350579129576</c:v>
                </c:pt>
                <c:pt idx="8">
                  <c:v>31.994776199244683</c:v>
                </c:pt>
                <c:pt idx="9">
                  <c:v>32.007270875076166</c:v>
                </c:pt>
                <c:pt idx="10">
                  <c:v>35.040112063918968</c:v>
                </c:pt>
                <c:pt idx="11">
                  <c:v>35.64960530190384</c:v>
                </c:pt>
                <c:pt idx="12">
                  <c:v>36.04298567610131</c:v>
                </c:pt>
                <c:pt idx="13">
                  <c:v>37.451112742533063</c:v>
                </c:pt>
                <c:pt idx="14">
                  <c:v>39.23223052652434</c:v>
                </c:pt>
                <c:pt idx="15">
                  <c:v>39.784756360273775</c:v>
                </c:pt>
                <c:pt idx="16">
                  <c:v>40.524011600858366</c:v>
                </c:pt>
                <c:pt idx="17">
                  <c:v>42.1534233694899</c:v>
                </c:pt>
                <c:pt idx="18">
                  <c:v>41.17278357460885</c:v>
                </c:pt>
                <c:pt idx="19">
                  <c:v>43.6774585256479</c:v>
                </c:pt>
                <c:pt idx="20">
                  <c:v>43.023979332891585</c:v>
                </c:pt>
                <c:pt idx="21">
                  <c:v>46.18198039804507</c:v>
                </c:pt>
                <c:pt idx="22">
                  <c:v>46.885561520469828</c:v>
                </c:pt>
                <c:pt idx="23">
                  <c:v>46.69457025670232</c:v>
                </c:pt>
                <c:pt idx="24">
                  <c:v>48.009186653783907</c:v>
                </c:pt>
                <c:pt idx="25">
                  <c:v>48.810652947619353</c:v>
                </c:pt>
                <c:pt idx="26">
                  <c:v>48.575885349911012</c:v>
                </c:pt>
                <c:pt idx="27">
                  <c:v>48.982818228385511</c:v>
                </c:pt>
                <c:pt idx="28">
                  <c:v>48.56136616644983</c:v>
                </c:pt>
                <c:pt idx="29">
                  <c:v>51.552398686850559</c:v>
                </c:pt>
                <c:pt idx="30">
                  <c:v>53.761364647182141</c:v>
                </c:pt>
                <c:pt idx="31">
                  <c:v>53.562622966143813</c:v>
                </c:pt>
                <c:pt idx="32">
                  <c:v>54.818481364066315</c:v>
                </c:pt>
                <c:pt idx="33">
                  <c:v>54.555153259442207</c:v>
                </c:pt>
                <c:pt idx="34">
                  <c:v>55.141026935025891</c:v>
                </c:pt>
                <c:pt idx="35">
                  <c:v>57.24350874134204</c:v>
                </c:pt>
                <c:pt idx="36">
                  <c:v>57.277684848972491</c:v>
                </c:pt>
                <c:pt idx="37">
                  <c:v>62.217843816959274</c:v>
                </c:pt>
                <c:pt idx="38">
                  <c:v>59.790502199647229</c:v>
                </c:pt>
                <c:pt idx="39">
                  <c:v>62.273208245216118</c:v>
                </c:pt>
                <c:pt idx="40">
                  <c:v>63.012443080422713</c:v>
                </c:pt>
                <c:pt idx="41">
                  <c:v>64.326048384751388</c:v>
                </c:pt>
                <c:pt idx="42">
                  <c:v>65.840146316560606</c:v>
                </c:pt>
                <c:pt idx="43">
                  <c:v>68.936248070392168</c:v>
                </c:pt>
                <c:pt idx="44">
                  <c:v>73.723594011251379</c:v>
                </c:pt>
                <c:pt idx="45">
                  <c:v>70.000898350638636</c:v>
                </c:pt>
                <c:pt idx="46">
                  <c:v>74.017505057373626</c:v>
                </c:pt>
                <c:pt idx="47">
                  <c:v>75.895637604292602</c:v>
                </c:pt>
                <c:pt idx="48">
                  <c:v>79.009474634164889</c:v>
                </c:pt>
                <c:pt idx="49">
                  <c:v>82.477757213853764</c:v>
                </c:pt>
                <c:pt idx="50">
                  <c:v>84.317496366929689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47A-B4A0-670C0CA106A1}"/>
            </c:ext>
          </c:extLst>
        </c:ser>
        <c:ser>
          <c:idx val="2"/>
          <c:order val="2"/>
          <c:tx>
            <c:strRef>
              <c:f>'social care receipt'!$BO$2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receipt'!$BO$4:$BO$54</c:f>
              <c:numCache>
                <c:formatCode>General</c:formatCode>
                <c:ptCount val="51"/>
                <c:pt idx="0">
                  <c:v>4.83069252897943</c:v>
                </c:pt>
                <c:pt idx="1">
                  <c:v>4.7485269273192978</c:v>
                </c:pt>
                <c:pt idx="2">
                  <c:v>5.0121344668280026</c:v>
                </c:pt>
                <c:pt idx="3">
                  <c:v>5.1328367917556594</c:v>
                </c:pt>
                <c:pt idx="4">
                  <c:v>5.0003708232931023</c:v>
                </c:pt>
                <c:pt idx="5">
                  <c:v>5.2123725613892828</c:v>
                </c:pt>
                <c:pt idx="6">
                  <c:v>5.3877649565895105</c:v>
                </c:pt>
                <c:pt idx="7">
                  <c:v>5.7851300246476605</c:v>
                </c:pt>
                <c:pt idx="8">
                  <c:v>6.2115805373921162</c:v>
                </c:pt>
                <c:pt idx="9">
                  <c:v>6.2548546508280385</c:v>
                </c:pt>
                <c:pt idx="10">
                  <c:v>6.2629643844090914</c:v>
                </c:pt>
                <c:pt idx="11">
                  <c:v>6.5618041225871009</c:v>
                </c:pt>
                <c:pt idx="12">
                  <c:v>6.6299234165116818</c:v>
                </c:pt>
                <c:pt idx="13">
                  <c:v>6.9177348611046563</c:v>
                </c:pt>
                <c:pt idx="14">
                  <c:v>7.4969121991223062</c:v>
                </c:pt>
                <c:pt idx="15">
                  <c:v>7.8224771751840185</c:v>
                </c:pt>
                <c:pt idx="16">
                  <c:v>8.0152463053369249</c:v>
                </c:pt>
                <c:pt idx="17">
                  <c:v>8.5899758132219688</c:v>
                </c:pt>
                <c:pt idx="18">
                  <c:v>8.6129539509251209</c:v>
                </c:pt>
                <c:pt idx="19">
                  <c:v>8.6854103182486604</c:v>
                </c:pt>
                <c:pt idx="20">
                  <c:v>9.2094414638291244</c:v>
                </c:pt>
                <c:pt idx="21">
                  <c:v>9.3164196948192277</c:v>
                </c:pt>
                <c:pt idx="22">
                  <c:v>8.9354453814844899</c:v>
                </c:pt>
                <c:pt idx="23">
                  <c:v>10.137637978137453</c:v>
                </c:pt>
                <c:pt idx="24">
                  <c:v>10.236174113947937</c:v>
                </c:pt>
                <c:pt idx="25">
                  <c:v>10.881282976985652</c:v>
                </c:pt>
                <c:pt idx="26">
                  <c:v>10.745465430486902</c:v>
                </c:pt>
                <c:pt idx="27">
                  <c:v>11.335276040623537</c:v>
                </c:pt>
                <c:pt idx="28">
                  <c:v>11.439483561543327</c:v>
                </c:pt>
                <c:pt idx="29">
                  <c:v>11.754266301364016</c:v>
                </c:pt>
                <c:pt idx="30">
                  <c:v>12.688441084140043</c:v>
                </c:pt>
                <c:pt idx="31">
                  <c:v>12.976688735009214</c:v>
                </c:pt>
                <c:pt idx="32">
                  <c:v>13.453687819951714</c:v>
                </c:pt>
                <c:pt idx="33">
                  <c:v>13.965312750579008</c:v>
                </c:pt>
                <c:pt idx="34">
                  <c:v>13.667690860681549</c:v>
                </c:pt>
                <c:pt idx="35">
                  <c:v>14.258784750407838</c:v>
                </c:pt>
                <c:pt idx="36">
                  <c:v>14.818102235945425</c:v>
                </c:pt>
                <c:pt idx="37">
                  <c:v>14.767730129762251</c:v>
                </c:pt>
                <c:pt idx="38">
                  <c:v>15.549667529882559</c:v>
                </c:pt>
                <c:pt idx="39">
                  <c:v>16.309516467110424</c:v>
                </c:pt>
                <c:pt idx="40">
                  <c:v>16.623485731450522</c:v>
                </c:pt>
                <c:pt idx="41">
                  <c:v>16.361371493946873</c:v>
                </c:pt>
                <c:pt idx="42">
                  <c:v>16.593693632000338</c:v>
                </c:pt>
                <c:pt idx="43">
                  <c:v>17.066252673045774</c:v>
                </c:pt>
                <c:pt idx="44">
                  <c:v>16.715777480498854</c:v>
                </c:pt>
                <c:pt idx="45">
                  <c:v>17.110687989741336</c:v>
                </c:pt>
                <c:pt idx="46">
                  <c:v>17.542637742931685</c:v>
                </c:pt>
                <c:pt idx="47">
                  <c:v>18.802747717632666</c:v>
                </c:pt>
                <c:pt idx="48">
                  <c:v>18.49589154531219</c:v>
                </c:pt>
                <c:pt idx="49">
                  <c:v>19.266232830267871</c:v>
                </c:pt>
                <c:pt idx="50">
                  <c:v>20.10879611725402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47A-B4A0-670C0CA106A1}"/>
            </c:ext>
          </c:extLst>
        </c:ser>
        <c:ser>
          <c:idx val="3"/>
          <c:order val="3"/>
          <c:tx>
            <c:strRef>
              <c:f>'social care receipt'!$BP$2</c:f>
              <c:strCache>
                <c:ptCount val="1"/>
                <c:pt idx="0">
                  <c:v>sons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receipt'!$BP$4:$BP$54</c:f>
              <c:numCache>
                <c:formatCode>General</c:formatCode>
                <c:ptCount val="51"/>
                <c:pt idx="0">
                  <c:v>2.0640971563311261</c:v>
                </c:pt>
                <c:pt idx="1">
                  <c:v>2.152071530340681</c:v>
                </c:pt>
                <c:pt idx="2">
                  <c:v>2.3581766924729406</c:v>
                </c:pt>
                <c:pt idx="3">
                  <c:v>2.2788011715113567</c:v>
                </c:pt>
                <c:pt idx="4">
                  <c:v>2.6977476058764451</c:v>
                </c:pt>
                <c:pt idx="5">
                  <c:v>2.7234441329839805</c:v>
                </c:pt>
                <c:pt idx="6">
                  <c:v>2.8775485885311829</c:v>
                </c:pt>
                <c:pt idx="7">
                  <c:v>2.730927289032743</c:v>
                </c:pt>
                <c:pt idx="8">
                  <c:v>2.9821393978099593</c:v>
                </c:pt>
                <c:pt idx="9">
                  <c:v>2.6402945654625083</c:v>
                </c:pt>
                <c:pt idx="10">
                  <c:v>2.9853983440796967</c:v>
                </c:pt>
                <c:pt idx="11">
                  <c:v>3.1760560826283495</c:v>
                </c:pt>
                <c:pt idx="12">
                  <c:v>3.3172143606844711</c:v>
                </c:pt>
                <c:pt idx="13">
                  <c:v>3.2502544833210343</c:v>
                </c:pt>
                <c:pt idx="14">
                  <c:v>3.563376315019799</c:v>
                </c:pt>
                <c:pt idx="15">
                  <c:v>3.5925269042481802</c:v>
                </c:pt>
                <c:pt idx="16">
                  <c:v>3.7356331265629632</c:v>
                </c:pt>
                <c:pt idx="17">
                  <c:v>3.8930191300290127</c:v>
                </c:pt>
                <c:pt idx="18">
                  <c:v>4.0210941529521049</c:v>
                </c:pt>
                <c:pt idx="19">
                  <c:v>4.0779621216987234</c:v>
                </c:pt>
                <c:pt idx="20">
                  <c:v>4.1396366668198041</c:v>
                </c:pt>
                <c:pt idx="21">
                  <c:v>4.3461820809736427</c:v>
                </c:pt>
                <c:pt idx="22">
                  <c:v>4.2410064512029981</c:v>
                </c:pt>
                <c:pt idx="23">
                  <c:v>4.5266070185600977</c:v>
                </c:pt>
                <c:pt idx="24">
                  <c:v>4.4492611657663517</c:v>
                </c:pt>
                <c:pt idx="25">
                  <c:v>4.9571604053228127</c:v>
                </c:pt>
                <c:pt idx="26">
                  <c:v>4.9044718084981582</c:v>
                </c:pt>
                <c:pt idx="27">
                  <c:v>5.037305225433971</c:v>
                </c:pt>
                <c:pt idx="28">
                  <c:v>5.2159930243928949</c:v>
                </c:pt>
                <c:pt idx="29">
                  <c:v>5.4484720819952424</c:v>
                </c:pt>
                <c:pt idx="30">
                  <c:v>5.3888821478372604</c:v>
                </c:pt>
                <c:pt idx="31">
                  <c:v>5.8120717910455912</c:v>
                </c:pt>
                <c:pt idx="32">
                  <c:v>6.1937877360301181</c:v>
                </c:pt>
                <c:pt idx="33">
                  <c:v>6.0341328532980096</c:v>
                </c:pt>
                <c:pt idx="34">
                  <c:v>6.3150527064779221</c:v>
                </c:pt>
                <c:pt idx="35">
                  <c:v>6.6677283865110795</c:v>
                </c:pt>
                <c:pt idx="36">
                  <c:v>7.0306312201453594</c:v>
                </c:pt>
                <c:pt idx="37">
                  <c:v>6.9839013545700865</c:v>
                </c:pt>
                <c:pt idx="38">
                  <c:v>7.0922712324294812</c:v>
                </c:pt>
                <c:pt idx="39">
                  <c:v>7.0153184418095504</c:v>
                </c:pt>
                <c:pt idx="40">
                  <c:v>7.1173925189790586</c:v>
                </c:pt>
                <c:pt idx="41">
                  <c:v>7.0261232735644077</c:v>
                </c:pt>
                <c:pt idx="42">
                  <c:v>7.5778095269681414</c:v>
                </c:pt>
                <c:pt idx="43">
                  <c:v>8.0463472608372317</c:v>
                </c:pt>
                <c:pt idx="44">
                  <c:v>7.929357698635811</c:v>
                </c:pt>
                <c:pt idx="45">
                  <c:v>7.684033808826281</c:v>
                </c:pt>
                <c:pt idx="46">
                  <c:v>8.55629015001937</c:v>
                </c:pt>
                <c:pt idx="47">
                  <c:v>8.4076802967148634</c:v>
                </c:pt>
                <c:pt idx="48">
                  <c:v>8.8264625177704552</c:v>
                </c:pt>
                <c:pt idx="49">
                  <c:v>8.9543773179669586</c:v>
                </c:pt>
                <c:pt idx="50">
                  <c:v>8.963504279679908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9-447A-B4A0-670C0CA106A1}"/>
            </c:ext>
          </c:extLst>
        </c:ser>
        <c:ser>
          <c:idx val="4"/>
          <c:order val="4"/>
          <c:tx>
            <c:strRef>
              <c:f>'social care receipt'!$BQ$2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receipt'!$BQ$4:$BQ$54</c:f>
              <c:numCache>
                <c:formatCode>General</c:formatCode>
                <c:ptCount val="51"/>
                <c:pt idx="0">
                  <c:v>4.2304443535365417</c:v>
                </c:pt>
                <c:pt idx="1">
                  <c:v>4.5550040131325247</c:v>
                </c:pt>
                <c:pt idx="2">
                  <c:v>4.9364850361174071</c:v>
                </c:pt>
                <c:pt idx="3">
                  <c:v>4.4783332404410814</c:v>
                </c:pt>
                <c:pt idx="4">
                  <c:v>5.0467428898001154</c:v>
                </c:pt>
                <c:pt idx="5">
                  <c:v>5.1253550916462292</c:v>
                </c:pt>
                <c:pt idx="6">
                  <c:v>5.3670665845141716</c:v>
                </c:pt>
                <c:pt idx="7">
                  <c:v>5.1867750388801301</c:v>
                </c:pt>
                <c:pt idx="8">
                  <c:v>4.8896631233224941</c:v>
                </c:pt>
                <c:pt idx="9">
                  <c:v>5.408612361529384</c:v>
                </c:pt>
                <c:pt idx="10">
                  <c:v>5.3356747759751872</c:v>
                </c:pt>
                <c:pt idx="11">
                  <c:v>5.3779016971538871</c:v>
                </c:pt>
                <c:pt idx="12">
                  <c:v>5.9129784444028308</c:v>
                </c:pt>
                <c:pt idx="13">
                  <c:v>5.9797800798031693</c:v>
                </c:pt>
                <c:pt idx="14">
                  <c:v>6.1664397224550616</c:v>
                </c:pt>
                <c:pt idx="15">
                  <c:v>6.1646531603764609</c:v>
                </c:pt>
                <c:pt idx="16">
                  <c:v>6.2541691879320425</c:v>
                </c:pt>
                <c:pt idx="17">
                  <c:v>6.1760205001893942</c:v>
                </c:pt>
                <c:pt idx="18">
                  <c:v>6.3726066395485574</c:v>
                </c:pt>
                <c:pt idx="19">
                  <c:v>6.5698495067736937</c:v>
                </c:pt>
                <c:pt idx="20">
                  <c:v>6.7366178078059296</c:v>
                </c:pt>
                <c:pt idx="21">
                  <c:v>6.5966555471728281</c:v>
                </c:pt>
                <c:pt idx="22">
                  <c:v>6.8628128866651315</c:v>
                </c:pt>
                <c:pt idx="23">
                  <c:v>7.3683963089326934</c:v>
                </c:pt>
                <c:pt idx="24">
                  <c:v>7.2682015353761358</c:v>
                </c:pt>
                <c:pt idx="25">
                  <c:v>7.0799101024948463</c:v>
                </c:pt>
                <c:pt idx="26">
                  <c:v>7.0335814893766884</c:v>
                </c:pt>
                <c:pt idx="27">
                  <c:v>8.2858996229682571</c:v>
                </c:pt>
                <c:pt idx="28">
                  <c:v>8.3584562965327009</c:v>
                </c:pt>
                <c:pt idx="29">
                  <c:v>8.3699270082454618</c:v>
                </c:pt>
                <c:pt idx="30">
                  <c:v>8.9347788047395085</c:v>
                </c:pt>
                <c:pt idx="31">
                  <c:v>8.462692408445573</c:v>
                </c:pt>
                <c:pt idx="32">
                  <c:v>9.542024989458719</c:v>
                </c:pt>
                <c:pt idx="33">
                  <c:v>9.2918420009288258</c:v>
                </c:pt>
                <c:pt idx="34">
                  <c:v>9.6605784324807491</c:v>
                </c:pt>
                <c:pt idx="35">
                  <c:v>9.7703453828101399</c:v>
                </c:pt>
                <c:pt idx="36">
                  <c:v>9.4893962738298772</c:v>
                </c:pt>
                <c:pt idx="37">
                  <c:v>9.8584793306359124</c:v>
                </c:pt>
                <c:pt idx="38">
                  <c:v>9.7378634077957944</c:v>
                </c:pt>
                <c:pt idx="39">
                  <c:v>10.797896064593242</c:v>
                </c:pt>
                <c:pt idx="40">
                  <c:v>11.366326357941448</c:v>
                </c:pt>
                <c:pt idx="41">
                  <c:v>10.953724189674581</c:v>
                </c:pt>
                <c:pt idx="42">
                  <c:v>10.593239714157086</c:v>
                </c:pt>
                <c:pt idx="43">
                  <c:v>11.466151797447598</c:v>
                </c:pt>
                <c:pt idx="44">
                  <c:v>11.576304000726951</c:v>
                </c:pt>
                <c:pt idx="45">
                  <c:v>12.711429215201479</c:v>
                </c:pt>
                <c:pt idx="46">
                  <c:v>12.828427694206423</c:v>
                </c:pt>
                <c:pt idx="47">
                  <c:v>12.59614951746679</c:v>
                </c:pt>
                <c:pt idx="48">
                  <c:v>13.195558664213578</c:v>
                </c:pt>
                <c:pt idx="49">
                  <c:v>13.63844418529197</c:v>
                </c:pt>
                <c:pt idx="50">
                  <c:v>13.613189753357464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9-447A-B4A0-670C0CA106A1}"/>
            </c:ext>
          </c:extLst>
        </c:ser>
        <c:ser>
          <c:idx val="5"/>
          <c:order val="5"/>
          <c:tx>
            <c:strRef>
              <c:f>'social care receipt'!$BR$2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receipt'!$BR$4:$BR$54</c:f>
              <c:numCache>
                <c:formatCode>General</c:formatCode>
                <c:ptCount val="51"/>
                <c:pt idx="0">
                  <c:v>5.4651828080394695</c:v>
                </c:pt>
                <c:pt idx="1">
                  <c:v>5.1908381243053006</c:v>
                </c:pt>
                <c:pt idx="2">
                  <c:v>5.7966452701736477</c:v>
                </c:pt>
                <c:pt idx="3">
                  <c:v>5.9811861307509</c:v>
                </c:pt>
                <c:pt idx="4">
                  <c:v>5.969648877696387</c:v>
                </c:pt>
                <c:pt idx="5">
                  <c:v>6.4156359924467177</c:v>
                </c:pt>
                <c:pt idx="6">
                  <c:v>6.1997480386549233</c:v>
                </c:pt>
                <c:pt idx="7">
                  <c:v>6.5069806821208385</c:v>
                </c:pt>
                <c:pt idx="8">
                  <c:v>6.3131051233968014</c:v>
                </c:pt>
                <c:pt idx="9">
                  <c:v>6.9958800506234757</c:v>
                </c:pt>
                <c:pt idx="10">
                  <c:v>7.4390339739420126</c:v>
                </c:pt>
                <c:pt idx="11">
                  <c:v>7.2093268716887096</c:v>
                </c:pt>
                <c:pt idx="12">
                  <c:v>7.8698379950306157</c:v>
                </c:pt>
                <c:pt idx="13">
                  <c:v>8.114744167926311</c:v>
                </c:pt>
                <c:pt idx="14">
                  <c:v>8.265695749703605</c:v>
                </c:pt>
                <c:pt idx="15">
                  <c:v>8.3025516428029658</c:v>
                </c:pt>
                <c:pt idx="16">
                  <c:v>8.8556382515465497</c:v>
                </c:pt>
                <c:pt idx="17">
                  <c:v>9.4096869435156076</c:v>
                </c:pt>
                <c:pt idx="18">
                  <c:v>9.3812904176014449</c:v>
                </c:pt>
                <c:pt idx="19">
                  <c:v>9.9135031776300444</c:v>
                </c:pt>
                <c:pt idx="20">
                  <c:v>10.376402509561318</c:v>
                </c:pt>
                <c:pt idx="21">
                  <c:v>11.022949774848229</c:v>
                </c:pt>
                <c:pt idx="22">
                  <c:v>11.595495909089628</c:v>
                </c:pt>
                <c:pt idx="23">
                  <c:v>11.606225367180375</c:v>
                </c:pt>
                <c:pt idx="24">
                  <c:v>11.771093778634597</c:v>
                </c:pt>
                <c:pt idx="25">
                  <c:v>12.53307843600073</c:v>
                </c:pt>
                <c:pt idx="26">
                  <c:v>12.65729032150578</c:v>
                </c:pt>
                <c:pt idx="27">
                  <c:v>13.05643389046574</c:v>
                </c:pt>
                <c:pt idx="28">
                  <c:v>13.887543505061164</c:v>
                </c:pt>
                <c:pt idx="29">
                  <c:v>14.197467576425915</c:v>
                </c:pt>
                <c:pt idx="30">
                  <c:v>14.54163044667553</c:v>
                </c:pt>
                <c:pt idx="31">
                  <c:v>15.545466038700662</c:v>
                </c:pt>
                <c:pt idx="32">
                  <c:v>15.506523539950368</c:v>
                </c:pt>
                <c:pt idx="33">
                  <c:v>15.372421649826183</c:v>
                </c:pt>
                <c:pt idx="34">
                  <c:v>16.433550678189238</c:v>
                </c:pt>
                <c:pt idx="35">
                  <c:v>16.827364431416942</c:v>
                </c:pt>
                <c:pt idx="36">
                  <c:v>18.231212401430781</c:v>
                </c:pt>
                <c:pt idx="37">
                  <c:v>18.190388382686624</c:v>
                </c:pt>
                <c:pt idx="38">
                  <c:v>19.295777582855955</c:v>
                </c:pt>
                <c:pt idx="39">
                  <c:v>19.629865598525026</c:v>
                </c:pt>
                <c:pt idx="40">
                  <c:v>20.170959050967646</c:v>
                </c:pt>
                <c:pt idx="41">
                  <c:v>20.107307079927462</c:v>
                </c:pt>
                <c:pt idx="42">
                  <c:v>20.606966421995253</c:v>
                </c:pt>
                <c:pt idx="43">
                  <c:v>20.777645555529137</c:v>
                </c:pt>
                <c:pt idx="44">
                  <c:v>21.438666930973628</c:v>
                </c:pt>
                <c:pt idx="45">
                  <c:v>22.398903982316028</c:v>
                </c:pt>
                <c:pt idx="46">
                  <c:v>22.125712127681485</c:v>
                </c:pt>
                <c:pt idx="47">
                  <c:v>22.713601268859847</c:v>
                </c:pt>
                <c:pt idx="48">
                  <c:v>23.825426064151213</c:v>
                </c:pt>
                <c:pt idx="49">
                  <c:v>23.989096443422739</c:v>
                </c:pt>
                <c:pt idx="50">
                  <c:v>24.076908129169336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9-447A-B4A0-670C0CA1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9535"/>
        <c:axId val="436310495"/>
      </c:areaChart>
      <c:catAx>
        <c:axId val="43630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0495"/>
        <c:crosses val="autoZero"/>
        <c:auto val="1"/>
        <c:lblAlgn val="ctr"/>
        <c:lblOffset val="100"/>
        <c:noMultiLvlLbl val="0"/>
      </c:catAx>
      <c:valAx>
        <c:axId val="436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 value of social</a:t>
                </a:r>
                <a:r>
                  <a:rPr lang="en-GB" baseline="0"/>
                  <a:t> care (£2024 billion)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69178117441"/>
          <c:y val="6.3515248317671566E-2"/>
          <c:w val="0.68382790386495806"/>
          <c:h val="7.020328797224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159230096238"/>
          <c:y val="5.0925925925925923E-2"/>
          <c:w val="0.72726640419947508"/>
          <c:h val="0.72535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receipt'!$BT$2</c:f>
              <c:strCache>
                <c:ptCount val="1"/>
                <c:pt idx="0">
                  <c:v>total care to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receipt'!$BT$4:$BT$54</c:f>
              <c:numCache>
                <c:formatCode>General</c:formatCode>
                <c:ptCount val="51"/>
                <c:pt idx="0">
                  <c:v>1.618428075360508E-2</c:v>
                </c:pt>
                <c:pt idx="1">
                  <c:v>1.602729054148197E-2</c:v>
                </c:pt>
                <c:pt idx="2">
                  <c:v>1.6809100750157929E-2</c:v>
                </c:pt>
                <c:pt idx="3">
                  <c:v>1.7392042133793893E-2</c:v>
                </c:pt>
                <c:pt idx="4">
                  <c:v>1.8966538250159586E-2</c:v>
                </c:pt>
                <c:pt idx="5">
                  <c:v>1.9537102109186973E-2</c:v>
                </c:pt>
                <c:pt idx="6">
                  <c:v>1.9656786913067135E-2</c:v>
                </c:pt>
                <c:pt idx="7">
                  <c:v>1.9953474249995544E-2</c:v>
                </c:pt>
                <c:pt idx="8">
                  <c:v>2.0304204352752937E-2</c:v>
                </c:pt>
                <c:pt idx="9">
                  <c:v>2.0215028771415899E-2</c:v>
                </c:pt>
                <c:pt idx="10">
                  <c:v>2.1321260882351714E-2</c:v>
                </c:pt>
                <c:pt idx="11">
                  <c:v>2.1252669527584745E-2</c:v>
                </c:pt>
                <c:pt idx="12">
                  <c:v>2.1541446890366755E-2</c:v>
                </c:pt>
                <c:pt idx="13">
                  <c:v>2.1785482100562262E-2</c:v>
                </c:pt>
                <c:pt idx="14">
                  <c:v>2.2487143965867849E-2</c:v>
                </c:pt>
                <c:pt idx="15">
                  <c:v>2.2356521076101647E-2</c:v>
                </c:pt>
                <c:pt idx="16">
                  <c:v>2.2588521845800909E-2</c:v>
                </c:pt>
                <c:pt idx="17">
                  <c:v>2.2951250543171441E-2</c:v>
                </c:pt>
                <c:pt idx="18">
                  <c:v>2.231761672458785E-2</c:v>
                </c:pt>
                <c:pt idx="19">
                  <c:v>2.2947850581139975E-2</c:v>
                </c:pt>
                <c:pt idx="20">
                  <c:v>2.2630243868822883E-2</c:v>
                </c:pt>
                <c:pt idx="21">
                  <c:v>2.3316194940047653E-2</c:v>
                </c:pt>
                <c:pt idx="22">
                  <c:v>2.3218036049889264E-2</c:v>
                </c:pt>
                <c:pt idx="23">
                  <c:v>2.3361267558067E-2</c:v>
                </c:pt>
                <c:pt idx="24">
                  <c:v>2.3371677750686253E-2</c:v>
                </c:pt>
                <c:pt idx="25">
                  <c:v>2.369716197345538E-2</c:v>
                </c:pt>
                <c:pt idx="26">
                  <c:v>2.3159070795589747E-2</c:v>
                </c:pt>
                <c:pt idx="27">
                  <c:v>2.3487189758965969E-2</c:v>
                </c:pt>
                <c:pt idx="28">
                  <c:v>2.3306313511816956E-2</c:v>
                </c:pt>
                <c:pt idx="29">
                  <c:v>2.3845288015840099E-2</c:v>
                </c:pt>
                <c:pt idx="30">
                  <c:v>2.4382889424410567E-2</c:v>
                </c:pt>
                <c:pt idx="31">
                  <c:v>2.4271607065763257E-2</c:v>
                </c:pt>
                <c:pt idx="32">
                  <c:v>2.4712065833784831E-2</c:v>
                </c:pt>
                <c:pt idx="33">
                  <c:v>2.4171514895671563E-2</c:v>
                </c:pt>
                <c:pt idx="34">
                  <c:v>2.4286780641604225E-2</c:v>
                </c:pt>
                <c:pt idx="35">
                  <c:v>2.4727306546001918E-2</c:v>
                </c:pt>
                <c:pt idx="36">
                  <c:v>2.4903233061042109E-2</c:v>
                </c:pt>
                <c:pt idx="37">
                  <c:v>2.565746508370911E-2</c:v>
                </c:pt>
                <c:pt idx="38">
                  <c:v>2.5028216737214514E-2</c:v>
                </c:pt>
                <c:pt idx="39">
                  <c:v>2.5567561928913882E-2</c:v>
                </c:pt>
                <c:pt idx="40">
                  <c:v>2.569710779287496E-2</c:v>
                </c:pt>
                <c:pt idx="41">
                  <c:v>2.5314960486008616E-2</c:v>
                </c:pt>
                <c:pt idx="42">
                  <c:v>2.5356687210974463E-2</c:v>
                </c:pt>
                <c:pt idx="43">
                  <c:v>2.5941509968317841E-2</c:v>
                </c:pt>
                <c:pt idx="44">
                  <c:v>2.666495398958733E-2</c:v>
                </c:pt>
                <c:pt idx="45">
                  <c:v>2.5999617157179307E-2</c:v>
                </c:pt>
                <c:pt idx="46">
                  <c:v>2.6637070975430974E-2</c:v>
                </c:pt>
                <c:pt idx="47">
                  <c:v>2.6970976447606987E-2</c:v>
                </c:pt>
                <c:pt idx="48">
                  <c:v>2.7295738401127735E-2</c:v>
                </c:pt>
                <c:pt idx="49">
                  <c:v>2.773738426192068E-2</c:v>
                </c:pt>
                <c:pt idx="50">
                  <c:v>2.7768502296337264E-2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8847"/>
        <c:axId val="891974047"/>
      </c:scatterChart>
      <c:scatterChart>
        <c:scatterStyle val="lineMarker"/>
        <c:varyColors val="0"/>
        <c:ser>
          <c:idx val="1"/>
          <c:order val="1"/>
          <c:tx>
            <c:strRef>
              <c:f>'social care receipt'!$BU$2</c:f>
              <c:strCache>
                <c:ptCount val="1"/>
                <c:pt idx="0">
                  <c:v>formal care (right axis)</c:v>
                </c:pt>
              </c:strCache>
            </c:strRef>
          </c:tx>
          <c:spPr>
            <a:ln w="19050" cap="rnd">
              <a:solidFill>
                <a:srgbClr val="55B33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receipt'!$BU$4:$BU$54</c:f>
              <c:numCache>
                <c:formatCode>General</c:formatCode>
                <c:ptCount val="51"/>
                <c:pt idx="0">
                  <c:v>0.15487502312195919</c:v>
                </c:pt>
                <c:pt idx="1">
                  <c:v>0.13753321322393569</c:v>
                </c:pt>
                <c:pt idx="2">
                  <c:v>0.13761141801331336</c:v>
                </c:pt>
                <c:pt idx="3">
                  <c:v>0.14082359367562911</c:v>
                </c:pt>
                <c:pt idx="4">
                  <c:v>0.12862933410455907</c:v>
                </c:pt>
                <c:pt idx="5">
                  <c:v>0.13266263186903476</c:v>
                </c:pt>
                <c:pt idx="6">
                  <c:v>0.12500908666334587</c:v>
                </c:pt>
                <c:pt idx="7">
                  <c:v>0.12673749477181218</c:v>
                </c:pt>
                <c:pt idx="8">
                  <c:v>0.11872015351227837</c:v>
                </c:pt>
                <c:pt idx="9">
                  <c:v>0.1299495406440167</c:v>
                </c:pt>
                <c:pt idx="10">
                  <c:v>0.12859764664648737</c:v>
                </c:pt>
                <c:pt idx="11">
                  <c:v>0.12275063673134383</c:v>
                </c:pt>
                <c:pt idx="12">
                  <c:v>0.12977738976421513</c:v>
                </c:pt>
                <c:pt idx="13">
                  <c:v>0.12983620865363579</c:v>
                </c:pt>
                <c:pt idx="14">
                  <c:v>0.12569789400396844</c:v>
                </c:pt>
                <c:pt idx="15">
                  <c:v>0.1246105664550676</c:v>
                </c:pt>
                <c:pt idx="16">
                  <c:v>0.12908448297956573</c:v>
                </c:pt>
                <c:pt idx="17">
                  <c:v>0.13231213427097224</c:v>
                </c:pt>
                <c:pt idx="18">
                  <c:v>0.13297921734692802</c:v>
                </c:pt>
                <c:pt idx="19">
                  <c:v>0.13399698433584525</c:v>
                </c:pt>
                <c:pt idx="20">
                  <c:v>0.13942801378993872</c:v>
                </c:pt>
                <c:pt idx="21">
                  <c:v>0.14099798302202285</c:v>
                </c:pt>
                <c:pt idx="22">
                  <c:v>0.14613344860892735</c:v>
                </c:pt>
                <c:pt idx="23">
                  <c:v>0.14265705816056026</c:v>
                </c:pt>
                <c:pt idx="24">
                  <c:v>0.14196225190530851</c:v>
                </c:pt>
                <c:pt idx="25">
                  <c:v>0.14638528809713772</c:v>
                </c:pt>
                <c:pt idx="26">
                  <c:v>0.14854947958844969</c:v>
                </c:pt>
                <c:pt idx="27">
                  <c:v>0.14837207354072654</c:v>
                </c:pt>
                <c:pt idx="28">
                  <c:v>0.15619944147501053</c:v>
                </c:pt>
                <c:pt idx="29">
                  <c:v>0.15332259461966033</c:v>
                </c:pt>
                <c:pt idx="30">
                  <c:v>0.15090811408472413</c:v>
                </c:pt>
                <c:pt idx="31">
                  <c:v>0.15925779679336391</c:v>
                </c:pt>
                <c:pt idx="32">
                  <c:v>0.1533328668140822</c:v>
                </c:pt>
                <c:pt idx="33">
                  <c:v>0.15274133633221182</c:v>
                </c:pt>
                <c:pt idx="34">
                  <c:v>0.15974260936325688</c:v>
                </c:pt>
                <c:pt idx="35">
                  <c:v>0.157947459219796</c:v>
                </c:pt>
                <c:pt idx="36">
                  <c:v>0.16707642047577589</c:v>
                </c:pt>
                <c:pt idx="37">
                  <c:v>0.15912046857099785</c:v>
                </c:pt>
                <c:pt idx="38">
                  <c:v>0.17019733840654247</c:v>
                </c:pt>
                <c:pt idx="39">
                  <c:v>0.16672968965744855</c:v>
                </c:pt>
                <c:pt idx="40">
                  <c:v>0.16771878397653697</c:v>
                </c:pt>
                <c:pt idx="41">
                  <c:v>0.16696291949317257</c:v>
                </c:pt>
                <c:pt idx="42">
                  <c:v>0.16809103400195183</c:v>
                </c:pt>
                <c:pt idx="43">
                  <c:v>0.16304012294718878</c:v>
                </c:pt>
                <c:pt idx="44">
                  <c:v>0.16109022616014024</c:v>
                </c:pt>
                <c:pt idx="45">
                  <c:v>0.16989257484706555</c:v>
                </c:pt>
                <c:pt idx="46">
                  <c:v>0.16121184844861483</c:v>
                </c:pt>
                <c:pt idx="47">
                  <c:v>0.16084603808469725</c:v>
                </c:pt>
                <c:pt idx="48">
                  <c:v>0.16401867120292862</c:v>
                </c:pt>
                <c:pt idx="49">
                  <c:v>0.15980209677304308</c:v>
                </c:pt>
                <c:pt idx="50">
                  <c:v>0.15745822974791318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3-4227-9751-55877CADD1E9}"/>
            </c:ext>
          </c:extLst>
        </c:ser>
        <c:ser>
          <c:idx val="2"/>
          <c:order val="2"/>
          <c:tx>
            <c:strRef>
              <c:f>'social care receipt'!$BV$2</c:f>
              <c:strCache>
                <c:ptCount val="1"/>
                <c:pt idx="0">
                  <c:v>partners (right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receipt'!$BV$4:$BV$54</c:f>
              <c:numCache>
                <c:formatCode>General</c:formatCode>
                <c:ptCount val="51"/>
                <c:pt idx="0">
                  <c:v>0.52330698863905223</c:v>
                </c:pt>
                <c:pt idx="1">
                  <c:v>0.54824174177617591</c:v>
                </c:pt>
                <c:pt idx="2">
                  <c:v>0.56011033385201492</c:v>
                </c:pt>
                <c:pt idx="3">
                  <c:v>0.56687753080050152</c:v>
                </c:pt>
                <c:pt idx="4">
                  <c:v>0.58380815925621843</c:v>
                </c:pt>
                <c:pt idx="5">
                  <c:v>0.58429868701212095</c:v>
                </c:pt>
                <c:pt idx="6">
                  <c:v>0.59199917628564858</c:v>
                </c:pt>
                <c:pt idx="7">
                  <c:v>0.59398225703999563</c:v>
                </c:pt>
                <c:pt idx="8">
                  <c:v>0.60167297513993478</c:v>
                </c:pt>
                <c:pt idx="9">
                  <c:v>0.59453994599494042</c:v>
                </c:pt>
                <c:pt idx="10">
                  <c:v>0.60573401942152438</c:v>
                </c:pt>
                <c:pt idx="11">
                  <c:v>0.60699311155033708</c:v>
                </c:pt>
                <c:pt idx="12">
                  <c:v>0.59436605979780732</c:v>
                </c:pt>
                <c:pt idx="13">
                  <c:v>0.59921919751574315</c:v>
                </c:pt>
                <c:pt idx="14">
                  <c:v>0.59661145336000831</c:v>
                </c:pt>
                <c:pt idx="15">
                  <c:v>0.59711775844574788</c:v>
                </c:pt>
                <c:pt idx="16">
                  <c:v>0.59069949981766479</c:v>
                </c:pt>
                <c:pt idx="17">
                  <c:v>0.59273060265714628</c:v>
                </c:pt>
                <c:pt idx="18">
                  <c:v>0.58362168657238811</c:v>
                </c:pt>
                <c:pt idx="19">
                  <c:v>0.5903712967074396</c:v>
                </c:pt>
                <c:pt idx="20">
                  <c:v>0.5781144262856911</c:v>
                </c:pt>
                <c:pt idx="21">
                  <c:v>0.59072809194366549</c:v>
                </c:pt>
                <c:pt idx="22">
                  <c:v>0.59088018733044423</c:v>
                </c:pt>
                <c:pt idx="23">
                  <c:v>0.57394284654590111</c:v>
                </c:pt>
                <c:pt idx="24">
                  <c:v>0.57900245955767227</c:v>
                </c:pt>
                <c:pt idx="25">
                  <c:v>0.57010426691518123</c:v>
                </c:pt>
                <c:pt idx="26">
                  <c:v>0.57010010088944796</c:v>
                </c:pt>
                <c:pt idx="27">
                  <c:v>0.55663608986839574</c:v>
                </c:pt>
                <c:pt idx="28">
                  <c:v>0.54619150389689664</c:v>
                </c:pt>
                <c:pt idx="29">
                  <c:v>0.55672939437871893</c:v>
                </c:pt>
                <c:pt idx="30">
                  <c:v>0.55791722800810117</c:v>
                </c:pt>
                <c:pt idx="31">
                  <c:v>0.54873011222857393</c:v>
                </c:pt>
                <c:pt idx="32">
                  <c:v>0.54206056439995132</c:v>
                </c:pt>
                <c:pt idx="33">
                  <c:v>0.54206339134277148</c:v>
                </c:pt>
                <c:pt idx="34">
                  <c:v>0.53599929181836647</c:v>
                </c:pt>
                <c:pt idx="35">
                  <c:v>0.53730736024475723</c:v>
                </c:pt>
                <c:pt idx="36">
                  <c:v>0.52491026636028193</c:v>
                </c:pt>
                <c:pt idx="37">
                  <c:v>0.54425074678749241</c:v>
                </c:pt>
                <c:pt idx="38">
                  <c:v>0.52737881604791537</c:v>
                </c:pt>
                <c:pt idx="39">
                  <c:v>0.52892836339535132</c:v>
                </c:pt>
                <c:pt idx="40">
                  <c:v>0.52393990301280491</c:v>
                </c:pt>
                <c:pt idx="41">
                  <c:v>0.53413740562497614</c:v>
                </c:pt>
                <c:pt idx="42">
                  <c:v>0.53705810193283687</c:v>
                </c:pt>
                <c:pt idx="43">
                  <c:v>0.5409358981929373</c:v>
                </c:pt>
                <c:pt idx="44">
                  <c:v>0.55395937027468412</c:v>
                </c:pt>
                <c:pt idx="45">
                  <c:v>0.53094708883019259</c:v>
                </c:pt>
                <c:pt idx="46">
                  <c:v>0.53930462165442106</c:v>
                </c:pt>
                <c:pt idx="47">
                  <c:v>0.53745385736337747</c:v>
                </c:pt>
                <c:pt idx="48">
                  <c:v>0.54391594119006959</c:v>
                </c:pt>
                <c:pt idx="49">
                  <c:v>0.54942121605107386</c:v>
                </c:pt>
                <c:pt idx="50">
                  <c:v>0.55141979374952632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8815"/>
        <c:axId val="1000133375"/>
      </c:scatterChart>
      <c:valAx>
        <c:axId val="89197884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047"/>
        <c:crosses val="autoZero"/>
        <c:crossBetween val="midCat"/>
      </c:valAx>
      <c:valAx>
        <c:axId val="891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care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8847"/>
        <c:crosses val="autoZero"/>
        <c:crossBetween val="midCat"/>
      </c:valAx>
      <c:valAx>
        <c:axId val="100013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social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8815"/>
        <c:crosses val="max"/>
        <c:crossBetween val="midCat"/>
      </c:valAx>
      <c:valAx>
        <c:axId val="15828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13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73665791775955E-3"/>
          <c:y val="0.92650408282298058"/>
          <c:w val="0.97932152230971148"/>
          <c:h val="7.2917760279964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188672573424"/>
          <c:y val="4.3200778789128869E-2"/>
          <c:w val="0.83318362244567612"/>
          <c:h val="0.81070822682604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provision'!$W$2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provision'!$W$4:$W$54</c:f>
              <c:numCache>
                <c:formatCode>General</c:formatCode>
                <c:ptCount val="51"/>
                <c:pt idx="0">
                  <c:v>0.34890149861777964</c:v>
                </c:pt>
                <c:pt idx="1">
                  <c:v>0.36585131894484407</c:v>
                </c:pt>
                <c:pt idx="2">
                  <c:v>0.38590051296531597</c:v>
                </c:pt>
                <c:pt idx="3">
                  <c:v>0.40103349635507979</c:v>
                </c:pt>
                <c:pt idx="4">
                  <c:v>0.4156612895937824</c:v>
                </c:pt>
                <c:pt idx="5">
                  <c:v>0.43428804495604095</c:v>
                </c:pt>
                <c:pt idx="6">
                  <c:v>0.44569524495677226</c:v>
                </c:pt>
                <c:pt idx="7">
                  <c:v>0.45248270696567827</c:v>
                </c:pt>
                <c:pt idx="8">
                  <c:v>0.45564948719049053</c:v>
                </c:pt>
                <c:pt idx="9">
                  <c:v>0.4575118966689326</c:v>
                </c:pt>
                <c:pt idx="10">
                  <c:v>0.46621564837381302</c:v>
                </c:pt>
                <c:pt idx="11">
                  <c:v>0.46926127912741705</c:v>
                </c:pt>
                <c:pt idx="12">
                  <c:v>0.47564634797977723</c:v>
                </c:pt>
                <c:pt idx="13">
                  <c:v>0.48585157501334753</c:v>
                </c:pt>
                <c:pt idx="14">
                  <c:v>0.49796639414978838</c:v>
                </c:pt>
                <c:pt idx="15">
                  <c:v>0.50334885240545613</c:v>
                </c:pt>
                <c:pt idx="16">
                  <c:v>0.49895220440074145</c:v>
                </c:pt>
                <c:pt idx="17">
                  <c:v>0.50125171606234342</c:v>
                </c:pt>
                <c:pt idx="18">
                  <c:v>0.50226099483772857</c:v>
                </c:pt>
                <c:pt idx="19">
                  <c:v>0.50323482428115018</c:v>
                </c:pt>
                <c:pt idx="20">
                  <c:v>0.50902252630736611</c:v>
                </c:pt>
                <c:pt idx="21">
                  <c:v>0.51056505223171889</c:v>
                </c:pt>
                <c:pt idx="22">
                  <c:v>0.50901945372371782</c:v>
                </c:pt>
                <c:pt idx="23">
                  <c:v>0.51477058453802638</c:v>
                </c:pt>
                <c:pt idx="24">
                  <c:v>0.51152055857253687</c:v>
                </c:pt>
                <c:pt idx="25">
                  <c:v>0.52248728979272585</c:v>
                </c:pt>
                <c:pt idx="26">
                  <c:v>0.52357863455071563</c:v>
                </c:pt>
                <c:pt idx="27">
                  <c:v>0.52109268292682931</c:v>
                </c:pt>
                <c:pt idx="28">
                  <c:v>0.52454357896375881</c:v>
                </c:pt>
                <c:pt idx="29">
                  <c:v>0.52610038610038612</c:v>
                </c:pt>
                <c:pt idx="30">
                  <c:v>0.52622478386167137</c:v>
                </c:pt>
                <c:pt idx="31">
                  <c:v>0.53104562591367244</c:v>
                </c:pt>
                <c:pt idx="32">
                  <c:v>0.53359183046683045</c:v>
                </c:pt>
                <c:pt idx="33">
                  <c:v>0.53349875930521096</c:v>
                </c:pt>
                <c:pt idx="34">
                  <c:v>0.52962017600670508</c:v>
                </c:pt>
                <c:pt idx="35">
                  <c:v>0.53677252697158484</c:v>
                </c:pt>
                <c:pt idx="36">
                  <c:v>0.53730041339553225</c:v>
                </c:pt>
                <c:pt idx="37">
                  <c:v>0.53696937737767902</c:v>
                </c:pt>
                <c:pt idx="38">
                  <c:v>0.53467947755592249</c:v>
                </c:pt>
                <c:pt idx="39">
                  <c:v>0.53693598765664396</c:v>
                </c:pt>
                <c:pt idx="40">
                  <c:v>0.53473778574630215</c:v>
                </c:pt>
                <c:pt idx="41">
                  <c:v>0.53086557817043167</c:v>
                </c:pt>
                <c:pt idx="42">
                  <c:v>0.53491128643923391</c:v>
                </c:pt>
                <c:pt idx="43">
                  <c:v>0.53924559184584475</c:v>
                </c:pt>
                <c:pt idx="44">
                  <c:v>0.53243551532545896</c:v>
                </c:pt>
                <c:pt idx="45">
                  <c:v>0.53828795501627691</c:v>
                </c:pt>
                <c:pt idx="46">
                  <c:v>0.54203653437018551</c:v>
                </c:pt>
                <c:pt idx="47">
                  <c:v>0.54495753908955069</c:v>
                </c:pt>
                <c:pt idx="48">
                  <c:v>0.5448917529505467</c:v>
                </c:pt>
                <c:pt idx="49">
                  <c:v>0.55012704174228688</c:v>
                </c:pt>
                <c:pt idx="50">
                  <c:v>0.5541796776856539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933-B057-3274DA776E7C}"/>
            </c:ext>
          </c:extLst>
        </c:ser>
        <c:ser>
          <c:idx val="1"/>
          <c:order val="1"/>
          <c:tx>
            <c:strRef>
              <c:f>'social care provision'!$AA$2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provision'!$AA$4:$AA$54</c:f>
              <c:numCache>
                <c:formatCode>General</c:formatCode>
                <c:ptCount val="51"/>
                <c:pt idx="0">
                  <c:v>0.3788543114117775</c:v>
                </c:pt>
                <c:pt idx="1">
                  <c:v>0.39571134216279591</c:v>
                </c:pt>
                <c:pt idx="2">
                  <c:v>0.41376237247411601</c:v>
                </c:pt>
                <c:pt idx="3">
                  <c:v>0.40118467996480162</c:v>
                </c:pt>
                <c:pt idx="4">
                  <c:v>0.43290306789778316</c:v>
                </c:pt>
                <c:pt idx="5">
                  <c:v>0.44685507033470445</c:v>
                </c:pt>
                <c:pt idx="6">
                  <c:v>0.45627229624810361</c:v>
                </c:pt>
                <c:pt idx="7">
                  <c:v>0.45362377392315795</c:v>
                </c:pt>
                <c:pt idx="8">
                  <c:v>0.46241351442937056</c:v>
                </c:pt>
                <c:pt idx="9">
                  <c:v>0.45637132895840166</c:v>
                </c:pt>
                <c:pt idx="10">
                  <c:v>0.47531967158769628</c:v>
                </c:pt>
                <c:pt idx="11">
                  <c:v>0.46585806530780971</c:v>
                </c:pt>
                <c:pt idx="12">
                  <c:v>0.4788107739773238</c:v>
                </c:pt>
                <c:pt idx="13">
                  <c:v>0.48128308135929665</c:v>
                </c:pt>
                <c:pt idx="14">
                  <c:v>0.49927319063186909</c:v>
                </c:pt>
                <c:pt idx="15">
                  <c:v>0.49983749741027755</c:v>
                </c:pt>
                <c:pt idx="16">
                  <c:v>0.49512271207109509</c:v>
                </c:pt>
                <c:pt idx="17">
                  <c:v>0.50207225445077697</c:v>
                </c:pt>
                <c:pt idx="18">
                  <c:v>0.49304201665100489</c:v>
                </c:pt>
                <c:pt idx="19">
                  <c:v>0.50733833151521601</c:v>
                </c:pt>
                <c:pt idx="20">
                  <c:v>0.49567652070177337</c:v>
                </c:pt>
                <c:pt idx="21">
                  <c:v>0.49793400685113304</c:v>
                </c:pt>
                <c:pt idx="22">
                  <c:v>0.49367264351380891</c:v>
                </c:pt>
                <c:pt idx="23">
                  <c:v>0.49511552739797315</c:v>
                </c:pt>
                <c:pt idx="24">
                  <c:v>0.50264452435285134</c:v>
                </c:pt>
                <c:pt idx="25">
                  <c:v>0.50213940099069931</c:v>
                </c:pt>
                <c:pt idx="26">
                  <c:v>0.49445180431500962</c:v>
                </c:pt>
                <c:pt idx="27">
                  <c:v>0.50382689836647054</c:v>
                </c:pt>
                <c:pt idx="28">
                  <c:v>0.5015646490439597</c:v>
                </c:pt>
                <c:pt idx="29">
                  <c:v>0.50756326428730147</c:v>
                </c:pt>
                <c:pt idx="30">
                  <c:v>0.51459372233767675</c:v>
                </c:pt>
                <c:pt idx="31">
                  <c:v>0.51056419483766935</c:v>
                </c:pt>
                <c:pt idx="32">
                  <c:v>0.52380633875279403</c:v>
                </c:pt>
                <c:pt idx="33">
                  <c:v>0.51693658399727205</c:v>
                </c:pt>
                <c:pt idx="34">
                  <c:v>0.51431876602572946</c:v>
                </c:pt>
                <c:pt idx="35">
                  <c:v>0.51579366778043789</c:v>
                </c:pt>
                <c:pt idx="36">
                  <c:v>0.51646885441796342</c:v>
                </c:pt>
                <c:pt idx="37">
                  <c:v>0.52997314755521707</c:v>
                </c:pt>
                <c:pt idx="38">
                  <c:v>0.5138822462246545</c:v>
                </c:pt>
                <c:pt idx="39">
                  <c:v>0.52081313196542278</c:v>
                </c:pt>
                <c:pt idx="40">
                  <c:v>0.52612607112997656</c:v>
                </c:pt>
                <c:pt idx="41">
                  <c:v>0.51940195272767564</c:v>
                </c:pt>
                <c:pt idx="42">
                  <c:v>0.51135979165395595</c:v>
                </c:pt>
                <c:pt idx="43">
                  <c:v>0.52397566783932403</c:v>
                </c:pt>
                <c:pt idx="44">
                  <c:v>0.53085545313881444</c:v>
                </c:pt>
                <c:pt idx="45">
                  <c:v>0.51712991175622081</c:v>
                </c:pt>
                <c:pt idx="46">
                  <c:v>0.53247235042086749</c:v>
                </c:pt>
                <c:pt idx="47">
                  <c:v>0.53186897955007051</c:v>
                </c:pt>
                <c:pt idx="48">
                  <c:v>0.53174745685597413</c:v>
                </c:pt>
                <c:pt idx="49">
                  <c:v>0.54217065501923223</c:v>
                </c:pt>
                <c:pt idx="50">
                  <c:v>0.53346933433359212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4933-B057-3274DA77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</a:t>
                </a:r>
                <a:r>
                  <a:rPr lang="en-GB" baseline="0"/>
                  <a:t> received to care provided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9846603614776"/>
          <c:y val="0.65881156729456747"/>
          <c:w val="0.61669610084318205"/>
          <c:h val="8.59111034969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78390669081"/>
          <c:y val="4.3200778789128869E-2"/>
          <c:w val="0.75866230624915199"/>
          <c:h val="0.72468663501429564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provision'!$U$2</c:f>
              <c:strCache>
                <c:ptCount val="1"/>
                <c:pt idx="0">
                  <c:v>informal carers (left axis)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provision'!$U$4:$U$54</c:f>
              <c:numCache>
                <c:formatCode>General</c:formatCode>
                <c:ptCount val="51"/>
                <c:pt idx="0">
                  <c:v>8047.1686834317652</c:v>
                </c:pt>
                <c:pt idx="1">
                  <c:v>8137.3231994544985</c:v>
                </c:pt>
                <c:pt idx="2">
                  <c:v>8293.0446362210387</c:v>
                </c:pt>
                <c:pt idx="3">
                  <c:v>8458.9133345312621</c:v>
                </c:pt>
                <c:pt idx="4">
                  <c:v>8637.270970126021</c:v>
                </c:pt>
                <c:pt idx="5">
                  <c:v>8611.9028162668092</c:v>
                </c:pt>
                <c:pt idx="6">
                  <c:v>8667.3224754669318</c:v>
                </c:pt>
                <c:pt idx="7">
                  <c:v>8858.1690483462244</c:v>
                </c:pt>
                <c:pt idx="8">
                  <c:v>9094.6782981720953</c:v>
                </c:pt>
                <c:pt idx="9">
                  <c:v>9185.613372775113</c:v>
                </c:pt>
                <c:pt idx="10">
                  <c:v>9287.8665467922365</c:v>
                </c:pt>
                <c:pt idx="11">
                  <c:v>9446.3199385897678</c:v>
                </c:pt>
                <c:pt idx="12">
                  <c:v>9495.1048498574819</c:v>
                </c:pt>
                <c:pt idx="13">
                  <c:v>9502.9104356603166</c:v>
                </c:pt>
                <c:pt idx="14">
                  <c:v>9499.7882013391827</c:v>
                </c:pt>
                <c:pt idx="15">
                  <c:v>9556.3786984097296</c:v>
                </c:pt>
                <c:pt idx="16">
                  <c:v>9684.3903055762075</c:v>
                </c:pt>
                <c:pt idx="17">
                  <c:v>9665.6568996494061</c:v>
                </c:pt>
                <c:pt idx="18">
                  <c:v>9752.6891813510047</c:v>
                </c:pt>
                <c:pt idx="19">
                  <c:v>9772.5934251482322</c:v>
                </c:pt>
                <c:pt idx="20">
                  <c:v>9754.2502985115716</c:v>
                </c:pt>
                <c:pt idx="21">
                  <c:v>9863.1382204611073</c:v>
                </c:pt>
                <c:pt idx="22">
                  <c:v>9930.6565376556209</c:v>
                </c:pt>
                <c:pt idx="23">
                  <c:v>9934.9496098471809</c:v>
                </c:pt>
                <c:pt idx="24">
                  <c:v>10061.400099853092</c:v>
                </c:pt>
                <c:pt idx="25">
                  <c:v>9979.441448923335</c:v>
                </c:pt>
                <c:pt idx="26">
                  <c:v>9981.0025660839001</c:v>
                </c:pt>
                <c:pt idx="27">
                  <c:v>10000.906809881128</c:v>
                </c:pt>
                <c:pt idx="28">
                  <c:v>10025.884684450199</c:v>
                </c:pt>
                <c:pt idx="29">
                  <c:v>10108.233614670096</c:v>
                </c:pt>
                <c:pt idx="30">
                  <c:v>10157.01852593781</c:v>
                </c:pt>
                <c:pt idx="31">
                  <c:v>10144.919867943416</c:v>
                </c:pt>
                <c:pt idx="32">
                  <c:v>10165.994949611069</c:v>
                </c:pt>
                <c:pt idx="33">
                  <c:v>10223.3660052619</c:v>
                </c:pt>
                <c:pt idx="34">
                  <c:v>10244.44108692955</c:v>
                </c:pt>
                <c:pt idx="35">
                  <c:v>10273.712033690179</c:v>
                </c:pt>
                <c:pt idx="36">
                  <c:v>10290.494043166273</c:v>
                </c:pt>
                <c:pt idx="37">
                  <c:v>10361.524873972063</c:v>
                </c:pt>
                <c:pt idx="38">
                  <c:v>10398.601406535523</c:v>
                </c:pt>
                <c:pt idx="39">
                  <c:v>10370.891576935463</c:v>
                </c:pt>
                <c:pt idx="40">
                  <c:v>10448.557155673661</c:v>
                </c:pt>
                <c:pt idx="41">
                  <c:v>10469.632237341313</c:v>
                </c:pt>
                <c:pt idx="42">
                  <c:v>10536.369995955545</c:v>
                </c:pt>
                <c:pt idx="43">
                  <c:v>10491.487877589248</c:v>
                </c:pt>
                <c:pt idx="44">
                  <c:v>10606.620268181052</c:v>
                </c:pt>
                <c:pt idx="45">
                  <c:v>10550.029771110505</c:v>
                </c:pt>
                <c:pt idx="46">
                  <c:v>10639.794007843097</c:v>
                </c:pt>
                <c:pt idx="47">
                  <c:v>10708.092883617892</c:v>
                </c:pt>
                <c:pt idx="48">
                  <c:v>10780.294552294108</c:v>
                </c:pt>
                <c:pt idx="49">
                  <c:v>10752.194443403905</c:v>
                </c:pt>
                <c:pt idx="50">
                  <c:v>10873.571302637974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1-4A63-B60A-63BDC5DBD88C}"/>
            </c:ext>
          </c:extLst>
        </c:ser>
        <c:ser>
          <c:idx val="2"/>
          <c:order val="1"/>
          <c:tx>
            <c:strRef>
              <c:f>'social care provision'!$V$2</c:f>
              <c:strCache>
                <c:ptCount val="1"/>
                <c:pt idx="0">
                  <c:v>informal care recipients (left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provision'!$V$4:$V$54</c:f>
              <c:numCache>
                <c:formatCode>General</c:formatCode>
                <c:ptCount val="51"/>
                <c:pt idx="0">
                  <c:v>2807.6692132794078</c:v>
                </c:pt>
                <c:pt idx="1">
                  <c:v>2977.0504252009068</c:v>
                </c:pt>
                <c:pt idx="2">
                  <c:v>3200.2901791619611</c:v>
                </c:pt>
                <c:pt idx="3">
                  <c:v>3392.3075899116789</c:v>
                </c:pt>
                <c:pt idx="4">
                  <c:v>3590.1791900135217</c:v>
                </c:pt>
                <c:pt idx="5">
                  <c:v>3740.0464374279359</c:v>
                </c:pt>
                <c:pt idx="6">
                  <c:v>3862.9844138225717</c:v>
                </c:pt>
                <c:pt idx="7">
                  <c:v>4008.1683097552859</c:v>
                </c:pt>
                <c:pt idx="8">
                  <c:v>4143.9855027245985</c:v>
                </c:pt>
                <c:pt idx="9">
                  <c:v>4202.5273962458532</c:v>
                </c:pt>
                <c:pt idx="10">
                  <c:v>4330.1487241221903</c:v>
                </c:pt>
                <c:pt idx="11">
                  <c:v>4432.7921774294582</c:v>
                </c:pt>
                <c:pt idx="12">
                  <c:v>4516.3119455197821</c:v>
                </c:pt>
                <c:pt idx="13">
                  <c:v>4617.0040023763413</c:v>
                </c:pt>
                <c:pt idx="14">
                  <c:v>4730.5752758075769</c:v>
                </c:pt>
                <c:pt idx="15">
                  <c:v>4810.1922509964843</c:v>
                </c:pt>
                <c:pt idx="16">
                  <c:v>4832.0478912444187</c:v>
                </c:pt>
                <c:pt idx="17">
                  <c:v>4844.927107819095</c:v>
                </c:pt>
                <c:pt idx="18">
                  <c:v>4898.395370568508</c:v>
                </c:pt>
                <c:pt idx="19">
                  <c:v>4917.9093350755948</c:v>
                </c:pt>
                <c:pt idx="20">
                  <c:v>4965.13312918274</c:v>
                </c:pt>
                <c:pt idx="21">
                  <c:v>5035.7736806983885</c:v>
                </c:pt>
                <c:pt idx="22">
                  <c:v>5054.8973659153316</c:v>
                </c:pt>
                <c:pt idx="23">
                  <c:v>5114.2198180168707</c:v>
                </c:pt>
                <c:pt idx="24">
                  <c:v>5146.6129990986319</c:v>
                </c:pt>
                <c:pt idx="25">
                  <c:v>5214.1313162931465</c:v>
                </c:pt>
                <c:pt idx="26">
                  <c:v>5225.8396949973976</c:v>
                </c:pt>
                <c:pt idx="27">
                  <c:v>5211.3993612621543</c:v>
                </c:pt>
                <c:pt idx="28">
                  <c:v>5259.0134346594423</c:v>
                </c:pt>
                <c:pt idx="29">
                  <c:v>5317.9456074708396</c:v>
                </c:pt>
                <c:pt idx="30">
                  <c:v>5344.8748784906165</c:v>
                </c:pt>
                <c:pt idx="31">
                  <c:v>5387.4153211160619</c:v>
                </c:pt>
                <c:pt idx="32">
                  <c:v>5424.491853679524</c:v>
                </c:pt>
                <c:pt idx="33">
                  <c:v>5454.1530797302939</c:v>
                </c:pt>
                <c:pt idx="34">
                  <c:v>5425.6626915499492</c:v>
                </c:pt>
                <c:pt idx="35">
                  <c:v>5514.6463697022573</c:v>
                </c:pt>
                <c:pt idx="36">
                  <c:v>5529.0867034375005</c:v>
                </c:pt>
                <c:pt idx="37">
                  <c:v>5563.8215602601122</c:v>
                </c:pt>
                <c:pt idx="38">
                  <c:v>5559.9187673586939</c:v>
                </c:pt>
                <c:pt idx="39">
                  <c:v>5568.504911741813</c:v>
                </c:pt>
                <c:pt idx="40">
                  <c:v>5587.2383176686144</c:v>
                </c:pt>
                <c:pt idx="41">
                  <c:v>5557.9673709079862</c:v>
                </c:pt>
                <c:pt idx="42">
                  <c:v>5636.0232289363266</c:v>
                </c:pt>
                <c:pt idx="43">
                  <c:v>5657.4885898941202</c:v>
                </c:pt>
                <c:pt idx="44">
                  <c:v>5647.341328350436</c:v>
                </c:pt>
                <c:pt idx="45">
                  <c:v>5678.9539508519138</c:v>
                </c:pt>
                <c:pt idx="46">
                  <c:v>5767.1570704239384</c:v>
                </c:pt>
                <c:pt idx="47">
                  <c:v>5835.4559461987374</c:v>
                </c:pt>
                <c:pt idx="48">
                  <c:v>5874.0935959227654</c:v>
                </c:pt>
                <c:pt idx="49">
                  <c:v>5915.0729213876448</c:v>
                </c:pt>
                <c:pt idx="50">
                  <c:v>6025.9122397878882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scatterChart>
        <c:scatterStyle val="lineMarker"/>
        <c:varyColors val="0"/>
        <c:ser>
          <c:idx val="0"/>
          <c:order val="2"/>
          <c:tx>
            <c:strRef>
              <c:f>'social care provision'!$Y$2</c:f>
              <c:strCache>
                <c:ptCount val="1"/>
                <c:pt idx="0">
                  <c:v>hours of informal care provided (right axis)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provision'!$Y$4:$Y$54</c:f>
              <c:numCache>
                <c:formatCode>General</c:formatCode>
                <c:ptCount val="51"/>
                <c:pt idx="0">
                  <c:v>6518.0801809458362</c:v>
                </c:pt>
                <c:pt idx="1">
                  <c:v>6698.4649600659104</c:v>
                </c:pt>
                <c:pt idx="2">
                  <c:v>6855.3096180476414</c:v>
                </c:pt>
                <c:pt idx="3">
                  <c:v>7236.7669892210633</c:v>
                </c:pt>
                <c:pt idx="4">
                  <c:v>7378.9552664262628</c:v>
                </c:pt>
                <c:pt idx="5">
                  <c:v>7305.7348640795517</c:v>
                </c:pt>
                <c:pt idx="6">
                  <c:v>7380.6394973114229</c:v>
                </c:pt>
                <c:pt idx="7">
                  <c:v>7637.366241441644</c:v>
                </c:pt>
                <c:pt idx="8">
                  <c:v>7803.9791750347149</c:v>
                </c:pt>
                <c:pt idx="9">
                  <c:v>7857.8948314076897</c:v>
                </c:pt>
                <c:pt idx="10">
                  <c:v>7999.4638530496104</c:v>
                </c:pt>
                <c:pt idx="11">
                  <c:v>8214.8987138640859</c:v>
                </c:pt>
                <c:pt idx="12">
                  <c:v>8057.4569420255466</c:v>
                </c:pt>
                <c:pt idx="13">
                  <c:v>8127.0491387992324</c:v>
                </c:pt>
                <c:pt idx="14">
                  <c:v>8145.3384698146801</c:v>
                </c:pt>
                <c:pt idx="15">
                  <c:v>8117.9169416715285</c:v>
                </c:pt>
                <c:pt idx="16">
                  <c:v>8256.6791227077101</c:v>
                </c:pt>
                <c:pt idx="17">
                  <c:v>8260.9063176239742</c:v>
                </c:pt>
                <c:pt idx="18">
                  <c:v>8191.0160261424689</c:v>
                </c:pt>
                <c:pt idx="19">
                  <c:v>8190.7890386698773</c:v>
                </c:pt>
                <c:pt idx="20">
                  <c:v>8232.2018162268796</c:v>
                </c:pt>
                <c:pt idx="21">
                  <c:v>8441.044747590302</c:v>
                </c:pt>
                <c:pt idx="22">
                  <c:v>8437.9705875164163</c:v>
                </c:pt>
                <c:pt idx="23">
                  <c:v>8508.4732089696063</c:v>
                </c:pt>
                <c:pt idx="24">
                  <c:v>8397.5721548648562</c:v>
                </c:pt>
                <c:pt idx="25">
                  <c:v>8482.439654310323</c:v>
                </c:pt>
                <c:pt idx="26">
                  <c:v>8400.1378588897005</c:v>
                </c:pt>
                <c:pt idx="27">
                  <c:v>8365.286228639201</c:v>
                </c:pt>
                <c:pt idx="28">
                  <c:v>8263.3699027834282</c:v>
                </c:pt>
                <c:pt idx="29">
                  <c:v>8382.8049016667119</c:v>
                </c:pt>
                <c:pt idx="30">
                  <c:v>8476.2949251047394</c:v>
                </c:pt>
                <c:pt idx="31">
                  <c:v>8417.6210938547501</c:v>
                </c:pt>
                <c:pt idx="32">
                  <c:v>8409.1765552507914</c:v>
                </c:pt>
                <c:pt idx="33">
                  <c:v>8335.9534360380876</c:v>
                </c:pt>
                <c:pt idx="34">
                  <c:v>8343.3397364492157</c:v>
                </c:pt>
                <c:pt idx="35">
                  <c:v>8481.5350321644764</c:v>
                </c:pt>
                <c:pt idx="36">
                  <c:v>8430.0029043859449</c:v>
                </c:pt>
                <c:pt idx="37">
                  <c:v>8535.336537111627</c:v>
                </c:pt>
                <c:pt idx="38">
                  <c:v>8462.6043509949213</c:v>
                </c:pt>
                <c:pt idx="39">
                  <c:v>8553.6242619308414</c:v>
                </c:pt>
                <c:pt idx="40">
                  <c:v>8486.4373883864519</c:v>
                </c:pt>
                <c:pt idx="41">
                  <c:v>8463.5668725648866</c:v>
                </c:pt>
                <c:pt idx="42">
                  <c:v>8584.9156708083174</c:v>
                </c:pt>
                <c:pt idx="43">
                  <c:v>8607.3833195530751</c:v>
                </c:pt>
                <c:pt idx="44">
                  <c:v>8735.7830300563</c:v>
                </c:pt>
                <c:pt idx="45">
                  <c:v>8635.3468608380172</c:v>
                </c:pt>
                <c:pt idx="46">
                  <c:v>8665.7628389523961</c:v>
                </c:pt>
                <c:pt idx="47">
                  <c:v>8772.4799976088434</c:v>
                </c:pt>
                <c:pt idx="48">
                  <c:v>8832.9710663579426</c:v>
                </c:pt>
                <c:pt idx="49">
                  <c:v>8839.0128129792611</c:v>
                </c:pt>
                <c:pt idx="50">
                  <c:v>9013.6894003845209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1-4A63-B60A-63BDC5DBD88C}"/>
            </c:ext>
          </c:extLst>
        </c:ser>
        <c:ser>
          <c:idx val="1"/>
          <c:order val="3"/>
          <c:tx>
            <c:strRef>
              <c:f>'social care provision'!$Z$2</c:f>
              <c:strCache>
                <c:ptCount val="1"/>
                <c:pt idx="0">
                  <c:v>hours of informal care received (right axis)</c:v>
                </c:pt>
              </c:strCache>
            </c:strRef>
          </c:tx>
          <c:spPr>
            <a:ln w="19050" cap="rnd">
              <a:solidFill>
                <a:srgbClr val="923B1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provision'!$Z$4:$Z$54</c:f>
              <c:numCache>
                <c:formatCode>General</c:formatCode>
                <c:ptCount val="51"/>
                <c:pt idx="0">
                  <c:v>2469.4027786789889</c:v>
                </c:pt>
                <c:pt idx="1">
                  <c:v>2650.6585597781404</c:v>
                </c:pt>
                <c:pt idx="2">
                  <c:v>2836.4691716080183</c:v>
                </c:pt>
                <c:pt idx="3">
                  <c:v>2903.2800485504931</c:v>
                </c:pt>
                <c:pt idx="4">
                  <c:v>3194.3723727164329</c:v>
                </c:pt>
                <c:pt idx="5">
                  <c:v>3264.6046665349704</c:v>
                </c:pt>
                <c:pt idx="6">
                  <c:v>3367.581331217732</c:v>
                </c:pt>
                <c:pt idx="7">
                  <c:v>3464.4908972760827</c:v>
                </c:pt>
                <c:pt idx="8">
                  <c:v>3608.6654368614227</c:v>
                </c:pt>
                <c:pt idx="9">
                  <c:v>3586.1179070248827</c:v>
                </c:pt>
                <c:pt idx="10">
                  <c:v>3802.3025315091882</c:v>
                </c:pt>
                <c:pt idx="11">
                  <c:v>3826.9768215403374</c:v>
                </c:pt>
                <c:pt idx="12">
                  <c:v>3857.9971947002127</c:v>
                </c:pt>
                <c:pt idx="13">
                  <c:v>3911.4112518797128</c:v>
                </c:pt>
                <c:pt idx="14">
                  <c:v>4066.7491266008815</c:v>
                </c:pt>
                <c:pt idx="15">
                  <c:v>4057.6392883095909</c:v>
                </c:pt>
                <c:pt idx="16">
                  <c:v>4088.0693599358315</c:v>
                </c:pt>
                <c:pt idx="17">
                  <c:v>4147.5718586961348</c:v>
                </c:pt>
                <c:pt idx="18">
                  <c:v>4038.515059949983</c:v>
                </c:pt>
                <c:pt idx="19">
                  <c:v>4155.5012446718956</c:v>
                </c:pt>
                <c:pt idx="20">
                  <c:v>4080.5091539821592</c:v>
                </c:pt>
                <c:pt idx="21">
                  <c:v>4203.0832331773499</c:v>
                </c:pt>
                <c:pt idx="22">
                  <c:v>4165.5952458309966</c:v>
                </c:pt>
                <c:pt idx="23">
                  <c:v>4212.6772002105117</c:v>
                </c:pt>
                <c:pt idx="24">
                  <c:v>4220.9936615007946</c:v>
                </c:pt>
                <c:pt idx="25">
                  <c:v>4259.3671669551404</c:v>
                </c:pt>
                <c:pt idx="26">
                  <c:v>4153.4633208228342</c:v>
                </c:pt>
                <c:pt idx="27">
                  <c:v>4214.6562145230382</c:v>
                </c:pt>
                <c:pt idx="28">
                  <c:v>4144.6142252099899</c:v>
                </c:pt>
                <c:pt idx="29">
                  <c:v>4254.8038197735477</c:v>
                </c:pt>
                <c:pt idx="30">
                  <c:v>4361.8481571416069</c:v>
                </c:pt>
                <c:pt idx="31">
                  <c:v>4297.7359362325324</c:v>
                </c:pt>
                <c:pt idx="32">
                  <c:v>4404.7799833317495</c:v>
                </c:pt>
                <c:pt idx="33">
                  <c:v>4309.1592935858516</c:v>
                </c:pt>
                <c:pt idx="34">
                  <c:v>4291.1361977839952</c:v>
                </c:pt>
                <c:pt idx="35">
                  <c:v>4374.7220626483895</c:v>
                </c:pt>
                <c:pt idx="36">
                  <c:v>4353.8339427683131</c:v>
                </c:pt>
                <c:pt idx="37">
                  <c:v>4523.4991700160954</c:v>
                </c:pt>
                <c:pt idx="38">
                  <c:v>4348.7821327998045</c:v>
                </c:pt>
                <c:pt idx="39">
                  <c:v>4454.8398415116289</c:v>
                </c:pt>
                <c:pt idx="40">
                  <c:v>4464.9359610423026</c:v>
                </c:pt>
                <c:pt idx="41">
                  <c:v>4395.9931606514692</c:v>
                </c:pt>
                <c:pt idx="42">
                  <c:v>4389.9806887913228</c:v>
                </c:pt>
                <c:pt idx="43">
                  <c:v>4510.0594232118801</c:v>
                </c:pt>
                <c:pt idx="44">
                  <c:v>4637.4380589429029</c:v>
                </c:pt>
                <c:pt idx="45">
                  <c:v>4465.5961601295221</c:v>
                </c:pt>
                <c:pt idx="46">
                  <c:v>4614.279107046792</c:v>
                </c:pt>
                <c:pt idx="47">
                  <c:v>4665.80998445162</c:v>
                </c:pt>
                <c:pt idx="48">
                  <c:v>4696.9099010182381</c:v>
                </c:pt>
                <c:pt idx="49">
                  <c:v>4792.2533665363526</c:v>
                </c:pt>
                <c:pt idx="50">
                  <c:v>4808.5268843128852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895"/>
        <c:axId val="89291601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valAx>
        <c:axId val="89291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year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95"/>
        <c:crosses val="max"/>
        <c:crossBetween val="midCat"/>
      </c:valAx>
      <c:valAx>
        <c:axId val="89291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9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68773889894696E-3"/>
          <c:y val="0.87405534605941004"/>
          <c:w val="0.9826863353310783"/>
          <c:h val="0.122730412915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childcare!$A$3:$A$53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childcare!$U$3:$U$53</c:f>
              <c:numCache>
                <c:formatCode>General</c:formatCode>
                <c:ptCount val="51"/>
                <c:pt idx="0">
                  <c:v>0.46515000000000001</c:v>
                </c:pt>
                <c:pt idx="1">
                  <c:v>0.47518369999999999</c:v>
                </c:pt>
                <c:pt idx="2">
                  <c:v>0.47695460000000001</c:v>
                </c:pt>
                <c:pt idx="3">
                  <c:v>0.48079909999999998</c:v>
                </c:pt>
                <c:pt idx="4">
                  <c:v>0.48907279999999997</c:v>
                </c:pt>
                <c:pt idx="5">
                  <c:v>0.49507230000000002</c:v>
                </c:pt>
                <c:pt idx="6">
                  <c:v>0.49959389999999998</c:v>
                </c:pt>
                <c:pt idx="7">
                  <c:v>0.50461350000000005</c:v>
                </c:pt>
                <c:pt idx="8">
                  <c:v>0.5067777</c:v>
                </c:pt>
                <c:pt idx="9">
                  <c:v>0.50465139999999997</c:v>
                </c:pt>
                <c:pt idx="10">
                  <c:v>0.5074533</c:v>
                </c:pt>
                <c:pt idx="11">
                  <c:v>0.50727199999999995</c:v>
                </c:pt>
                <c:pt idx="12">
                  <c:v>0.50562070000000003</c:v>
                </c:pt>
                <c:pt idx="13">
                  <c:v>0.50705650000000002</c:v>
                </c:pt>
                <c:pt idx="14">
                  <c:v>0.51119009999999998</c:v>
                </c:pt>
                <c:pt idx="15">
                  <c:v>0.51347100000000001</c:v>
                </c:pt>
                <c:pt idx="16">
                  <c:v>0.50690500000000005</c:v>
                </c:pt>
                <c:pt idx="17">
                  <c:v>0.51215200000000005</c:v>
                </c:pt>
                <c:pt idx="18">
                  <c:v>0.518374</c:v>
                </c:pt>
                <c:pt idx="19">
                  <c:v>0.51409400000000005</c:v>
                </c:pt>
                <c:pt idx="20">
                  <c:v>0.51793960000000006</c:v>
                </c:pt>
                <c:pt idx="21">
                  <c:v>0.52231950000000005</c:v>
                </c:pt>
                <c:pt idx="22">
                  <c:v>0.5214898</c:v>
                </c:pt>
                <c:pt idx="23">
                  <c:v>0.519486</c:v>
                </c:pt>
                <c:pt idx="24">
                  <c:v>0.52314649999999996</c:v>
                </c:pt>
                <c:pt idx="25">
                  <c:v>0.52777189999999996</c:v>
                </c:pt>
                <c:pt idx="26">
                  <c:v>0.52911660000000005</c:v>
                </c:pt>
                <c:pt idx="27">
                  <c:v>0.5232542</c:v>
                </c:pt>
                <c:pt idx="28">
                  <c:v>0.52839080000000005</c:v>
                </c:pt>
                <c:pt idx="29">
                  <c:v>0.53178000000000003</c:v>
                </c:pt>
                <c:pt idx="30">
                  <c:v>0.53122320000000001</c:v>
                </c:pt>
                <c:pt idx="31">
                  <c:v>0.53565059999999998</c:v>
                </c:pt>
                <c:pt idx="32">
                  <c:v>0.53565549999999995</c:v>
                </c:pt>
                <c:pt idx="33">
                  <c:v>0.52864290000000003</c:v>
                </c:pt>
                <c:pt idx="34">
                  <c:v>0.5392768</c:v>
                </c:pt>
                <c:pt idx="35">
                  <c:v>0.53847250000000002</c:v>
                </c:pt>
                <c:pt idx="36">
                  <c:v>0.53764679999999998</c:v>
                </c:pt>
                <c:pt idx="37">
                  <c:v>0.53732310000000005</c:v>
                </c:pt>
                <c:pt idx="38">
                  <c:v>0.54477770000000003</c:v>
                </c:pt>
                <c:pt idx="39">
                  <c:v>0.54443090000000005</c:v>
                </c:pt>
                <c:pt idx="40">
                  <c:v>0.54334349999999998</c:v>
                </c:pt>
                <c:pt idx="41">
                  <c:v>0.55302439999999997</c:v>
                </c:pt>
                <c:pt idx="42">
                  <c:v>0.54599220000000004</c:v>
                </c:pt>
                <c:pt idx="43">
                  <c:v>0.55389670000000002</c:v>
                </c:pt>
                <c:pt idx="44">
                  <c:v>0.55831850000000005</c:v>
                </c:pt>
                <c:pt idx="45">
                  <c:v>0.55043059999999999</c:v>
                </c:pt>
                <c:pt idx="46">
                  <c:v>0.549014</c:v>
                </c:pt>
                <c:pt idx="47">
                  <c:v>0.5541452</c:v>
                </c:pt>
                <c:pt idx="48">
                  <c:v>0.55289560000000004</c:v>
                </c:pt>
                <c:pt idx="49">
                  <c:v>0.55400000000000005</c:v>
                </c:pt>
                <c:pt idx="50">
                  <c:v>0.55667290000000003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4E0-AEE0-07F83499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 in</a:t>
                </a:r>
                <a:r>
                  <a:rPr lang="en-GB" baseline="0"/>
                  <a:t> which at least one adult not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3721535796165"/>
          <c:y val="4.8166384690468057E-2"/>
          <c:w val="0.76056954343157701"/>
          <c:h val="0.7884037273955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childcare!$P$1</c:f>
              <c:strCache>
                <c:ptCount val="1"/>
                <c:pt idx="0">
                  <c:v>benefit units with 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childcare!$A$2:$A$53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childcare!$P$2:$P$53</c:f>
              <c:numCache>
                <c:formatCode>General</c:formatCode>
                <c:ptCount val="52"/>
                <c:pt idx="0">
                  <c:v>0.23574782025486252</c:v>
                </c:pt>
                <c:pt idx="1">
                  <c:v>0.25271047159425769</c:v>
                </c:pt>
                <c:pt idx="2">
                  <c:v>0.24616381139576959</c:v>
                </c:pt>
                <c:pt idx="3">
                  <c:v>0.23818808228738547</c:v>
                </c:pt>
                <c:pt idx="4">
                  <c:v>0.23219150356115226</c:v>
                </c:pt>
                <c:pt idx="5">
                  <c:v>0.22701890034364261</c:v>
                </c:pt>
                <c:pt idx="6">
                  <c:v>0.22097142919054791</c:v>
                </c:pt>
                <c:pt idx="7">
                  <c:v>0.21146972640527226</c:v>
                </c:pt>
                <c:pt idx="8">
                  <c:v>0.20397465070284754</c:v>
                </c:pt>
                <c:pt idx="9">
                  <c:v>0.19768950783351796</c:v>
                </c:pt>
                <c:pt idx="10">
                  <c:v>0.19109465846823107</c:v>
                </c:pt>
                <c:pt idx="11">
                  <c:v>0.18244288279684856</c:v>
                </c:pt>
                <c:pt idx="12">
                  <c:v>0.17493098759836842</c:v>
                </c:pt>
                <c:pt idx="13">
                  <c:v>0.16830123845658243</c:v>
                </c:pt>
                <c:pt idx="14">
                  <c:v>0.16057437273253863</c:v>
                </c:pt>
                <c:pt idx="15">
                  <c:v>0.15335695466521304</c:v>
                </c:pt>
                <c:pt idx="16">
                  <c:v>0.14712569669409847</c:v>
                </c:pt>
                <c:pt idx="17">
                  <c:v>0.14260721783464961</c:v>
                </c:pt>
                <c:pt idx="18">
                  <c:v>0.14109414250966945</c:v>
                </c:pt>
                <c:pt idx="19">
                  <c:v>0.14011371317243848</c:v>
                </c:pt>
                <c:pt idx="20">
                  <c:v>0.14003897941214297</c:v>
                </c:pt>
                <c:pt idx="21">
                  <c:v>0.1386453633838334</c:v>
                </c:pt>
                <c:pt idx="22">
                  <c:v>0.13887472044571741</c:v>
                </c:pt>
                <c:pt idx="23">
                  <c:v>0.13824393108848865</c:v>
                </c:pt>
                <c:pt idx="24">
                  <c:v>0.13886749032188861</c:v>
                </c:pt>
                <c:pt idx="25">
                  <c:v>0.13699518788547749</c:v>
                </c:pt>
                <c:pt idx="26">
                  <c:v>0.13673773884583915</c:v>
                </c:pt>
                <c:pt idx="27">
                  <c:v>0.13551173636981775</c:v>
                </c:pt>
                <c:pt idx="28">
                  <c:v>0.13425753539751192</c:v>
                </c:pt>
                <c:pt idx="29">
                  <c:v>0.1331729031521677</c:v>
                </c:pt>
                <c:pt idx="30">
                  <c:v>0.1328700460131412</c:v>
                </c:pt>
                <c:pt idx="31">
                  <c:v>0.13224733539950109</c:v>
                </c:pt>
                <c:pt idx="32">
                  <c:v>0.13195889881989509</c:v>
                </c:pt>
                <c:pt idx="33">
                  <c:v>0.1311526158291198</c:v>
                </c:pt>
                <c:pt idx="34">
                  <c:v>0.13095004255876383</c:v>
                </c:pt>
                <c:pt idx="35">
                  <c:v>0.13032279739074443</c:v>
                </c:pt>
                <c:pt idx="36">
                  <c:v>0.13007759862459922</c:v>
                </c:pt>
                <c:pt idx="37">
                  <c:v>0.12862597542214232</c:v>
                </c:pt>
                <c:pt idx="38">
                  <c:v>0.12870444857462529</c:v>
                </c:pt>
                <c:pt idx="39">
                  <c:v>0.12855578358380651</c:v>
                </c:pt>
                <c:pt idx="40">
                  <c:v>0.12798670840179546</c:v>
                </c:pt>
                <c:pt idx="41">
                  <c:v>0.12842702282394913</c:v>
                </c:pt>
                <c:pt idx="42">
                  <c:v>0.12765860462572134</c:v>
                </c:pt>
                <c:pt idx="43">
                  <c:v>0.12758626959019673</c:v>
                </c:pt>
                <c:pt idx="44">
                  <c:v>0.12684619706058245</c:v>
                </c:pt>
                <c:pt idx="45">
                  <c:v>0.12678639180472998</c:v>
                </c:pt>
                <c:pt idx="46">
                  <c:v>0.12642633454519275</c:v>
                </c:pt>
                <c:pt idx="47">
                  <c:v>0.1260374514360571</c:v>
                </c:pt>
                <c:pt idx="48">
                  <c:v>0.12486008757398569</c:v>
                </c:pt>
                <c:pt idx="49">
                  <c:v>0.12445142184322261</c:v>
                </c:pt>
                <c:pt idx="50">
                  <c:v>0.12450752825876221</c:v>
                </c:pt>
                <c:pt idx="51">
                  <c:v>0.12362913036914688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scatterChart>
        <c:scatterStyle val="lineMarker"/>
        <c:varyColors val="0"/>
        <c:ser>
          <c:idx val="1"/>
          <c:order val="1"/>
          <c:tx>
            <c:strRef>
              <c:f>childcare!$R$1</c:f>
              <c:strCache>
                <c:ptCount val="1"/>
                <c:pt idx="0">
                  <c:v>average number of children per benefit unit with children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childcare!$A$2:$A$53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childcare!$R$2:$R$53</c:f>
              <c:numCache>
                <c:formatCode>General</c:formatCode>
                <c:ptCount val="52"/>
                <c:pt idx="0">
                  <c:v>1.5211859999999999</c:v>
                </c:pt>
                <c:pt idx="1">
                  <c:v>1.589413</c:v>
                </c:pt>
                <c:pt idx="2">
                  <c:v>1.6222669999999999</c:v>
                </c:pt>
                <c:pt idx="3">
                  <c:v>1.6472720000000001</c:v>
                </c:pt>
                <c:pt idx="4">
                  <c:v>1.6811480000000001</c:v>
                </c:pt>
                <c:pt idx="5">
                  <c:v>1.725449</c:v>
                </c:pt>
                <c:pt idx="6">
                  <c:v>1.778769</c:v>
                </c:pt>
                <c:pt idx="7">
                  <c:v>1.828292</c:v>
                </c:pt>
                <c:pt idx="8">
                  <c:v>1.8745240000000001</c:v>
                </c:pt>
                <c:pt idx="9">
                  <c:v>1.913918</c:v>
                </c:pt>
                <c:pt idx="10">
                  <c:v>1.9496549999999999</c:v>
                </c:pt>
                <c:pt idx="11">
                  <c:v>2.0088759999999999</c:v>
                </c:pt>
                <c:pt idx="12">
                  <c:v>2.0679500000000002</c:v>
                </c:pt>
                <c:pt idx="13">
                  <c:v>2.1253570000000002</c:v>
                </c:pt>
                <c:pt idx="14">
                  <c:v>2.2031520000000002</c:v>
                </c:pt>
                <c:pt idx="15">
                  <c:v>2.2881119999999999</c:v>
                </c:pt>
                <c:pt idx="16">
                  <c:v>2.3600249999999998</c:v>
                </c:pt>
                <c:pt idx="17">
                  <c:v>2.4168240000000001</c:v>
                </c:pt>
                <c:pt idx="18">
                  <c:v>2.425675</c:v>
                </c:pt>
                <c:pt idx="19">
                  <c:v>2.4367909999999999</c:v>
                </c:pt>
                <c:pt idx="20">
                  <c:v>2.4467680000000001</c:v>
                </c:pt>
                <c:pt idx="21">
                  <c:v>2.4542099999999998</c:v>
                </c:pt>
                <c:pt idx="22">
                  <c:v>2.4588220000000001</c:v>
                </c:pt>
                <c:pt idx="23">
                  <c:v>2.4726330000000001</c:v>
                </c:pt>
                <c:pt idx="24">
                  <c:v>2.4777049999999998</c:v>
                </c:pt>
                <c:pt idx="25">
                  <c:v>2.489646</c:v>
                </c:pt>
                <c:pt idx="26">
                  <c:v>2.4998939999999998</c:v>
                </c:pt>
                <c:pt idx="27">
                  <c:v>2.5074909999999999</c:v>
                </c:pt>
                <c:pt idx="28">
                  <c:v>2.5224009999999999</c:v>
                </c:pt>
                <c:pt idx="29">
                  <c:v>2.5356049999999999</c:v>
                </c:pt>
                <c:pt idx="30">
                  <c:v>2.538122</c:v>
                </c:pt>
                <c:pt idx="31">
                  <c:v>2.5345810000000002</c:v>
                </c:pt>
                <c:pt idx="32">
                  <c:v>2.5363639999999998</c:v>
                </c:pt>
                <c:pt idx="33">
                  <c:v>2.5396610000000002</c:v>
                </c:pt>
                <c:pt idx="34">
                  <c:v>2.5342859999999998</c:v>
                </c:pt>
                <c:pt idx="35">
                  <c:v>2.5389189999999999</c:v>
                </c:pt>
                <c:pt idx="36">
                  <c:v>2.537544</c:v>
                </c:pt>
                <c:pt idx="37">
                  <c:v>2.552273</c:v>
                </c:pt>
                <c:pt idx="38">
                  <c:v>2.5534880000000002</c:v>
                </c:pt>
                <c:pt idx="39">
                  <c:v>2.539552</c:v>
                </c:pt>
                <c:pt idx="40">
                  <c:v>2.5333139999999998</c:v>
                </c:pt>
                <c:pt idx="41">
                  <c:v>2.5236839999999998</c:v>
                </c:pt>
                <c:pt idx="42">
                  <c:v>2.5222449999999998</c:v>
                </c:pt>
                <c:pt idx="43">
                  <c:v>2.5151409999999998</c:v>
                </c:pt>
                <c:pt idx="44">
                  <c:v>2.5136799999999999</c:v>
                </c:pt>
                <c:pt idx="45">
                  <c:v>2.5019589999999998</c:v>
                </c:pt>
                <c:pt idx="46">
                  <c:v>2.4970460000000001</c:v>
                </c:pt>
                <c:pt idx="47">
                  <c:v>2.4961199999999999</c:v>
                </c:pt>
                <c:pt idx="48">
                  <c:v>2.498996</c:v>
                </c:pt>
                <c:pt idx="49">
                  <c:v>2.511253</c:v>
                </c:pt>
                <c:pt idx="50">
                  <c:v>2.5028570000000001</c:v>
                </c:pt>
                <c:pt idx="51">
                  <c:v>2.5040939999999998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64496"/>
        <c:axId val="1311847216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benefit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valAx>
        <c:axId val="131184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64496"/>
        <c:crosses val="max"/>
        <c:crossBetween val="midCat"/>
      </c:valAx>
      <c:valAx>
        <c:axId val="13118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8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459504320852"/>
          <c:y val="0.53229164763169301"/>
          <c:w val="0.63652319151805625"/>
          <c:h val="0.1631119966707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4097028194057"/>
          <c:y val="5.0925925925925923E-2"/>
          <c:w val="0.84430352119963503"/>
          <c:h val="0.75253062117235336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need'!$K$4:$K$54</c:f>
              <c:numCache>
                <c:formatCode>General</c:formatCode>
                <c:ptCount val="51"/>
                <c:pt idx="0">
                  <c:v>720.45556960158297</c:v>
                </c:pt>
                <c:pt idx="1">
                  <c:v>742.31120984951826</c:v>
                </c:pt>
                <c:pt idx="2">
                  <c:v>770.02103944957923</c:v>
                </c:pt>
                <c:pt idx="3">
                  <c:v>851.19913179905325</c:v>
                </c:pt>
                <c:pt idx="4">
                  <c:v>917.15633183300099</c:v>
                </c:pt>
                <c:pt idx="5">
                  <c:v>967.50236026128073</c:v>
                </c:pt>
                <c:pt idx="6">
                  <c:v>982.33297328666538</c:v>
                </c:pt>
                <c:pt idx="7">
                  <c:v>1010.0428028867262</c:v>
                </c:pt>
                <c:pt idx="8">
                  <c:v>1026.0442537825361</c:v>
                </c:pt>
                <c:pt idx="9">
                  <c:v>1011.6039200472931</c:v>
                </c:pt>
                <c:pt idx="10">
                  <c:v>1013.9455957881434</c:v>
                </c:pt>
                <c:pt idx="11">
                  <c:v>992.08995554020794</c:v>
                </c:pt>
                <c:pt idx="12">
                  <c:v>990.52883837964123</c:v>
                </c:pt>
                <c:pt idx="13">
                  <c:v>1012.3844786275765</c:v>
                </c:pt>
                <c:pt idx="14">
                  <c:v>1012.3844786275765</c:v>
                </c:pt>
                <c:pt idx="15">
                  <c:v>983.8940904472322</c:v>
                </c:pt>
                <c:pt idx="16">
                  <c:v>983.50381115709047</c:v>
                </c:pt>
                <c:pt idx="17">
                  <c:v>980.38157683595693</c:v>
                </c:pt>
                <c:pt idx="18">
                  <c:v>972.5759910331227</c:v>
                </c:pt>
                <c:pt idx="19">
                  <c:v>1003.0177756641756</c:v>
                </c:pt>
                <c:pt idx="20">
                  <c:v>989.74827979935776</c:v>
                </c:pt>
                <c:pt idx="21">
                  <c:v>987.7968833486492</c:v>
                </c:pt>
                <c:pt idx="22">
                  <c:v>971.40515316269773</c:v>
                </c:pt>
                <c:pt idx="23">
                  <c:v>935.49945846966102</c:v>
                </c:pt>
                <c:pt idx="24">
                  <c:v>953.0620265260377</c:v>
                </c:pt>
                <c:pt idx="25">
                  <c:v>961.64817090915517</c:v>
                </c:pt>
                <c:pt idx="26">
                  <c:v>983.11353186694885</c:v>
                </c:pt>
                <c:pt idx="27">
                  <c:v>979.60101825567347</c:v>
                </c:pt>
                <c:pt idx="28">
                  <c:v>986.626045478224</c:v>
                </c:pt>
                <c:pt idx="29">
                  <c:v>1003.0177756641756</c:v>
                </c:pt>
                <c:pt idx="30">
                  <c:v>987.40660405850747</c:v>
                </c:pt>
                <c:pt idx="31">
                  <c:v>1006.530289275451</c:v>
                </c:pt>
                <c:pt idx="32">
                  <c:v>1015.1164336585684</c:v>
                </c:pt>
                <c:pt idx="33">
                  <c:v>998.72470347261685</c:v>
                </c:pt>
                <c:pt idx="34">
                  <c:v>993.65107270077476</c:v>
                </c:pt>
                <c:pt idx="35">
                  <c:v>1057.6568762840141</c:v>
                </c:pt>
                <c:pt idx="36">
                  <c:v>1079.1222372418076</c:v>
                </c:pt>
                <c:pt idx="37">
                  <c:v>1067.8041378276982</c:v>
                </c:pt>
                <c:pt idx="38">
                  <c:v>1083.805588723508</c:v>
                </c:pt>
                <c:pt idx="39">
                  <c:v>1083.4153094333665</c:v>
                </c:pt>
                <c:pt idx="40">
                  <c:v>1119.3210041264031</c:v>
                </c:pt>
                <c:pt idx="41">
                  <c:v>1148.2016715968889</c:v>
                </c:pt>
                <c:pt idx="42">
                  <c:v>1145.469716565897</c:v>
                </c:pt>
                <c:pt idx="43">
                  <c:v>1129.0779863799457</c:v>
                </c:pt>
                <c:pt idx="44">
                  <c:v>1124.7849141883869</c:v>
                </c:pt>
                <c:pt idx="45">
                  <c:v>1170.4475911349662</c:v>
                </c:pt>
                <c:pt idx="46">
                  <c:v>1174.350384036383</c:v>
                </c:pt>
                <c:pt idx="47">
                  <c:v>1173.9601047462413</c:v>
                </c:pt>
                <c:pt idx="48">
                  <c:v>1163.4225639124154</c:v>
                </c:pt>
                <c:pt idx="49">
                  <c:v>1140.7863650841966</c:v>
                </c:pt>
                <c:pt idx="50">
                  <c:v>1123.22379702782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D41-8D9E-D65826034B59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need'!$L$4:$L$54</c:f>
              <c:numCache>
                <c:formatCode>General</c:formatCode>
                <c:ptCount val="51"/>
                <c:pt idx="0">
                  <c:v>1512.3322492990976</c:v>
                </c:pt>
                <c:pt idx="1">
                  <c:v>1639.5632978852925</c:v>
                </c:pt>
                <c:pt idx="2">
                  <c:v>1766.7943464714876</c:v>
                </c:pt>
                <c:pt idx="3">
                  <c:v>1844.0696459195447</c:v>
                </c:pt>
                <c:pt idx="4">
                  <c:v>1913.5393595647677</c:v>
                </c:pt>
                <c:pt idx="5">
                  <c:v>1963.4951087029058</c:v>
                </c:pt>
                <c:pt idx="6">
                  <c:v>2038.0384531199709</c:v>
                </c:pt>
                <c:pt idx="7">
                  <c:v>2055.9913004664891</c:v>
                </c:pt>
                <c:pt idx="8">
                  <c:v>2106.7276081849104</c:v>
                </c:pt>
                <c:pt idx="9">
                  <c:v>2135.6082756553965</c:v>
                </c:pt>
                <c:pt idx="10">
                  <c:v>2230.4461431598302</c:v>
                </c:pt>
                <c:pt idx="11">
                  <c:v>2273.7671443655595</c:v>
                </c:pt>
                <c:pt idx="12">
                  <c:v>2299.915856805053</c:v>
                </c:pt>
                <c:pt idx="13">
                  <c:v>2361.579984647442</c:v>
                </c:pt>
                <c:pt idx="14">
                  <c:v>2408.4134994644469</c:v>
                </c:pt>
                <c:pt idx="15">
                  <c:v>2450.5636627997505</c:v>
                </c:pt>
                <c:pt idx="16">
                  <c:v>2458.3692486025843</c:v>
                </c:pt>
                <c:pt idx="17">
                  <c:v>2471.2484651772606</c:v>
                </c:pt>
                <c:pt idx="18">
                  <c:v>2511.4472320618561</c:v>
                </c:pt>
                <c:pt idx="19">
                  <c:v>2506.7638805801557</c:v>
                </c:pt>
                <c:pt idx="20">
                  <c:v>2495.8360604561881</c:v>
                </c:pt>
                <c:pt idx="21">
                  <c:v>2498.5680154871802</c:v>
                </c:pt>
                <c:pt idx="22">
                  <c:v>2472.8095823378276</c:v>
                </c:pt>
                <c:pt idx="23">
                  <c:v>2448.6122663490419</c:v>
                </c:pt>
                <c:pt idx="24">
                  <c:v>2430.6594190025235</c:v>
                </c:pt>
                <c:pt idx="25">
                  <c:v>2422.0732746194062</c:v>
                </c:pt>
                <c:pt idx="26">
                  <c:v>2395.1440035996288</c:v>
                </c:pt>
                <c:pt idx="27">
                  <c:v>2330.7479207262477</c:v>
                </c:pt>
                <c:pt idx="28">
                  <c:v>2322.5520556332722</c:v>
                </c:pt>
                <c:pt idx="29">
                  <c:v>2300.3061360951951</c:v>
                </c:pt>
                <c:pt idx="30">
                  <c:v>2237.0808910922387</c:v>
                </c:pt>
                <c:pt idx="31">
                  <c:v>2215.2252508443039</c:v>
                </c:pt>
                <c:pt idx="32">
                  <c:v>2213.2738543935952</c:v>
                </c:pt>
                <c:pt idx="33">
                  <c:v>2211.3224579428866</c:v>
                </c:pt>
                <c:pt idx="34">
                  <c:v>2230.0558638696884</c:v>
                </c:pt>
                <c:pt idx="35">
                  <c:v>2295.2325053233526</c:v>
                </c:pt>
                <c:pt idx="36">
                  <c:v>2305.770046157179</c:v>
                </c:pt>
                <c:pt idx="37">
                  <c:v>2360.4091467770172</c:v>
                </c:pt>
                <c:pt idx="38">
                  <c:v>2368.6050118699932</c:v>
                </c:pt>
                <c:pt idx="39">
                  <c:v>2415.8288059771394</c:v>
                </c:pt>
                <c:pt idx="40">
                  <c:v>2427.53718468139</c:v>
                </c:pt>
                <c:pt idx="41">
                  <c:v>2436.513608354649</c:v>
                </c:pt>
                <c:pt idx="42">
                  <c:v>2518.0819799942651</c:v>
                </c:pt>
                <c:pt idx="43">
                  <c:v>2527.8389622478076</c:v>
                </c:pt>
                <c:pt idx="44">
                  <c:v>2566.8668912619778</c:v>
                </c:pt>
                <c:pt idx="45">
                  <c:v>2568.4280084225447</c:v>
                </c:pt>
                <c:pt idx="46">
                  <c:v>2571.9405220338199</c:v>
                </c:pt>
                <c:pt idx="47">
                  <c:v>2546.9626474647507</c:v>
                </c:pt>
                <c:pt idx="48">
                  <c:v>2534.4737101802166</c:v>
                </c:pt>
                <c:pt idx="49">
                  <c:v>2527.4486829576658</c:v>
                </c:pt>
                <c:pt idx="50">
                  <c:v>2552.4265575267345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4D41-8D9E-D65826034B59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need'!$M$4:$M$54</c:f>
              <c:numCache>
                <c:formatCode>General</c:formatCode>
                <c:ptCount val="51"/>
                <c:pt idx="0">
                  <c:v>1489.3057711807371</c:v>
                </c:pt>
                <c:pt idx="1">
                  <c:v>1507.648897817397</c:v>
                </c:pt>
                <c:pt idx="2">
                  <c:v>1570.874142820353</c:v>
                </c:pt>
                <c:pt idx="3">
                  <c:v>1660.6383795529446</c:v>
                </c:pt>
                <c:pt idx="4">
                  <c:v>1792.1625003306983</c:v>
                </c:pt>
                <c:pt idx="5">
                  <c:v>1878.0239441618728</c:v>
                </c:pt>
                <c:pt idx="6">
                  <c:v>1946.3228199366708</c:v>
                </c:pt>
                <c:pt idx="7">
                  <c:v>2044.2829217622379</c:v>
                </c:pt>
                <c:pt idx="8">
                  <c:v>2123.1193383708619</c:v>
                </c:pt>
                <c:pt idx="9">
                  <c:v>2167.611177447016</c:v>
                </c:pt>
                <c:pt idx="10">
                  <c:v>2234.3489360612471</c:v>
                </c:pt>
                <c:pt idx="11">
                  <c:v>2315.5270284107214</c:v>
                </c:pt>
                <c:pt idx="12">
                  <c:v>2356.5063538756003</c:v>
                </c:pt>
                <c:pt idx="13">
                  <c:v>2384.9967420559447</c:v>
                </c:pt>
                <c:pt idx="14">
                  <c:v>2447.0511491884754</c:v>
                </c:pt>
                <c:pt idx="15">
                  <c:v>2492.3235468449125</c:v>
                </c:pt>
                <c:pt idx="16">
                  <c:v>2525.4972865069572</c:v>
                </c:pt>
                <c:pt idx="17">
                  <c:v>2557.8904675887184</c:v>
                </c:pt>
                <c:pt idx="18">
                  <c:v>2597.6989551831721</c:v>
                </c:pt>
                <c:pt idx="19">
                  <c:v>2654.6797315438607</c:v>
                </c:pt>
                <c:pt idx="20">
                  <c:v>2732.7355895722017</c:v>
                </c:pt>
                <c:pt idx="21">
                  <c:v>2779.5691043892057</c:v>
                </c:pt>
                <c:pt idx="22">
                  <c:v>2810.0108890202587</c:v>
                </c:pt>
                <c:pt idx="23">
                  <c:v>2908.7515494261092</c:v>
                </c:pt>
                <c:pt idx="24">
                  <c:v>3015.6880749249358</c:v>
                </c:pt>
                <c:pt idx="25">
                  <c:v>3067.2049412236406</c:v>
                </c:pt>
                <c:pt idx="26">
                  <c:v>3143.3094028012724</c:v>
                </c:pt>
                <c:pt idx="27">
                  <c:v>3195.6068276802607</c:v>
                </c:pt>
                <c:pt idx="28">
                  <c:v>3277.9557579001598</c:v>
                </c:pt>
                <c:pt idx="29">
                  <c:v>3335.7170928411319</c:v>
                </c:pt>
                <c:pt idx="30">
                  <c:v>3403.2354100356465</c:v>
                </c:pt>
                <c:pt idx="31">
                  <c:v>3469.9731686498776</c:v>
                </c:pt>
                <c:pt idx="32">
                  <c:v>3536.7109272641087</c:v>
                </c:pt>
                <c:pt idx="33">
                  <c:v>3579.2513698895541</c:v>
                </c:pt>
                <c:pt idx="34">
                  <c:v>3588.2277935628135</c:v>
                </c:pt>
                <c:pt idx="35">
                  <c:v>3578.0805320191289</c:v>
                </c:pt>
                <c:pt idx="36">
                  <c:v>3599.1556136867807</c:v>
                </c:pt>
                <c:pt idx="37">
                  <c:v>3585.4958385318214</c:v>
                </c:pt>
                <c:pt idx="38">
                  <c:v>3632.7196326389676</c:v>
                </c:pt>
                <c:pt idx="39">
                  <c:v>3603.0584065881981</c:v>
                </c:pt>
                <c:pt idx="40">
                  <c:v>3608.5223166501819</c:v>
                </c:pt>
                <c:pt idx="41">
                  <c:v>3598.7653343966394</c:v>
                </c:pt>
                <c:pt idx="42">
                  <c:v>3610.0834338107488</c:v>
                </c:pt>
                <c:pt idx="43">
                  <c:v>3605.7903616191902</c:v>
                </c:pt>
                <c:pt idx="44">
                  <c:v>3599.5458929769229</c:v>
                </c:pt>
                <c:pt idx="45">
                  <c:v>3626.0848847065586</c:v>
                </c:pt>
                <c:pt idx="46">
                  <c:v>3675.2600752644134</c:v>
                </c:pt>
                <c:pt idx="47">
                  <c:v>3727.947779433543</c:v>
                </c:pt>
                <c:pt idx="48">
                  <c:v>3822.395367647835</c:v>
                </c:pt>
                <c:pt idx="49">
                  <c:v>3889.1331262620661</c:v>
                </c:pt>
                <c:pt idx="50">
                  <c:v>3944.9430647523295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4D41-8D9E-D6582603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95488"/>
        <c:axId val="1109094048"/>
      </c:areaChart>
      <c:catAx>
        <c:axId val="11090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4048"/>
        <c:crosses val="autoZero"/>
        <c:auto val="1"/>
        <c:lblAlgn val="ctr"/>
        <c:lblOffset val="100"/>
        <c:noMultiLvlLbl val="0"/>
      </c:catAx>
      <c:valAx>
        <c:axId val="1109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  <a:r>
                  <a:rPr lang="en-GB" baseline="0"/>
                  <a:t> in need of social care</a:t>
                </a:r>
                <a:r>
                  <a:rPr lang="en-GB"/>
                  <a:t>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6263182155997"/>
          <c:y val="5.1008981018369613E-2"/>
          <c:w val="0.29437981542629754"/>
          <c:h val="6.976794152767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66105880755706E-2"/>
          <c:y val="4.7619047619047616E-2"/>
          <c:w val="0.8714768270781495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need'!$P$4:$P$54</c:f>
              <c:numCache>
                <c:formatCode>General</c:formatCode>
                <c:ptCount val="51"/>
                <c:pt idx="0">
                  <c:v>4.1571895056862963E-2</c:v>
                </c:pt>
                <c:pt idx="1">
                  <c:v>4.2783876192190033E-2</c:v>
                </c:pt>
                <c:pt idx="2">
                  <c:v>4.4367986687355233E-2</c:v>
                </c:pt>
                <c:pt idx="3">
                  <c:v>4.9124940874383405E-2</c:v>
                </c:pt>
                <c:pt idx="4">
                  <c:v>5.2402720481659046E-2</c:v>
                </c:pt>
                <c:pt idx="5">
                  <c:v>5.5804425635369068E-2</c:v>
                </c:pt>
                <c:pt idx="6">
                  <c:v>5.6649636515045801E-2</c:v>
                </c:pt>
                <c:pt idx="7">
                  <c:v>5.8275163251519928E-2</c:v>
                </c:pt>
                <c:pt idx="8">
                  <c:v>5.9286487461663359E-2</c:v>
                </c:pt>
                <c:pt idx="9">
                  <c:v>5.8617336439087273E-2</c:v>
                </c:pt>
                <c:pt idx="10">
                  <c:v>5.8892868477127443E-2</c:v>
                </c:pt>
                <c:pt idx="11">
                  <c:v>5.7753038736794278E-2</c:v>
                </c:pt>
                <c:pt idx="12">
                  <c:v>5.7790832707152129E-2</c:v>
                </c:pt>
                <c:pt idx="13">
                  <c:v>5.9087492312248011E-2</c:v>
                </c:pt>
                <c:pt idx="14">
                  <c:v>5.9047142109216723E-2</c:v>
                </c:pt>
                <c:pt idx="15">
                  <c:v>5.7272025080648825E-2</c:v>
                </c:pt>
                <c:pt idx="16">
                  <c:v>5.71635967698031E-2</c:v>
                </c:pt>
                <c:pt idx="17">
                  <c:v>5.6875042452509794E-2</c:v>
                </c:pt>
                <c:pt idx="18">
                  <c:v>5.6252821670428894E-2</c:v>
                </c:pt>
                <c:pt idx="19">
                  <c:v>5.7728161009905882E-2</c:v>
                </c:pt>
                <c:pt idx="20">
                  <c:v>5.6764258214701407E-2</c:v>
                </c:pt>
                <c:pt idx="21">
                  <c:v>5.6305755155613889E-2</c:v>
                </c:pt>
                <c:pt idx="22">
                  <c:v>5.5073682347214235E-2</c:v>
                </c:pt>
                <c:pt idx="23">
                  <c:v>5.2776432251530232E-2</c:v>
                </c:pt>
                <c:pt idx="24">
                  <c:v>5.332692769637281E-2</c:v>
                </c:pt>
                <c:pt idx="25">
                  <c:v>5.3545428863246189E-2</c:v>
                </c:pt>
                <c:pt idx="26">
                  <c:v>5.444838319211482E-2</c:v>
                </c:pt>
                <c:pt idx="27">
                  <c:v>5.4030782477666559E-2</c:v>
                </c:pt>
                <c:pt idx="28">
                  <c:v>5.4161756829137653E-2</c:v>
                </c:pt>
                <c:pt idx="29">
                  <c:v>5.4702965028415741E-2</c:v>
                </c:pt>
                <c:pt idx="30">
                  <c:v>5.3733752442443293E-2</c:v>
                </c:pt>
                <c:pt idx="31">
                  <c:v>5.4643303599805071E-2</c:v>
                </c:pt>
                <c:pt idx="32">
                  <c:v>5.4904692546387183E-2</c:v>
                </c:pt>
                <c:pt idx="33">
                  <c:v>5.3899783052846643E-2</c:v>
                </c:pt>
                <c:pt idx="34">
                  <c:v>5.3470544996324684E-2</c:v>
                </c:pt>
                <c:pt idx="35">
                  <c:v>5.6776518405229306E-2</c:v>
                </c:pt>
                <c:pt idx="36">
                  <c:v>5.7775084625349991E-2</c:v>
                </c:pt>
                <c:pt idx="37">
                  <c:v>5.7079673711221912E-2</c:v>
                </c:pt>
                <c:pt idx="38">
                  <c:v>5.7761507581587872E-2</c:v>
                </c:pt>
                <c:pt idx="39">
                  <c:v>5.7722698161856441E-2</c:v>
                </c:pt>
                <c:pt idx="40">
                  <c:v>5.9434255517562949E-2</c:v>
                </c:pt>
                <c:pt idx="41">
                  <c:v>6.0865607414763323E-2</c:v>
                </c:pt>
                <c:pt idx="42">
                  <c:v>6.068437919983459E-2</c:v>
                </c:pt>
                <c:pt idx="43">
                  <c:v>5.9738168001982325E-2</c:v>
                </c:pt>
                <c:pt idx="44">
                  <c:v>5.9574995865718537E-2</c:v>
                </c:pt>
                <c:pt idx="45">
                  <c:v>6.1974334070384988E-2</c:v>
                </c:pt>
                <c:pt idx="46">
                  <c:v>6.2273639769034952E-2</c:v>
                </c:pt>
                <c:pt idx="47">
                  <c:v>6.2296779538158847E-2</c:v>
                </c:pt>
                <c:pt idx="48">
                  <c:v>6.181825722699183E-2</c:v>
                </c:pt>
                <c:pt idx="49">
                  <c:v>6.0663290718910842E-2</c:v>
                </c:pt>
                <c:pt idx="50">
                  <c:v>5.9854834348938298E-2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2C9-B8F6-E78DD70AC3C8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need'!$Q$4:$Q$54</c:f>
              <c:numCache>
                <c:formatCode>General</c:formatCode>
                <c:ptCount val="51"/>
                <c:pt idx="0">
                  <c:v>0.16489361702127658</c:v>
                </c:pt>
                <c:pt idx="1">
                  <c:v>0.1761425576519916</c:v>
                </c:pt>
                <c:pt idx="2">
                  <c:v>0.18698884758364312</c:v>
                </c:pt>
                <c:pt idx="3">
                  <c:v>0.19251140808344197</c:v>
                </c:pt>
                <c:pt idx="4">
                  <c:v>0.19502008671095025</c:v>
                </c:pt>
                <c:pt idx="5">
                  <c:v>0.19660791746453554</c:v>
                </c:pt>
                <c:pt idx="6">
                  <c:v>0.20122538630495934</c:v>
                </c:pt>
                <c:pt idx="7">
                  <c:v>0.20201710319438584</c:v>
                </c:pt>
                <c:pt idx="8">
                  <c:v>0.20437679842495834</c:v>
                </c:pt>
                <c:pt idx="9">
                  <c:v>0.20377611440062562</c:v>
                </c:pt>
                <c:pt idx="10">
                  <c:v>0.20870613154146733</c:v>
                </c:pt>
                <c:pt idx="11">
                  <c:v>0.20940263101142981</c:v>
                </c:pt>
                <c:pt idx="12">
                  <c:v>0.20761696730552423</c:v>
                </c:pt>
                <c:pt idx="13">
                  <c:v>0.20950765182466588</c:v>
                </c:pt>
                <c:pt idx="14">
                  <c:v>0.21064309120699071</c:v>
                </c:pt>
                <c:pt idx="15">
                  <c:v>0.21157798968898472</c:v>
                </c:pt>
                <c:pt idx="16">
                  <c:v>0.20940824468085106</c:v>
                </c:pt>
                <c:pt idx="17">
                  <c:v>0.20872890295358651</c:v>
                </c:pt>
                <c:pt idx="18">
                  <c:v>0.21107357234230983</c:v>
                </c:pt>
                <c:pt idx="19">
                  <c:v>0.21059706875635267</c:v>
                </c:pt>
                <c:pt idx="20">
                  <c:v>0.21003711367293987</c:v>
                </c:pt>
                <c:pt idx="21">
                  <c:v>0.21136386146785963</c:v>
                </c:pt>
                <c:pt idx="22">
                  <c:v>0.21106632466104799</c:v>
                </c:pt>
                <c:pt idx="23">
                  <c:v>0.21061465641679813</c:v>
                </c:pt>
                <c:pt idx="24">
                  <c:v>0.2098453451935712</c:v>
                </c:pt>
                <c:pt idx="25">
                  <c:v>0.20961259161684737</c:v>
                </c:pt>
                <c:pt idx="26">
                  <c:v>0.20719808231202944</c:v>
                </c:pt>
                <c:pt idx="27">
                  <c:v>0.20198193932424663</c:v>
                </c:pt>
                <c:pt idx="28">
                  <c:v>0.20136022196656966</c:v>
                </c:pt>
                <c:pt idx="29">
                  <c:v>0.19929667951579089</c:v>
                </c:pt>
                <c:pt idx="30">
                  <c:v>0.19285377834600634</c:v>
                </c:pt>
                <c:pt idx="31">
                  <c:v>0.19036120334037629</c:v>
                </c:pt>
                <c:pt idx="32">
                  <c:v>0.18891998134452662</c:v>
                </c:pt>
                <c:pt idx="33">
                  <c:v>0.1864061060665877</c:v>
                </c:pt>
                <c:pt idx="34">
                  <c:v>0.18551948051948053</c:v>
                </c:pt>
                <c:pt idx="35">
                  <c:v>0.18787336676995814</c:v>
                </c:pt>
                <c:pt idx="36">
                  <c:v>0.18567522549420157</c:v>
                </c:pt>
                <c:pt idx="37">
                  <c:v>0.18686275721436074</c:v>
                </c:pt>
                <c:pt idx="38">
                  <c:v>0.18479386151878691</c:v>
                </c:pt>
                <c:pt idx="39">
                  <c:v>0.1862046145053094</c:v>
                </c:pt>
                <c:pt idx="40">
                  <c:v>0.18571599187865759</c:v>
                </c:pt>
                <c:pt idx="41">
                  <c:v>0.18512038904044598</c:v>
                </c:pt>
                <c:pt idx="42">
                  <c:v>0.1898819859324877</c:v>
                </c:pt>
                <c:pt idx="43">
                  <c:v>0.18905980910125805</c:v>
                </c:pt>
                <c:pt idx="44">
                  <c:v>0.19078145849045658</c:v>
                </c:pt>
                <c:pt idx="45">
                  <c:v>0.19028480555153968</c:v>
                </c:pt>
                <c:pt idx="46">
                  <c:v>0.18980414746543778</c:v>
                </c:pt>
                <c:pt idx="47">
                  <c:v>0.18738335199701381</c:v>
                </c:pt>
                <c:pt idx="48">
                  <c:v>0.18632007803982326</c:v>
                </c:pt>
                <c:pt idx="49">
                  <c:v>0.18549495875343722</c:v>
                </c:pt>
                <c:pt idx="50">
                  <c:v>0.18704418704418704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42C9-B8F6-E78DD70AC3C8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need'!$R$4:$R$54</c:f>
              <c:numCache>
                <c:formatCode>General</c:formatCode>
                <c:ptCount val="51"/>
                <c:pt idx="0">
                  <c:v>0.40334002748123876</c:v>
                </c:pt>
                <c:pt idx="1">
                  <c:v>0.40624671363970977</c:v>
                </c:pt>
                <c:pt idx="2">
                  <c:v>0.41610668872118267</c:v>
                </c:pt>
                <c:pt idx="3">
                  <c:v>0.43211130293490402</c:v>
                </c:pt>
                <c:pt idx="4">
                  <c:v>0.44238921001926784</c:v>
                </c:pt>
                <c:pt idx="5">
                  <c:v>0.44854586129753915</c:v>
                </c:pt>
                <c:pt idx="6">
                  <c:v>0.45377616014558692</c:v>
                </c:pt>
                <c:pt idx="7">
                  <c:v>0.44972954408860649</c:v>
                </c:pt>
                <c:pt idx="8">
                  <c:v>0.44954962399801668</c:v>
                </c:pt>
                <c:pt idx="9">
                  <c:v>0.44403581707707068</c:v>
                </c:pt>
                <c:pt idx="10">
                  <c:v>0.44817598246438078</c:v>
                </c:pt>
                <c:pt idx="11">
                  <c:v>0.45494977379035351</c:v>
                </c:pt>
                <c:pt idx="12">
                  <c:v>0.45449755363191569</c:v>
                </c:pt>
                <c:pt idx="13">
                  <c:v>0.45458602990403929</c:v>
                </c:pt>
                <c:pt idx="14">
                  <c:v>0.45964372113481416</c:v>
                </c:pt>
                <c:pt idx="15">
                  <c:v>0.46178320919806204</c:v>
                </c:pt>
                <c:pt idx="16">
                  <c:v>0.45998009667330109</c:v>
                </c:pt>
                <c:pt idx="17">
                  <c:v>0.45992982456140352</c:v>
                </c:pt>
                <c:pt idx="18">
                  <c:v>0.45856011023079574</c:v>
                </c:pt>
                <c:pt idx="19">
                  <c:v>0.45792379157129393</c:v>
                </c:pt>
                <c:pt idx="20">
                  <c:v>0.45788647658906617</c:v>
                </c:pt>
                <c:pt idx="21">
                  <c:v>0.45342840771630483</c:v>
                </c:pt>
                <c:pt idx="22">
                  <c:v>0.44670554659387018</c:v>
                </c:pt>
                <c:pt idx="23">
                  <c:v>0.45136870155038761</c:v>
                </c:pt>
                <c:pt idx="24">
                  <c:v>0.45378200610758751</c:v>
                </c:pt>
                <c:pt idx="25">
                  <c:v>0.45042411737734983</c:v>
                </c:pt>
                <c:pt idx="26">
                  <c:v>0.45148270642973259</c:v>
                </c:pt>
                <c:pt idx="27">
                  <c:v>0.44914975315414152</c:v>
                </c:pt>
                <c:pt idx="28">
                  <c:v>0.45078359811077717</c:v>
                </c:pt>
                <c:pt idx="29">
                  <c:v>0.44977108877545652</c:v>
                </c:pt>
                <c:pt idx="30">
                  <c:v>0.45092563863894924</c:v>
                </c:pt>
                <c:pt idx="31">
                  <c:v>0.45113659427643599</c:v>
                </c:pt>
                <c:pt idx="32">
                  <c:v>0.45590380842179401</c:v>
                </c:pt>
                <c:pt idx="33">
                  <c:v>0.45763473053892217</c:v>
                </c:pt>
                <c:pt idx="34">
                  <c:v>0.45679932429075371</c:v>
                </c:pt>
                <c:pt idx="35">
                  <c:v>0.45455897664733008</c:v>
                </c:pt>
                <c:pt idx="36">
                  <c:v>0.45669291338582679</c:v>
                </c:pt>
                <c:pt idx="37">
                  <c:v>0.45620220478696993</c:v>
                </c:pt>
                <c:pt idx="38">
                  <c:v>0.4612259055547297</c:v>
                </c:pt>
                <c:pt idx="39">
                  <c:v>0.45515949317162158</c:v>
                </c:pt>
                <c:pt idx="40">
                  <c:v>0.45065067992396551</c:v>
                </c:pt>
                <c:pt idx="41">
                  <c:v>0.44736076072190956</c:v>
                </c:pt>
                <c:pt idx="42">
                  <c:v>0.44531099557096093</c:v>
                </c:pt>
                <c:pt idx="43">
                  <c:v>0.43982671617633057</c:v>
                </c:pt>
                <c:pt idx="44">
                  <c:v>0.43558137338245018</c:v>
                </c:pt>
                <c:pt idx="45">
                  <c:v>0.43326804700615557</c:v>
                </c:pt>
                <c:pt idx="46">
                  <c:v>0.43296551724137933</c:v>
                </c:pt>
                <c:pt idx="47">
                  <c:v>0.43186544895560175</c:v>
                </c:pt>
                <c:pt idx="48">
                  <c:v>0.43496025225385265</c:v>
                </c:pt>
                <c:pt idx="49">
                  <c:v>0.43519084636212768</c:v>
                </c:pt>
                <c:pt idx="50">
                  <c:v>0.43322475570032576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42C9-B8F6-E78DD70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 in need of social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6881014873139"/>
          <c:y val="7.9281860600758203E-2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115994615458"/>
          <c:y val="4.7619047619047616E-2"/>
          <c:w val="0.84030177301275077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need'!$X$4:$X$54</c:f>
              <c:numCache>
                <c:formatCode>General</c:formatCode>
                <c:ptCount val="51"/>
                <c:pt idx="0">
                  <c:v>0.3538791</c:v>
                </c:pt>
                <c:pt idx="1">
                  <c:v>0.36364049999999998</c:v>
                </c:pt>
                <c:pt idx="2">
                  <c:v>0.3705503</c:v>
                </c:pt>
                <c:pt idx="3">
                  <c:v>0.37648939999999997</c:v>
                </c:pt>
                <c:pt idx="4">
                  <c:v>0.38258449999999999</c:v>
                </c:pt>
                <c:pt idx="5">
                  <c:v>0.39144139999999999</c:v>
                </c:pt>
                <c:pt idx="6">
                  <c:v>0.40699059999999998</c:v>
                </c:pt>
                <c:pt idx="7">
                  <c:v>0.41963519999999999</c:v>
                </c:pt>
                <c:pt idx="8">
                  <c:v>0.42544650000000001</c:v>
                </c:pt>
                <c:pt idx="9">
                  <c:v>0.43669010000000003</c:v>
                </c:pt>
                <c:pt idx="10">
                  <c:v>0.4443261</c:v>
                </c:pt>
                <c:pt idx="11">
                  <c:v>0.44768829999999998</c:v>
                </c:pt>
                <c:pt idx="12">
                  <c:v>0.45702120000000002</c:v>
                </c:pt>
                <c:pt idx="13">
                  <c:v>0.4598756</c:v>
                </c:pt>
                <c:pt idx="14">
                  <c:v>0.45749020000000001</c:v>
                </c:pt>
                <c:pt idx="15">
                  <c:v>0.47044390000000003</c:v>
                </c:pt>
                <c:pt idx="16">
                  <c:v>0.47754289999999999</c:v>
                </c:pt>
                <c:pt idx="17">
                  <c:v>0.47900019999999999</c:v>
                </c:pt>
                <c:pt idx="18">
                  <c:v>0.48625279999999999</c:v>
                </c:pt>
                <c:pt idx="19">
                  <c:v>0.48783670000000001</c:v>
                </c:pt>
                <c:pt idx="20">
                  <c:v>0.48963649999999997</c:v>
                </c:pt>
                <c:pt idx="21">
                  <c:v>0.49763079999999998</c:v>
                </c:pt>
                <c:pt idx="22">
                  <c:v>0.504359</c:v>
                </c:pt>
                <c:pt idx="23">
                  <c:v>0.50867499999999999</c:v>
                </c:pt>
                <c:pt idx="24">
                  <c:v>0.51020900000000002</c:v>
                </c:pt>
                <c:pt idx="25">
                  <c:v>0.50781229999999999</c:v>
                </c:pt>
                <c:pt idx="26">
                  <c:v>0.50041069999999999</c:v>
                </c:pt>
                <c:pt idx="27">
                  <c:v>0.49234739999999999</c:v>
                </c:pt>
                <c:pt idx="28">
                  <c:v>0.49006959999999999</c:v>
                </c:pt>
                <c:pt idx="29">
                  <c:v>0.48428090000000001</c:v>
                </c:pt>
                <c:pt idx="30">
                  <c:v>0.48082150000000001</c:v>
                </c:pt>
                <c:pt idx="31">
                  <c:v>0.48085679999999997</c:v>
                </c:pt>
                <c:pt idx="32">
                  <c:v>0.47702280000000002</c:v>
                </c:pt>
                <c:pt idx="33">
                  <c:v>0.47848429999999997</c:v>
                </c:pt>
                <c:pt idx="34">
                  <c:v>0.48262100000000002</c:v>
                </c:pt>
                <c:pt idx="35">
                  <c:v>0.47656660000000001</c:v>
                </c:pt>
                <c:pt idx="36">
                  <c:v>0.47097660000000002</c:v>
                </c:pt>
                <c:pt idx="37">
                  <c:v>0.46969729999999998</c:v>
                </c:pt>
                <c:pt idx="38">
                  <c:v>0.46558650000000001</c:v>
                </c:pt>
                <c:pt idx="39">
                  <c:v>0.46296680000000001</c:v>
                </c:pt>
                <c:pt idx="40">
                  <c:v>0.45692670000000002</c:v>
                </c:pt>
                <c:pt idx="41">
                  <c:v>0.44759599999999999</c:v>
                </c:pt>
                <c:pt idx="42">
                  <c:v>0.43963609999999997</c:v>
                </c:pt>
                <c:pt idx="43">
                  <c:v>0.43838280000000002</c:v>
                </c:pt>
                <c:pt idx="44">
                  <c:v>0.43935010000000002</c:v>
                </c:pt>
                <c:pt idx="45">
                  <c:v>0.43944119999999998</c:v>
                </c:pt>
                <c:pt idx="46">
                  <c:v>0.44065480000000001</c:v>
                </c:pt>
                <c:pt idx="47">
                  <c:v>0.44160709999999997</c:v>
                </c:pt>
                <c:pt idx="48">
                  <c:v>0.4418108</c:v>
                </c:pt>
                <c:pt idx="49">
                  <c:v>0.44467040000000002</c:v>
                </c:pt>
                <c:pt idx="50">
                  <c:v>0.44618679999999999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39C-963D-27E68C6539B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need'!$AB$4:$AB$54</c:f>
              <c:numCache>
                <c:formatCode>General</c:formatCode>
                <c:ptCount val="51"/>
                <c:pt idx="0">
                  <c:v>0.24446809999999999</c:v>
                </c:pt>
                <c:pt idx="1">
                  <c:v>0.2457442</c:v>
                </c:pt>
                <c:pt idx="2">
                  <c:v>0.25600990000000001</c:v>
                </c:pt>
                <c:pt idx="3">
                  <c:v>0.26030799999999998</c:v>
                </c:pt>
                <c:pt idx="4">
                  <c:v>0.2692813</c:v>
                </c:pt>
                <c:pt idx="5">
                  <c:v>0.27378950000000002</c:v>
                </c:pt>
                <c:pt idx="6">
                  <c:v>0.27628989999999998</c:v>
                </c:pt>
                <c:pt idx="7">
                  <c:v>0.28105229999999998</c:v>
                </c:pt>
                <c:pt idx="8">
                  <c:v>0.29433589999999998</c:v>
                </c:pt>
                <c:pt idx="9">
                  <c:v>0.29959409999999997</c:v>
                </c:pt>
                <c:pt idx="10">
                  <c:v>0.30851260000000003</c:v>
                </c:pt>
                <c:pt idx="11">
                  <c:v>0.31741069999999999</c:v>
                </c:pt>
                <c:pt idx="12">
                  <c:v>0.31711529999999999</c:v>
                </c:pt>
                <c:pt idx="13">
                  <c:v>0.31978390000000001</c:v>
                </c:pt>
                <c:pt idx="14">
                  <c:v>0.32922580000000001</c:v>
                </c:pt>
                <c:pt idx="15">
                  <c:v>0.32904270000000002</c:v>
                </c:pt>
                <c:pt idx="16">
                  <c:v>0.33979389999999998</c:v>
                </c:pt>
                <c:pt idx="17">
                  <c:v>0.34760679999999999</c:v>
                </c:pt>
                <c:pt idx="18">
                  <c:v>0.35503659999999998</c:v>
                </c:pt>
                <c:pt idx="19">
                  <c:v>0.36250369999999998</c:v>
                </c:pt>
                <c:pt idx="20">
                  <c:v>0.37514370000000002</c:v>
                </c:pt>
                <c:pt idx="21">
                  <c:v>0.38806170000000001</c:v>
                </c:pt>
                <c:pt idx="22">
                  <c:v>0.39638230000000002</c:v>
                </c:pt>
                <c:pt idx="23">
                  <c:v>0.39820070000000002</c:v>
                </c:pt>
                <c:pt idx="24">
                  <c:v>0.40385460000000001</c:v>
                </c:pt>
                <c:pt idx="25">
                  <c:v>0.41159190000000001</c:v>
                </c:pt>
                <c:pt idx="26">
                  <c:v>0.42526760000000002</c:v>
                </c:pt>
                <c:pt idx="27">
                  <c:v>0.44438060000000001</c:v>
                </c:pt>
                <c:pt idx="28">
                  <c:v>0.45333960000000001</c:v>
                </c:pt>
                <c:pt idx="29">
                  <c:v>0.46219650000000001</c:v>
                </c:pt>
                <c:pt idx="30">
                  <c:v>0.47416059999999999</c:v>
                </c:pt>
                <c:pt idx="31">
                  <c:v>0.4764061</c:v>
                </c:pt>
                <c:pt idx="32">
                  <c:v>0.48137780000000002</c:v>
                </c:pt>
                <c:pt idx="33">
                  <c:v>0.48197129999999999</c:v>
                </c:pt>
                <c:pt idx="34">
                  <c:v>0.4761688</c:v>
                </c:pt>
                <c:pt idx="35">
                  <c:v>0.48254160000000001</c:v>
                </c:pt>
                <c:pt idx="36">
                  <c:v>0.48819889999999999</c:v>
                </c:pt>
                <c:pt idx="37">
                  <c:v>0.4880739</c:v>
                </c:pt>
                <c:pt idx="38">
                  <c:v>0.49634610000000001</c:v>
                </c:pt>
                <c:pt idx="39">
                  <c:v>0.49872149999999998</c:v>
                </c:pt>
                <c:pt idx="40">
                  <c:v>0.50265740000000003</c:v>
                </c:pt>
                <c:pt idx="41">
                  <c:v>0.50779859999999999</c:v>
                </c:pt>
                <c:pt idx="42">
                  <c:v>0.51043289999999997</c:v>
                </c:pt>
                <c:pt idx="43">
                  <c:v>0.51061040000000002</c:v>
                </c:pt>
                <c:pt idx="44">
                  <c:v>0.50391600000000003</c:v>
                </c:pt>
                <c:pt idx="45">
                  <c:v>0.49911810000000001</c:v>
                </c:pt>
                <c:pt idx="46">
                  <c:v>0.49691819999999998</c:v>
                </c:pt>
                <c:pt idx="47">
                  <c:v>0.4921469</c:v>
                </c:pt>
                <c:pt idx="48">
                  <c:v>0.49199520000000002</c:v>
                </c:pt>
                <c:pt idx="49">
                  <c:v>0.49401349999999999</c:v>
                </c:pt>
                <c:pt idx="50">
                  <c:v>0.48454170000000002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39C-963D-27E68C6539B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need'!$AF$4:$AF$54</c:f>
              <c:numCache>
                <c:formatCode>General</c:formatCode>
                <c:ptCount val="51"/>
                <c:pt idx="0">
                  <c:v>0.11838070000000001</c:v>
                </c:pt>
                <c:pt idx="1">
                  <c:v>0.1248291</c:v>
                </c:pt>
                <c:pt idx="2">
                  <c:v>0.1272614</c:v>
                </c:pt>
                <c:pt idx="3">
                  <c:v>0.13466030000000001</c:v>
                </c:pt>
                <c:pt idx="4">
                  <c:v>0.1387283</c:v>
                </c:pt>
                <c:pt idx="5">
                  <c:v>0.14914240000000001</c:v>
                </c:pt>
                <c:pt idx="6">
                  <c:v>0.1561419</c:v>
                </c:pt>
                <c:pt idx="7">
                  <c:v>0.16802610000000001</c:v>
                </c:pt>
                <c:pt idx="8">
                  <c:v>0.1708123</c:v>
                </c:pt>
                <c:pt idx="9">
                  <c:v>0.17980489999999999</c:v>
                </c:pt>
                <c:pt idx="10">
                  <c:v>0.18936900000000001</c:v>
                </c:pt>
                <c:pt idx="11">
                  <c:v>0.19461700000000001</c:v>
                </c:pt>
                <c:pt idx="12">
                  <c:v>0.20820469999999999</c:v>
                </c:pt>
                <c:pt idx="13">
                  <c:v>0.2227181</c:v>
                </c:pt>
                <c:pt idx="14">
                  <c:v>0.22835569999999999</c:v>
                </c:pt>
                <c:pt idx="15">
                  <c:v>0.24079829999999999</c:v>
                </c:pt>
                <c:pt idx="16">
                  <c:v>0.2416122</c:v>
                </c:pt>
                <c:pt idx="17">
                  <c:v>0.25291229999999998</c:v>
                </c:pt>
                <c:pt idx="18">
                  <c:v>0.25787120000000002</c:v>
                </c:pt>
                <c:pt idx="19">
                  <c:v>0.26457520000000001</c:v>
                </c:pt>
                <c:pt idx="20">
                  <c:v>0.26961810000000003</c:v>
                </c:pt>
                <c:pt idx="21">
                  <c:v>0.26943400000000001</c:v>
                </c:pt>
                <c:pt idx="22">
                  <c:v>0.28049390000000002</c:v>
                </c:pt>
                <c:pt idx="23">
                  <c:v>0.29033429999999999</c:v>
                </c:pt>
                <c:pt idx="24">
                  <c:v>0.29439749999999998</c:v>
                </c:pt>
                <c:pt idx="25">
                  <c:v>0.30565110000000001</c:v>
                </c:pt>
                <c:pt idx="26">
                  <c:v>0.31324629999999998</c:v>
                </c:pt>
                <c:pt idx="27">
                  <c:v>0.31623699999999999</c:v>
                </c:pt>
                <c:pt idx="28">
                  <c:v>0.32186559999999997</c:v>
                </c:pt>
                <c:pt idx="29">
                  <c:v>0.33310529999999999</c:v>
                </c:pt>
                <c:pt idx="30">
                  <c:v>0.33545350000000002</c:v>
                </c:pt>
                <c:pt idx="31">
                  <c:v>0.3432616</c:v>
                </c:pt>
                <c:pt idx="32">
                  <c:v>0.35100870000000001</c:v>
                </c:pt>
                <c:pt idx="33">
                  <c:v>0.35608780000000001</c:v>
                </c:pt>
                <c:pt idx="34">
                  <c:v>0.3635912</c:v>
                </c:pt>
                <c:pt idx="35">
                  <c:v>0.37721260000000001</c:v>
                </c:pt>
                <c:pt idx="36">
                  <c:v>0.38815430000000001</c:v>
                </c:pt>
                <c:pt idx="37">
                  <c:v>0.39472639999999998</c:v>
                </c:pt>
                <c:pt idx="38">
                  <c:v>0.39517370000000002</c:v>
                </c:pt>
                <c:pt idx="39">
                  <c:v>0.39989150000000001</c:v>
                </c:pt>
                <c:pt idx="40">
                  <c:v>0.41000150000000002</c:v>
                </c:pt>
                <c:pt idx="41">
                  <c:v>0.42451</c:v>
                </c:pt>
                <c:pt idx="42">
                  <c:v>0.44271129999999997</c:v>
                </c:pt>
                <c:pt idx="43">
                  <c:v>0.45110919999999999</c:v>
                </c:pt>
                <c:pt idx="44">
                  <c:v>0.4612733</c:v>
                </c:pt>
                <c:pt idx="45">
                  <c:v>0.47169369999999999</c:v>
                </c:pt>
                <c:pt idx="46">
                  <c:v>0.47199999999999998</c:v>
                </c:pt>
                <c:pt idx="47">
                  <c:v>0.476128</c:v>
                </c:pt>
                <c:pt idx="48">
                  <c:v>0.47102189999999999</c:v>
                </c:pt>
                <c:pt idx="49">
                  <c:v>0.46305350000000001</c:v>
                </c:pt>
                <c:pt idx="50">
                  <c:v>0.47587000000000002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39C-963D-27E68C65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 degree level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294982477959"/>
          <c:y val="0.72863244367181379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924102810834"/>
          <c:y val="4.7619047619047616E-2"/>
          <c:w val="0.83790369193079706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need'!$Y$4:$Y$54</c:f>
              <c:numCache>
                <c:formatCode>General</c:formatCode>
                <c:ptCount val="51"/>
                <c:pt idx="0">
                  <c:v>0.1384754</c:v>
                </c:pt>
                <c:pt idx="1">
                  <c:v>0.1353473</c:v>
                </c:pt>
                <c:pt idx="2">
                  <c:v>0.1264701</c:v>
                </c:pt>
                <c:pt idx="3">
                  <c:v>0.1214947</c:v>
                </c:pt>
                <c:pt idx="4">
                  <c:v>0.11403720000000001</c:v>
                </c:pt>
                <c:pt idx="5">
                  <c:v>0.1079846</c:v>
                </c:pt>
                <c:pt idx="6">
                  <c:v>0.1020234</c:v>
                </c:pt>
                <c:pt idx="7">
                  <c:v>9.5181299999999996E-2</c:v>
                </c:pt>
                <c:pt idx="8">
                  <c:v>9.0226399999999998E-2</c:v>
                </c:pt>
                <c:pt idx="9">
                  <c:v>8.3516099999999996E-2</c:v>
                </c:pt>
                <c:pt idx="10">
                  <c:v>7.7889100000000003E-2</c:v>
                </c:pt>
                <c:pt idx="11">
                  <c:v>7.4065699999999998E-2</c:v>
                </c:pt>
                <c:pt idx="12">
                  <c:v>6.9699700000000003E-2</c:v>
                </c:pt>
                <c:pt idx="13">
                  <c:v>6.7879999999999996E-2</c:v>
                </c:pt>
                <c:pt idx="14">
                  <c:v>6.5511799999999995E-2</c:v>
                </c:pt>
                <c:pt idx="15">
                  <c:v>5.9248500000000003E-2</c:v>
                </c:pt>
                <c:pt idx="16">
                  <c:v>5.6233600000000002E-2</c:v>
                </c:pt>
                <c:pt idx="17">
                  <c:v>5.3229800000000001E-2</c:v>
                </c:pt>
                <c:pt idx="18">
                  <c:v>5.1196400000000003E-2</c:v>
                </c:pt>
                <c:pt idx="19">
                  <c:v>4.73506E-2</c:v>
                </c:pt>
                <c:pt idx="20">
                  <c:v>4.6400799999999999E-2</c:v>
                </c:pt>
                <c:pt idx="21">
                  <c:v>4.2690899999999997E-2</c:v>
                </c:pt>
                <c:pt idx="22">
                  <c:v>3.9009599999999998E-2</c:v>
                </c:pt>
                <c:pt idx="23">
                  <c:v>3.5228299999999997E-2</c:v>
                </c:pt>
                <c:pt idx="24">
                  <c:v>3.3498600000000003E-2</c:v>
                </c:pt>
                <c:pt idx="25">
                  <c:v>3.2726999999999999E-2</c:v>
                </c:pt>
                <c:pt idx="26">
                  <c:v>3.1882199999999999E-2</c:v>
                </c:pt>
                <c:pt idx="27">
                  <c:v>3.0115200000000002E-2</c:v>
                </c:pt>
                <c:pt idx="28">
                  <c:v>2.8580600000000001E-2</c:v>
                </c:pt>
                <c:pt idx="29">
                  <c:v>2.8671200000000001E-2</c:v>
                </c:pt>
                <c:pt idx="30">
                  <c:v>2.7419099999999998E-2</c:v>
                </c:pt>
                <c:pt idx="31">
                  <c:v>2.7395800000000001E-2</c:v>
                </c:pt>
                <c:pt idx="32">
                  <c:v>2.7484000000000001E-2</c:v>
                </c:pt>
                <c:pt idx="33">
                  <c:v>2.4643499999999999E-2</c:v>
                </c:pt>
                <c:pt idx="34">
                  <c:v>2.50341E-2</c:v>
                </c:pt>
                <c:pt idx="35">
                  <c:v>2.5748500000000001E-2</c:v>
                </c:pt>
                <c:pt idx="36">
                  <c:v>2.5011499999999999E-2</c:v>
                </c:pt>
                <c:pt idx="37">
                  <c:v>2.5535599999999999E-2</c:v>
                </c:pt>
                <c:pt idx="38">
                  <c:v>2.6873600000000001E-2</c:v>
                </c:pt>
                <c:pt idx="39">
                  <c:v>2.79048E-2</c:v>
                </c:pt>
                <c:pt idx="40">
                  <c:v>2.8598100000000001E-2</c:v>
                </c:pt>
                <c:pt idx="41">
                  <c:v>2.8736299999999999E-2</c:v>
                </c:pt>
                <c:pt idx="42">
                  <c:v>2.97322E-2</c:v>
                </c:pt>
                <c:pt idx="43">
                  <c:v>3.05402E-2</c:v>
                </c:pt>
                <c:pt idx="44">
                  <c:v>3.0759100000000001E-2</c:v>
                </c:pt>
                <c:pt idx="45">
                  <c:v>3.1596800000000001E-2</c:v>
                </c:pt>
                <c:pt idx="46">
                  <c:v>3.1167899999999998E-2</c:v>
                </c:pt>
                <c:pt idx="47">
                  <c:v>3.2142499999999997E-2</c:v>
                </c:pt>
                <c:pt idx="48">
                  <c:v>3.3511699999999998E-2</c:v>
                </c:pt>
                <c:pt idx="49">
                  <c:v>3.3704100000000001E-2</c:v>
                </c:pt>
                <c:pt idx="50">
                  <c:v>3.3296600000000003E-2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4824-8323-1880EFED83A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need'!$AC$4:$AC$54</c:f>
              <c:numCache>
                <c:formatCode>General</c:formatCode>
                <c:ptCount val="51"/>
                <c:pt idx="0">
                  <c:v>0.3268085</c:v>
                </c:pt>
                <c:pt idx="1">
                  <c:v>0.30872119999999997</c:v>
                </c:pt>
                <c:pt idx="2">
                  <c:v>0.30351089999999997</c:v>
                </c:pt>
                <c:pt idx="3">
                  <c:v>0.29180250000000002</c:v>
                </c:pt>
                <c:pt idx="4">
                  <c:v>0.28121400000000002</c:v>
                </c:pt>
                <c:pt idx="5">
                  <c:v>0.26753680000000002</c:v>
                </c:pt>
                <c:pt idx="6">
                  <c:v>0.25251440000000003</c:v>
                </c:pt>
                <c:pt idx="7">
                  <c:v>0.24155389999999999</c:v>
                </c:pt>
                <c:pt idx="8">
                  <c:v>0.22512489999999999</c:v>
                </c:pt>
                <c:pt idx="9">
                  <c:v>0.21517149999999999</c:v>
                </c:pt>
                <c:pt idx="10">
                  <c:v>0.20614979999999999</c:v>
                </c:pt>
                <c:pt idx="11">
                  <c:v>0.19125149999999999</c:v>
                </c:pt>
                <c:pt idx="12">
                  <c:v>0.1832018</c:v>
                </c:pt>
                <c:pt idx="13">
                  <c:v>0.17467630000000001</c:v>
                </c:pt>
                <c:pt idx="14">
                  <c:v>0.16278670000000001</c:v>
                </c:pt>
                <c:pt idx="15">
                  <c:v>0.15759680000000001</c:v>
                </c:pt>
                <c:pt idx="16">
                  <c:v>0.1519614</c:v>
                </c:pt>
                <c:pt idx="17">
                  <c:v>0.13950419999999999</c:v>
                </c:pt>
                <c:pt idx="18">
                  <c:v>0.1294322</c:v>
                </c:pt>
                <c:pt idx="19">
                  <c:v>0.12184010000000001</c:v>
                </c:pt>
                <c:pt idx="20">
                  <c:v>0.1152166</c:v>
                </c:pt>
                <c:pt idx="21">
                  <c:v>0.1110964</c:v>
                </c:pt>
                <c:pt idx="22">
                  <c:v>0.1052</c:v>
                </c:pt>
                <c:pt idx="23">
                  <c:v>0.1035281</c:v>
                </c:pt>
                <c:pt idx="24">
                  <c:v>9.6566600000000002E-2</c:v>
                </c:pt>
                <c:pt idx="25">
                  <c:v>8.7513099999999996E-2</c:v>
                </c:pt>
                <c:pt idx="26">
                  <c:v>8.3291100000000007E-2</c:v>
                </c:pt>
                <c:pt idx="27">
                  <c:v>7.8026200000000004E-2</c:v>
                </c:pt>
                <c:pt idx="28">
                  <c:v>7.1394700000000005E-2</c:v>
                </c:pt>
                <c:pt idx="29">
                  <c:v>6.8641400000000005E-2</c:v>
                </c:pt>
                <c:pt idx="30">
                  <c:v>6.3656599999999994E-2</c:v>
                </c:pt>
                <c:pt idx="31">
                  <c:v>5.8389499999999997E-2</c:v>
                </c:pt>
                <c:pt idx="32">
                  <c:v>5.5899799999999999E-2</c:v>
                </c:pt>
                <c:pt idx="33">
                  <c:v>5.8724800000000001E-2</c:v>
                </c:pt>
                <c:pt idx="34">
                  <c:v>5.5097399999999998E-2</c:v>
                </c:pt>
                <c:pt idx="35">
                  <c:v>5.3573099999999998E-2</c:v>
                </c:pt>
                <c:pt idx="36">
                  <c:v>4.9718699999999998E-2</c:v>
                </c:pt>
                <c:pt idx="37">
                  <c:v>4.5665200000000003E-2</c:v>
                </c:pt>
                <c:pt idx="38">
                  <c:v>4.0466500000000002E-2</c:v>
                </c:pt>
                <c:pt idx="39">
                  <c:v>3.74214E-2</c:v>
                </c:pt>
                <c:pt idx="40">
                  <c:v>3.6366900000000001E-2</c:v>
                </c:pt>
                <c:pt idx="41">
                  <c:v>3.5671899999999999E-2</c:v>
                </c:pt>
                <c:pt idx="42">
                  <c:v>3.3344100000000002E-2</c:v>
                </c:pt>
                <c:pt idx="43">
                  <c:v>3.1582899999999997E-2</c:v>
                </c:pt>
                <c:pt idx="44">
                  <c:v>3.1095899999999999E-2</c:v>
                </c:pt>
                <c:pt idx="45">
                  <c:v>2.78734E-2</c:v>
                </c:pt>
                <c:pt idx="46">
                  <c:v>2.8081800000000001E-2</c:v>
                </c:pt>
                <c:pt idx="47">
                  <c:v>2.6014300000000001E-2</c:v>
                </c:pt>
                <c:pt idx="48">
                  <c:v>2.0169900000000001E-2</c:v>
                </c:pt>
                <c:pt idx="49">
                  <c:v>2.06806E-2</c:v>
                </c:pt>
                <c:pt idx="50">
                  <c:v>2.1735999999999998E-2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24-8323-1880EFED83A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'social care need'!$AG$4:$AG$54</c:f>
              <c:numCache>
                <c:formatCode>General</c:formatCode>
                <c:ptCount val="51"/>
                <c:pt idx="0">
                  <c:v>0.51876120000000003</c:v>
                </c:pt>
                <c:pt idx="1">
                  <c:v>0.5123567</c:v>
                </c:pt>
                <c:pt idx="2">
                  <c:v>0.49570969999999998</c:v>
                </c:pt>
                <c:pt idx="3">
                  <c:v>0.47994310000000001</c:v>
                </c:pt>
                <c:pt idx="4">
                  <c:v>0.46782269999999998</c:v>
                </c:pt>
                <c:pt idx="5">
                  <c:v>0.45199479999999997</c:v>
                </c:pt>
                <c:pt idx="6">
                  <c:v>0.44394899999999998</c:v>
                </c:pt>
                <c:pt idx="7">
                  <c:v>0.42800719999999998</c:v>
                </c:pt>
                <c:pt idx="8">
                  <c:v>0.41839520000000002</c:v>
                </c:pt>
                <c:pt idx="9">
                  <c:v>0.4038216</c:v>
                </c:pt>
                <c:pt idx="10">
                  <c:v>0.38844529999999999</c:v>
                </c:pt>
                <c:pt idx="11">
                  <c:v>0.3835595</c:v>
                </c:pt>
                <c:pt idx="12">
                  <c:v>0.36484759999999999</c:v>
                </c:pt>
                <c:pt idx="13">
                  <c:v>0.35148400000000002</c:v>
                </c:pt>
                <c:pt idx="14">
                  <c:v>0.33824500000000002</c:v>
                </c:pt>
                <c:pt idx="15">
                  <c:v>0.32851249999999999</c:v>
                </c:pt>
                <c:pt idx="16">
                  <c:v>0.30807509999999999</c:v>
                </c:pt>
                <c:pt idx="17">
                  <c:v>0.30112280000000002</c:v>
                </c:pt>
                <c:pt idx="18">
                  <c:v>0.29059590000000002</c:v>
                </c:pt>
                <c:pt idx="19">
                  <c:v>0.27985729999999998</c:v>
                </c:pt>
                <c:pt idx="20">
                  <c:v>0.26386349999999997</c:v>
                </c:pt>
                <c:pt idx="21">
                  <c:v>0.24848790000000001</c:v>
                </c:pt>
                <c:pt idx="22">
                  <c:v>0.2361335</c:v>
                </c:pt>
                <c:pt idx="23">
                  <c:v>0.2211119</c:v>
                </c:pt>
                <c:pt idx="24">
                  <c:v>0.21159269999999999</c:v>
                </c:pt>
                <c:pt idx="25">
                  <c:v>0.20523839999999999</c:v>
                </c:pt>
                <c:pt idx="26">
                  <c:v>0.1904255</c:v>
                </c:pt>
                <c:pt idx="27">
                  <c:v>0.17761930000000001</c:v>
                </c:pt>
                <c:pt idx="28">
                  <c:v>0.16976169999999999</c:v>
                </c:pt>
                <c:pt idx="29">
                  <c:v>0.15671209999999999</c:v>
                </c:pt>
                <c:pt idx="30">
                  <c:v>0.1522908</c:v>
                </c:pt>
                <c:pt idx="31">
                  <c:v>0.14628579999999999</c:v>
                </c:pt>
                <c:pt idx="32">
                  <c:v>0.1375459</c:v>
                </c:pt>
                <c:pt idx="33">
                  <c:v>0.12769459999999999</c:v>
                </c:pt>
                <c:pt idx="34">
                  <c:v>0.1213296</c:v>
                </c:pt>
                <c:pt idx="35">
                  <c:v>0.11279690000000001</c:v>
                </c:pt>
                <c:pt idx="36">
                  <c:v>0.1109295</c:v>
                </c:pt>
                <c:pt idx="37">
                  <c:v>0.10681300000000001</c:v>
                </c:pt>
                <c:pt idx="38">
                  <c:v>0.1048511</c:v>
                </c:pt>
                <c:pt idx="39">
                  <c:v>9.9048499999999998E-2</c:v>
                </c:pt>
                <c:pt idx="40">
                  <c:v>9.2118699999999998E-2</c:v>
                </c:pt>
                <c:pt idx="41">
                  <c:v>8.6502999999999997E-2</c:v>
                </c:pt>
                <c:pt idx="42">
                  <c:v>7.9915299999999995E-2</c:v>
                </c:pt>
                <c:pt idx="43">
                  <c:v>7.4312100000000006E-2</c:v>
                </c:pt>
                <c:pt idx="44">
                  <c:v>6.9472000000000006E-2</c:v>
                </c:pt>
                <c:pt idx="45">
                  <c:v>6.6592100000000001E-2</c:v>
                </c:pt>
                <c:pt idx="46">
                  <c:v>6.1425300000000002E-2</c:v>
                </c:pt>
                <c:pt idx="47">
                  <c:v>5.7690600000000002E-2</c:v>
                </c:pt>
                <c:pt idx="48">
                  <c:v>6.0532000000000002E-2</c:v>
                </c:pt>
                <c:pt idx="49">
                  <c:v>5.6293099999999999E-2</c:v>
                </c:pt>
                <c:pt idx="50">
                  <c:v>5.2460100000000003E-2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A-4824-8323-1880EFED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without GCSE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6538228339241"/>
          <c:y val="0.196164911204281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565112905245"/>
          <c:y val="4.7619047619047616E-2"/>
          <c:w val="0.8594864216683808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need'!$Z$4:$Z$53</c:f>
              <c:numCache>
                <c:formatCode>General</c:formatCode>
                <c:ptCount val="50"/>
                <c:pt idx="0">
                  <c:v>0.8580565</c:v>
                </c:pt>
                <c:pt idx="1">
                  <c:v>0.87356040000000001</c:v>
                </c:pt>
                <c:pt idx="2">
                  <c:v>0.87532889999999997</c:v>
                </c:pt>
                <c:pt idx="3">
                  <c:v>0.87614029999999998</c:v>
                </c:pt>
                <c:pt idx="4">
                  <c:v>0.87588359999999998</c:v>
                </c:pt>
                <c:pt idx="5">
                  <c:v>0.87348899999999996</c:v>
                </c:pt>
                <c:pt idx="6">
                  <c:v>0.87546979999999996</c:v>
                </c:pt>
                <c:pt idx="7">
                  <c:v>0.87541089999999999</c:v>
                </c:pt>
                <c:pt idx="8">
                  <c:v>0.87624029999999997</c:v>
                </c:pt>
                <c:pt idx="9">
                  <c:v>0.87229469999999998</c:v>
                </c:pt>
                <c:pt idx="10">
                  <c:v>0.87396289999999999</c:v>
                </c:pt>
                <c:pt idx="11">
                  <c:v>0.87281609999999998</c:v>
                </c:pt>
                <c:pt idx="12">
                  <c:v>0.8708245</c:v>
                </c:pt>
                <c:pt idx="13">
                  <c:v>0.86859070000000005</c:v>
                </c:pt>
                <c:pt idx="14">
                  <c:v>0.86852110000000005</c:v>
                </c:pt>
                <c:pt idx="15">
                  <c:v>0.8716661</c:v>
                </c:pt>
                <c:pt idx="16">
                  <c:v>0.86895469999999997</c:v>
                </c:pt>
                <c:pt idx="17">
                  <c:v>0.86791039999999997</c:v>
                </c:pt>
                <c:pt idx="18">
                  <c:v>0.86855530000000003</c:v>
                </c:pt>
                <c:pt idx="19">
                  <c:v>0.86911210000000005</c:v>
                </c:pt>
                <c:pt idx="20">
                  <c:v>0.86773659999999997</c:v>
                </c:pt>
                <c:pt idx="21">
                  <c:v>0.86569819999999997</c:v>
                </c:pt>
                <c:pt idx="22">
                  <c:v>0.86916400000000005</c:v>
                </c:pt>
                <c:pt idx="23">
                  <c:v>0.86936899999999995</c:v>
                </c:pt>
                <c:pt idx="24">
                  <c:v>0.86775270000000004</c:v>
                </c:pt>
                <c:pt idx="25">
                  <c:v>0.86559319999999995</c:v>
                </c:pt>
                <c:pt idx="26">
                  <c:v>0.86324140000000005</c:v>
                </c:pt>
                <c:pt idx="27">
                  <c:v>0.86255519999999997</c:v>
                </c:pt>
                <c:pt idx="28">
                  <c:v>0.86367430000000001</c:v>
                </c:pt>
                <c:pt idx="29">
                  <c:v>0.85981569999999996</c:v>
                </c:pt>
                <c:pt idx="30">
                  <c:v>0.85976129999999995</c:v>
                </c:pt>
                <c:pt idx="31">
                  <c:v>0.85893169999999996</c:v>
                </c:pt>
                <c:pt idx="32">
                  <c:v>0.85711269999999995</c:v>
                </c:pt>
                <c:pt idx="33">
                  <c:v>0.85710980000000003</c:v>
                </c:pt>
                <c:pt idx="34">
                  <c:v>0.85687279999999999</c:v>
                </c:pt>
                <c:pt idx="35">
                  <c:v>0.85772349999999997</c:v>
                </c:pt>
                <c:pt idx="36">
                  <c:v>0.85839359999999998</c:v>
                </c:pt>
                <c:pt idx="37">
                  <c:v>0.86051359999999999</c:v>
                </c:pt>
                <c:pt idx="38">
                  <c:v>0.85853939999999995</c:v>
                </c:pt>
                <c:pt idx="39">
                  <c:v>0.85531900000000005</c:v>
                </c:pt>
                <c:pt idx="40">
                  <c:v>0.85502020000000001</c:v>
                </c:pt>
                <c:pt idx="41">
                  <c:v>0.85449770000000003</c:v>
                </c:pt>
                <c:pt idx="42">
                  <c:v>0.85510180000000002</c:v>
                </c:pt>
                <c:pt idx="43">
                  <c:v>0.85370029999999997</c:v>
                </c:pt>
                <c:pt idx="44">
                  <c:v>0.85277820000000004</c:v>
                </c:pt>
                <c:pt idx="45">
                  <c:v>0.85288589999999997</c:v>
                </c:pt>
                <c:pt idx="46">
                  <c:v>0.850804</c:v>
                </c:pt>
                <c:pt idx="47">
                  <c:v>0.85047119999999998</c:v>
                </c:pt>
                <c:pt idx="48">
                  <c:v>0.84928040000000005</c:v>
                </c:pt>
                <c:pt idx="49">
                  <c:v>0.84907849999999996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A-4B15-88A0-104A268C5F12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need'!$AD$4:$AD$53</c:f>
              <c:numCache>
                <c:formatCode>General</c:formatCode>
                <c:ptCount val="50"/>
                <c:pt idx="0">
                  <c:v>0.76808509999999997</c:v>
                </c:pt>
                <c:pt idx="1">
                  <c:v>0.81714880000000001</c:v>
                </c:pt>
                <c:pt idx="2">
                  <c:v>0.83531599999999995</c:v>
                </c:pt>
                <c:pt idx="3">
                  <c:v>0.84350550000000002</c:v>
                </c:pt>
                <c:pt idx="4">
                  <c:v>0.84586930000000005</c:v>
                </c:pt>
                <c:pt idx="5">
                  <c:v>0.85376529999999995</c:v>
                </c:pt>
                <c:pt idx="6">
                  <c:v>0.84933139999999996</c:v>
                </c:pt>
                <c:pt idx="7">
                  <c:v>0.84887069999999998</c:v>
                </c:pt>
                <c:pt idx="8">
                  <c:v>0.84991669999999997</c:v>
                </c:pt>
                <c:pt idx="9">
                  <c:v>0.84750309999999995</c:v>
                </c:pt>
                <c:pt idx="10">
                  <c:v>0.84205529999999995</c:v>
                </c:pt>
                <c:pt idx="11">
                  <c:v>0.83757459999999995</c:v>
                </c:pt>
                <c:pt idx="12">
                  <c:v>0.8382539</c:v>
                </c:pt>
                <c:pt idx="13">
                  <c:v>0.8381345</c:v>
                </c:pt>
                <c:pt idx="14">
                  <c:v>0.83444839999999998</c:v>
                </c:pt>
                <c:pt idx="15">
                  <c:v>0.83151940000000002</c:v>
                </c:pt>
                <c:pt idx="16">
                  <c:v>0.8288896</c:v>
                </c:pt>
                <c:pt idx="17">
                  <c:v>0.82601530000000001</c:v>
                </c:pt>
                <c:pt idx="18">
                  <c:v>0.82631940000000004</c:v>
                </c:pt>
                <c:pt idx="19">
                  <c:v>0.82448600000000005</c:v>
                </c:pt>
                <c:pt idx="20">
                  <c:v>0.82060630000000001</c:v>
                </c:pt>
                <c:pt idx="21">
                  <c:v>0.82175050000000005</c:v>
                </c:pt>
                <c:pt idx="22">
                  <c:v>0.81894800000000001</c:v>
                </c:pt>
                <c:pt idx="23">
                  <c:v>0.81577089999999997</c:v>
                </c:pt>
                <c:pt idx="24">
                  <c:v>0.81478490000000003</c:v>
                </c:pt>
                <c:pt idx="25">
                  <c:v>0.81430069999999999</c:v>
                </c:pt>
                <c:pt idx="26">
                  <c:v>0.8150849</c:v>
                </c:pt>
                <c:pt idx="27">
                  <c:v>0.81459060000000005</c:v>
                </c:pt>
                <c:pt idx="28">
                  <c:v>0.81626849999999995</c:v>
                </c:pt>
                <c:pt idx="29">
                  <c:v>0.81669709999999995</c:v>
                </c:pt>
                <c:pt idx="30">
                  <c:v>0.82343049999999995</c:v>
                </c:pt>
                <c:pt idx="31">
                  <c:v>0.82654190000000005</c:v>
                </c:pt>
                <c:pt idx="32">
                  <c:v>0.82527150000000005</c:v>
                </c:pt>
                <c:pt idx="33">
                  <c:v>0.8225095</c:v>
                </c:pt>
                <c:pt idx="34">
                  <c:v>0.82422079999999998</c:v>
                </c:pt>
                <c:pt idx="35">
                  <c:v>0.82464939999999998</c:v>
                </c:pt>
                <c:pt idx="36">
                  <c:v>0.82400450000000003</c:v>
                </c:pt>
                <c:pt idx="37">
                  <c:v>0.82478530000000005</c:v>
                </c:pt>
                <c:pt idx="38">
                  <c:v>0.82735519999999996</c:v>
                </c:pt>
                <c:pt idx="39">
                  <c:v>0.8276329</c:v>
                </c:pt>
                <c:pt idx="40">
                  <c:v>0.82804849999999997</c:v>
                </c:pt>
                <c:pt idx="41">
                  <c:v>0.82638480000000003</c:v>
                </c:pt>
                <c:pt idx="42">
                  <c:v>0.82512730000000001</c:v>
                </c:pt>
                <c:pt idx="43">
                  <c:v>0.82594350000000005</c:v>
                </c:pt>
                <c:pt idx="44">
                  <c:v>0.82291000000000003</c:v>
                </c:pt>
                <c:pt idx="45">
                  <c:v>0.81980629999999999</c:v>
                </c:pt>
                <c:pt idx="46">
                  <c:v>0.8222062</c:v>
                </c:pt>
                <c:pt idx="47">
                  <c:v>0.81922070000000002</c:v>
                </c:pt>
                <c:pt idx="48">
                  <c:v>0.82065189999999999</c:v>
                </c:pt>
                <c:pt idx="49">
                  <c:v>0.82155129999999998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A-4B15-88A0-104A268C5F12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need'!$AH$4:$AH$53</c:f>
              <c:numCache>
                <c:formatCode>General</c:formatCode>
                <c:ptCount val="50"/>
                <c:pt idx="0">
                  <c:v>0.42521930000000002</c:v>
                </c:pt>
                <c:pt idx="1">
                  <c:v>0.46261439999999998</c:v>
                </c:pt>
                <c:pt idx="2">
                  <c:v>0.49570969999999998</c:v>
                </c:pt>
                <c:pt idx="3">
                  <c:v>0.51071390000000005</c:v>
                </c:pt>
                <c:pt idx="4">
                  <c:v>0.53159920000000005</c:v>
                </c:pt>
                <c:pt idx="5">
                  <c:v>0.55453019999999997</c:v>
                </c:pt>
                <c:pt idx="6">
                  <c:v>0.56196539999999995</c:v>
                </c:pt>
                <c:pt idx="7">
                  <c:v>0.57860389999999995</c:v>
                </c:pt>
                <c:pt idx="8">
                  <c:v>0.59524010000000005</c:v>
                </c:pt>
                <c:pt idx="9">
                  <c:v>0.60769110000000004</c:v>
                </c:pt>
                <c:pt idx="10">
                  <c:v>0.61993109999999996</c:v>
                </c:pt>
                <c:pt idx="11">
                  <c:v>0.62165479999999995</c:v>
                </c:pt>
                <c:pt idx="12">
                  <c:v>0.62988330000000003</c:v>
                </c:pt>
                <c:pt idx="13">
                  <c:v>0.63148110000000002</c:v>
                </c:pt>
                <c:pt idx="14">
                  <c:v>0.63683009999999995</c:v>
                </c:pt>
                <c:pt idx="15">
                  <c:v>0.636127</c:v>
                </c:pt>
                <c:pt idx="16">
                  <c:v>0.62759450000000006</c:v>
                </c:pt>
                <c:pt idx="17">
                  <c:v>0.626386</c:v>
                </c:pt>
                <c:pt idx="18">
                  <c:v>0.62190840000000003</c:v>
                </c:pt>
                <c:pt idx="19">
                  <c:v>0.62245859999999997</c:v>
                </c:pt>
                <c:pt idx="20">
                  <c:v>0.61358880000000005</c:v>
                </c:pt>
                <c:pt idx="21">
                  <c:v>0.61431210000000003</c:v>
                </c:pt>
                <c:pt idx="22">
                  <c:v>0.60981510000000005</c:v>
                </c:pt>
                <c:pt idx="23">
                  <c:v>0.60307659999999996</c:v>
                </c:pt>
                <c:pt idx="24">
                  <c:v>0.59425649999999997</c:v>
                </c:pt>
                <c:pt idx="25">
                  <c:v>0.58505269999999998</c:v>
                </c:pt>
                <c:pt idx="26">
                  <c:v>0.57648969999999999</c:v>
                </c:pt>
                <c:pt idx="27">
                  <c:v>0.56730659999999999</c:v>
                </c:pt>
                <c:pt idx="28">
                  <c:v>0.56408329999999995</c:v>
                </c:pt>
                <c:pt idx="29">
                  <c:v>0.5645424</c:v>
                </c:pt>
                <c:pt idx="30">
                  <c:v>0.56236430000000004</c:v>
                </c:pt>
                <c:pt idx="31">
                  <c:v>0.55703270000000005</c:v>
                </c:pt>
                <c:pt idx="32">
                  <c:v>0.55003270000000004</c:v>
                </c:pt>
                <c:pt idx="33">
                  <c:v>0.54401200000000005</c:v>
                </c:pt>
                <c:pt idx="34">
                  <c:v>0.54762259999999996</c:v>
                </c:pt>
                <c:pt idx="35">
                  <c:v>0.53790470000000001</c:v>
                </c:pt>
                <c:pt idx="36">
                  <c:v>0.53721589999999997</c:v>
                </c:pt>
                <c:pt idx="37">
                  <c:v>0.53565399999999996</c:v>
                </c:pt>
                <c:pt idx="38">
                  <c:v>0.53059809999999996</c:v>
                </c:pt>
                <c:pt idx="39">
                  <c:v>0.53064140000000004</c:v>
                </c:pt>
                <c:pt idx="40">
                  <c:v>0.53394750000000002</c:v>
                </c:pt>
                <c:pt idx="41">
                  <c:v>0.53725979999999995</c:v>
                </c:pt>
                <c:pt idx="42">
                  <c:v>0.53721359999999996</c:v>
                </c:pt>
                <c:pt idx="43">
                  <c:v>0.53970289999999999</c:v>
                </c:pt>
                <c:pt idx="44">
                  <c:v>0.54014359999999995</c:v>
                </c:pt>
                <c:pt idx="45">
                  <c:v>0.54276250000000004</c:v>
                </c:pt>
                <c:pt idx="46">
                  <c:v>0.54777010000000004</c:v>
                </c:pt>
                <c:pt idx="47">
                  <c:v>0.55303369999999996</c:v>
                </c:pt>
                <c:pt idx="48">
                  <c:v>0.55371499999999996</c:v>
                </c:pt>
                <c:pt idx="49">
                  <c:v>0.55017910000000003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A-4B15-88A0-104A268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living with partner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14767949778515"/>
          <c:y val="0.750277465316835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937007874014"/>
          <c:y val="5.0925925925925923E-2"/>
          <c:w val="0.83540507436570433"/>
          <c:h val="0.74790099154272383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receipt'!$S$2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receipt'!$S$4:$S$54</c:f>
              <c:numCache>
                <c:formatCode>General</c:formatCode>
                <c:ptCount val="51"/>
                <c:pt idx="0">
                  <c:v>231.04533976388794</c:v>
                </c:pt>
                <c:pt idx="1">
                  <c:v>238.46064627658029</c:v>
                </c:pt>
                <c:pt idx="2">
                  <c:v>246.26623207941432</c:v>
                </c:pt>
                <c:pt idx="3">
                  <c:v>263.82880013579097</c:v>
                </c:pt>
                <c:pt idx="4">
                  <c:v>279.43997174145903</c:v>
                </c:pt>
                <c:pt idx="5">
                  <c:v>285.29416109358459</c:v>
                </c:pt>
                <c:pt idx="6">
                  <c:v>293.49002618656033</c:v>
                </c:pt>
                <c:pt idx="7">
                  <c:v>305.97896347109486</c:v>
                </c:pt>
                <c:pt idx="8">
                  <c:v>302.46644985981948</c:v>
                </c:pt>
                <c:pt idx="9">
                  <c:v>297.78309837811906</c:v>
                </c:pt>
                <c:pt idx="10">
                  <c:v>300.51505340911098</c:v>
                </c:pt>
                <c:pt idx="11">
                  <c:v>297.39281908797733</c:v>
                </c:pt>
                <c:pt idx="12">
                  <c:v>302.0761705696778</c:v>
                </c:pt>
                <c:pt idx="13">
                  <c:v>321.19985578662124</c:v>
                </c:pt>
                <c:pt idx="14">
                  <c:v>309.10119779222845</c:v>
                </c:pt>
                <c:pt idx="15">
                  <c:v>297.00253979783565</c:v>
                </c:pt>
                <c:pt idx="16">
                  <c:v>300.51505340911098</c:v>
                </c:pt>
                <c:pt idx="17">
                  <c:v>291.53862973585183</c:v>
                </c:pt>
                <c:pt idx="18">
                  <c:v>285.68444038372627</c:v>
                </c:pt>
                <c:pt idx="19">
                  <c:v>300.1247741189693</c:v>
                </c:pt>
                <c:pt idx="20">
                  <c:v>292.70946760627692</c:v>
                </c:pt>
                <c:pt idx="21">
                  <c:v>296.22198121755224</c:v>
                </c:pt>
                <c:pt idx="22">
                  <c:v>297.78309837811906</c:v>
                </c:pt>
                <c:pt idx="23">
                  <c:v>289.19695399500159</c:v>
                </c:pt>
                <c:pt idx="24">
                  <c:v>288.80667470485992</c:v>
                </c:pt>
                <c:pt idx="25">
                  <c:v>284.12332322315945</c:v>
                </c:pt>
                <c:pt idx="26">
                  <c:v>281.78164748230927</c:v>
                </c:pt>
                <c:pt idx="27">
                  <c:v>289.977512575285</c:v>
                </c:pt>
                <c:pt idx="28">
                  <c:v>282.95248535273441</c:v>
                </c:pt>
                <c:pt idx="29">
                  <c:v>300.51505340911098</c:v>
                </c:pt>
                <c:pt idx="30">
                  <c:v>316.51650430492077</c:v>
                </c:pt>
                <c:pt idx="31">
                  <c:v>313.00399069364551</c:v>
                </c:pt>
                <c:pt idx="32">
                  <c:v>317.68734217534586</c:v>
                </c:pt>
                <c:pt idx="33">
                  <c:v>313.39426998378713</c:v>
                </c:pt>
                <c:pt idx="34">
                  <c:v>310.27203566265359</c:v>
                </c:pt>
                <c:pt idx="35">
                  <c:v>330.9568380401638</c:v>
                </c:pt>
                <c:pt idx="36">
                  <c:v>336.03046881200595</c:v>
                </c:pt>
                <c:pt idx="37">
                  <c:v>329.39572087959692</c:v>
                </c:pt>
                <c:pt idx="38">
                  <c:v>326.27348655846339</c:v>
                </c:pt>
                <c:pt idx="39">
                  <c:v>327.44432442888842</c:v>
                </c:pt>
                <c:pt idx="40">
                  <c:v>329.0054415894553</c:v>
                </c:pt>
                <c:pt idx="41">
                  <c:v>318.85818004577101</c:v>
                </c:pt>
                <c:pt idx="42">
                  <c:v>320.0290179161961</c:v>
                </c:pt>
                <c:pt idx="43">
                  <c:v>320.41929720633777</c:v>
                </c:pt>
                <c:pt idx="44">
                  <c:v>324.71236939789651</c:v>
                </c:pt>
                <c:pt idx="45">
                  <c:v>330.9568380401638</c:v>
                </c:pt>
                <c:pt idx="46">
                  <c:v>334.46935165143907</c:v>
                </c:pt>
                <c:pt idx="47">
                  <c:v>345.39717177540678</c:v>
                </c:pt>
                <c:pt idx="48">
                  <c:v>332.9082344908723</c:v>
                </c:pt>
                <c:pt idx="49">
                  <c:v>339.93326171342295</c:v>
                </c:pt>
                <c:pt idx="50">
                  <c:v>343.44577532469827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4A68-B94C-4A3121C92240}"/>
            </c:ext>
          </c:extLst>
        </c:ser>
        <c:ser>
          <c:idx val="1"/>
          <c:order val="1"/>
          <c:tx>
            <c:strRef>
              <c:f>'social care receipt'!$T$2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receipt'!$T$4:$T$54</c:f>
              <c:numCache>
                <c:formatCode>General</c:formatCode>
                <c:ptCount val="51"/>
                <c:pt idx="0">
                  <c:v>1445.984769975008</c:v>
                </c:pt>
                <c:pt idx="1">
                  <c:v>1523.260069423065</c:v>
                </c:pt>
                <c:pt idx="2">
                  <c:v>1622.0007298289158</c:v>
                </c:pt>
                <c:pt idx="3">
                  <c:v>1688.3482091530054</c:v>
                </c:pt>
                <c:pt idx="4">
                  <c:v>1746.4998233841191</c:v>
                </c:pt>
                <c:pt idx="5">
                  <c:v>1797.6264103926821</c:v>
                </c:pt>
                <c:pt idx="6">
                  <c:v>1852.6557903026621</c:v>
                </c:pt>
                <c:pt idx="7">
                  <c:v>1871.389196229464</c:v>
                </c:pt>
                <c:pt idx="8">
                  <c:v>1926.418576139444</c:v>
                </c:pt>
                <c:pt idx="9">
                  <c:v>1942.029747745112</c:v>
                </c:pt>
                <c:pt idx="10">
                  <c:v>2021.2564436438777</c:v>
                </c:pt>
                <c:pt idx="11">
                  <c:v>2066.9191205904567</c:v>
                </c:pt>
                <c:pt idx="12">
                  <c:v>2098.1414638017927</c:v>
                </c:pt>
                <c:pt idx="13">
                  <c:v>2164.4889431258825</c:v>
                </c:pt>
                <c:pt idx="14">
                  <c:v>2223.4211159372794</c:v>
                </c:pt>
                <c:pt idx="15">
                  <c:v>2254.2531798584741</c:v>
                </c:pt>
                <c:pt idx="16">
                  <c:v>2262.8393242415918</c:v>
                </c:pt>
                <c:pt idx="17">
                  <c:v>2285.8658023599523</c:v>
                </c:pt>
                <c:pt idx="18">
                  <c:v>2341.2854615600736</c:v>
                </c:pt>
                <c:pt idx="19">
                  <c:v>2320.9909384727052</c:v>
                </c:pt>
                <c:pt idx="20">
                  <c:v>2310.8436769290206</c:v>
                </c:pt>
                <c:pt idx="21">
                  <c:v>2333.0895964670981</c:v>
                </c:pt>
                <c:pt idx="22">
                  <c:v>2312.7950733797293</c:v>
                </c:pt>
                <c:pt idx="23">
                  <c:v>2281.1824508782515</c:v>
                </c:pt>
                <c:pt idx="24">
                  <c:v>2276.1088201064094</c:v>
                </c:pt>
                <c:pt idx="25">
                  <c:v>2272.5963064951343</c:v>
                </c:pt>
                <c:pt idx="26">
                  <c:v>2246.0573147654986</c:v>
                </c:pt>
                <c:pt idx="27">
                  <c:v>2192.1987727259434</c:v>
                </c:pt>
                <c:pt idx="28">
                  <c:v>2171.9042496385746</c:v>
                </c:pt>
                <c:pt idx="29">
                  <c:v>2168.0014567371577</c:v>
                </c:pt>
                <c:pt idx="30">
                  <c:v>2114.1429146976029</c:v>
                </c:pt>
                <c:pt idx="31">
                  <c:v>2103.9956531539187</c:v>
                </c:pt>
                <c:pt idx="32">
                  <c:v>2100.0928602525014</c:v>
                </c:pt>
                <c:pt idx="33">
                  <c:v>2107.5081667651939</c:v>
                </c:pt>
                <c:pt idx="34">
                  <c:v>2113.7526354074612</c:v>
                </c:pt>
                <c:pt idx="35">
                  <c:v>2184.3931869231096</c:v>
                </c:pt>
                <c:pt idx="36">
                  <c:v>2196.1015656273603</c:v>
                </c:pt>
                <c:pt idx="37">
                  <c:v>2253.0823419880489</c:v>
                </c:pt>
                <c:pt idx="38">
                  <c:v>2260.4976485007414</c:v>
                </c:pt>
                <c:pt idx="39">
                  <c:v>2296.0130639036365</c:v>
                </c:pt>
                <c:pt idx="40">
                  <c:v>2321.7714970529887</c:v>
                </c:pt>
                <c:pt idx="41">
                  <c:v>2340.5049029797901</c:v>
                </c:pt>
                <c:pt idx="42">
                  <c:v>2392.021769278495</c:v>
                </c:pt>
                <c:pt idx="43">
                  <c:v>2403.7301479827465</c:v>
                </c:pt>
                <c:pt idx="44">
                  <c:v>2432.2205361630904</c:v>
                </c:pt>
                <c:pt idx="45">
                  <c:v>2437.6844462250742</c:v>
                </c:pt>
                <c:pt idx="46">
                  <c:v>2445.8803113180502</c:v>
                </c:pt>
                <c:pt idx="47">
                  <c:v>2434.9524911940825</c:v>
                </c:pt>
                <c:pt idx="48">
                  <c:v>2419.3413195884145</c:v>
                </c:pt>
                <c:pt idx="49">
                  <c:v>2426.3663468109648</c:v>
                </c:pt>
                <c:pt idx="50">
                  <c:v>2447.4414284786167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A-4A68-B94C-4A3121C92240}"/>
            </c:ext>
          </c:extLst>
        </c:ser>
        <c:ser>
          <c:idx val="2"/>
          <c:order val="2"/>
          <c:tx>
            <c:strRef>
              <c:f>'social care receipt'!$U$2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receipt'!$R$4:$R$54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'social care receipt'!$U$4:$U$54</c:f>
              <c:numCache>
                <c:formatCode>General</c:formatCode>
                <c:ptCount val="51"/>
                <c:pt idx="0">
                  <c:v>1445.5944906848665</c:v>
                </c:pt>
                <c:pt idx="1">
                  <c:v>1475.6459960257773</c:v>
                </c:pt>
                <c:pt idx="2">
                  <c:v>1550.9698990231261</c:v>
                </c:pt>
                <c:pt idx="3">
                  <c:v>1629.0257570514666</c:v>
                </c:pt>
                <c:pt idx="4">
                  <c:v>1745.7192648038356</c:v>
                </c:pt>
                <c:pt idx="5">
                  <c:v>1826.1167985730265</c:v>
                </c:pt>
                <c:pt idx="6">
                  <c:v>1877.2433855815893</c:v>
                </c:pt>
                <c:pt idx="7">
                  <c:v>1978.3257217282903</c:v>
                </c:pt>
                <c:pt idx="8">
                  <c:v>2053.6496247256391</c:v>
                </c:pt>
                <c:pt idx="9">
                  <c:v>2092.6775537398094</c:v>
                </c:pt>
                <c:pt idx="10">
                  <c:v>2155.9027987427653</c:v>
                </c:pt>
                <c:pt idx="11">
                  <c:v>2232.3975396105388</c:v>
                </c:pt>
                <c:pt idx="12">
                  <c:v>2286.2560816500936</c:v>
                </c:pt>
                <c:pt idx="13">
                  <c:v>2301.4769739656203</c:v>
                </c:pt>
                <c:pt idx="14">
                  <c:v>2369.7758497404179</c:v>
                </c:pt>
                <c:pt idx="15">
                  <c:v>2424.4149503602562</c:v>
                </c:pt>
                <c:pt idx="16">
                  <c:v>2456.4178521518756</c:v>
                </c:pt>
                <c:pt idx="17">
                  <c:v>2474.3706994983945</c:v>
                </c:pt>
                <c:pt idx="18">
                  <c:v>2504.031925549164</c:v>
                </c:pt>
                <c:pt idx="19">
                  <c:v>2560.6224226197105</c:v>
                </c:pt>
                <c:pt idx="20">
                  <c:v>2645.31302858046</c:v>
                </c:pt>
                <c:pt idx="21">
                  <c:v>2689.4145883664728</c:v>
                </c:pt>
                <c:pt idx="22">
                  <c:v>2726.4911209299339</c:v>
                </c:pt>
                <c:pt idx="23">
                  <c:v>2844.3554665527281</c:v>
                </c:pt>
                <c:pt idx="24">
                  <c:v>2928.6557932233363</c:v>
                </c:pt>
                <c:pt idx="25">
                  <c:v>2992.6615968065757</c:v>
                </c:pt>
                <c:pt idx="26">
                  <c:v>3072.2785719954827</c:v>
                </c:pt>
                <c:pt idx="27">
                  <c:v>3123.7954382941871</c:v>
                </c:pt>
                <c:pt idx="28">
                  <c:v>3211.2179992859287</c:v>
                </c:pt>
                <c:pt idx="29">
                  <c:v>3275.2238028691681</c:v>
                </c:pt>
                <c:pt idx="30">
                  <c:v>3327.1309484580147</c:v>
                </c:pt>
                <c:pt idx="31">
                  <c:v>3413.7729508694724</c:v>
                </c:pt>
                <c:pt idx="32">
                  <c:v>3481.6815473541287</c:v>
                </c:pt>
                <c:pt idx="33">
                  <c:v>3521.4900349485824</c:v>
                </c:pt>
                <c:pt idx="34">
                  <c:v>3528.5150621711327</c:v>
                </c:pt>
                <c:pt idx="35">
                  <c:v>3528.5150621711327</c:v>
                </c:pt>
                <c:pt idx="36">
                  <c:v>3552.7123781599184</c:v>
                </c:pt>
                <c:pt idx="37">
                  <c:v>3539.4428822951004</c:v>
                </c:pt>
                <c:pt idx="38">
                  <c:v>3591.350027883947</c:v>
                </c:pt>
                <c:pt idx="39">
                  <c:v>3546.8581888077929</c:v>
                </c:pt>
                <c:pt idx="40">
                  <c:v>3540.6137201655256</c:v>
                </c:pt>
                <c:pt idx="41">
                  <c:v>3537.8817651345339</c:v>
                </c:pt>
                <c:pt idx="42">
                  <c:v>3565.201315444453</c:v>
                </c:pt>
                <c:pt idx="43">
                  <c:v>3556.2248917711941</c:v>
                </c:pt>
                <c:pt idx="44">
                  <c:v>3546.8581888077929</c:v>
                </c:pt>
                <c:pt idx="45">
                  <c:v>3576.5194148585624</c:v>
                </c:pt>
                <c:pt idx="46">
                  <c:v>3638.5738219910932</c:v>
                </c:pt>
                <c:pt idx="47">
                  <c:v>3700.2379498334822</c:v>
                </c:pt>
                <c:pt idx="48">
                  <c:v>3774.000735670264</c:v>
                </c:pt>
                <c:pt idx="49">
                  <c:v>3822.395367647835</c:v>
                </c:pt>
                <c:pt idx="50">
                  <c:v>3893.8164777437669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A-4A68-B94C-4A3121C9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6287"/>
        <c:axId val="566306767"/>
      </c:areaChart>
      <c:catAx>
        <c:axId val="566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767"/>
        <c:crosses val="autoZero"/>
        <c:auto val="1"/>
        <c:lblAlgn val="ctr"/>
        <c:lblOffset val="100"/>
        <c:noMultiLvlLbl val="0"/>
      </c:catAx>
      <c:valAx>
        <c:axId val="5663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</a:t>
                </a:r>
                <a:r>
                  <a:rPr lang="en-GB" baseline="0"/>
                  <a:t>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36679790026248"/>
          <c:y val="5.6133712452610049E-2"/>
          <c:w val="0.336599737532808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23</xdr:row>
      <xdr:rowOff>95250</xdr:rowOff>
    </xdr:from>
    <xdr:to>
      <xdr:col>21</xdr:col>
      <xdr:colOff>466725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C8E2F-C654-B536-F467-0E0DC3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542924</xdr:colOff>
      <xdr:row>8</xdr:row>
      <xdr:rowOff>66675</xdr:rowOff>
    </xdr:from>
    <xdr:to>
      <xdr:col>22</xdr:col>
      <xdr:colOff>171449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9CC1-1A8A-4987-9ECA-BCA29090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9</xdr:row>
      <xdr:rowOff>19050</xdr:rowOff>
    </xdr:from>
    <xdr:to>
      <xdr:col>13</xdr:col>
      <xdr:colOff>0</xdr:colOff>
      <xdr:row>25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DD8E6-8AC4-4C07-A2B0-12E3D0A2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57150</xdr:rowOff>
    </xdr:from>
    <xdr:to>
      <xdr:col>11</xdr:col>
      <xdr:colOff>295275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F1F22-96C1-671E-A3D4-AE33461F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23</xdr:row>
      <xdr:rowOff>123825</xdr:rowOff>
    </xdr:from>
    <xdr:to>
      <xdr:col>22</xdr:col>
      <xdr:colOff>76200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A11E8-74BA-E438-C404-01FF7808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7</xdr:row>
      <xdr:rowOff>19050</xdr:rowOff>
    </xdr:from>
    <xdr:to>
      <xdr:col>22</xdr:col>
      <xdr:colOff>114301</xdr:colOff>
      <xdr:row>22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BAFB8E-2B54-4DA0-8944-7E3ECE63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7</xdr:row>
      <xdr:rowOff>9525</xdr:rowOff>
    </xdr:from>
    <xdr:to>
      <xdr:col>31</xdr:col>
      <xdr:colOff>219076</xdr:colOff>
      <xdr:row>22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32C5D-4A76-4677-9E27-33208A36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142875</xdr:colOff>
      <xdr:row>25</xdr:row>
      <xdr:rowOff>0</xdr:rowOff>
    </xdr:from>
    <xdr:to>
      <xdr:col>30</xdr:col>
      <xdr:colOff>561976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9C2F88-AD03-4421-8B59-E5023730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5</xdr:row>
      <xdr:rowOff>176212</xdr:rowOff>
    </xdr:from>
    <xdr:to>
      <xdr:col>23</xdr:col>
      <xdr:colOff>161925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941C-4FB7-F61B-9EC0-70CF159F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552450</xdr:colOff>
      <xdr:row>4</xdr:row>
      <xdr:rowOff>71437</xdr:rowOff>
    </xdr:from>
    <xdr:to>
      <xdr:col>31</xdr:col>
      <xdr:colOff>247650</xdr:colOff>
      <xdr:row>18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8D57-8586-CC67-2B51-0998B125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21</xdr:row>
      <xdr:rowOff>152400</xdr:rowOff>
    </xdr:from>
    <xdr:to>
      <xdr:col>30</xdr:col>
      <xdr:colOff>219075</xdr:colOff>
      <xdr:row>36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EB97B-9904-424E-951F-2C113F23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152399</xdr:colOff>
      <xdr:row>11</xdr:row>
      <xdr:rowOff>80961</xdr:rowOff>
    </xdr:from>
    <xdr:to>
      <xdr:col>63</xdr:col>
      <xdr:colOff>428624</xdr:colOff>
      <xdr:row>27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629E5-E955-32DA-75C1-F41D7C6F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47625</xdr:colOff>
      <xdr:row>11</xdr:row>
      <xdr:rowOff>128587</xdr:rowOff>
    </xdr:from>
    <xdr:to>
      <xdr:col>71</xdr:col>
      <xdr:colOff>561975</xdr:colOff>
      <xdr:row>26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F1DB7-D935-2704-C628-57D1DEAC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6</xdr:row>
      <xdr:rowOff>0</xdr:rowOff>
    </xdr:from>
    <xdr:to>
      <xdr:col>31</xdr:col>
      <xdr:colOff>257175</xdr:colOff>
      <xdr:row>22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ABF3E-6023-484F-8AFA-F9C86E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5</xdr:row>
      <xdr:rowOff>66674</xdr:rowOff>
    </xdr:from>
    <xdr:to>
      <xdr:col>22</xdr:col>
      <xdr:colOff>409575</xdr:colOff>
      <xdr:row>25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6A5DD-2D18-4CE7-8C66-ABE5E4C0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BF06-1AB6-4782-BF06-E815896D9292}">
  <dimension ref="A2:A4"/>
  <sheetViews>
    <sheetView tabSelected="1" workbookViewId="0">
      <selection activeCell="C6" sqref="C6"/>
    </sheetView>
  </sheetViews>
  <sheetFormatPr defaultRowHeight="15" x14ac:dyDescent="0.25"/>
  <sheetData>
    <row r="2" spans="1:1" x14ac:dyDescent="0.25">
      <c r="A2" t="s">
        <v>81</v>
      </c>
    </row>
    <row r="3" spans="1:1" x14ac:dyDescent="0.25">
      <c r="A3" t="s">
        <v>79</v>
      </c>
    </row>
    <row r="4" spans="1:1" x14ac:dyDescent="0.25">
      <c r="A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5EA-0848-4600-9F09-344776D98517}">
  <dimension ref="A1:AA53"/>
  <sheetViews>
    <sheetView workbookViewId="0"/>
  </sheetViews>
  <sheetFormatPr defaultRowHeight="15" x14ac:dyDescent="0.25"/>
  <cols>
    <col min="5" max="5" width="9.85546875" bestFit="1" customWidth="1"/>
    <col min="6" max="6" width="9"/>
    <col min="25" max="25" width="1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75</v>
      </c>
      <c r="J1" t="s">
        <v>6</v>
      </c>
      <c r="K1" t="s">
        <v>7</v>
      </c>
      <c r="L1" t="s">
        <v>5</v>
      </c>
      <c r="M1" t="s">
        <v>78</v>
      </c>
      <c r="N1" t="s">
        <v>24</v>
      </c>
      <c r="O1" t="s">
        <v>25</v>
      </c>
      <c r="P1" t="s">
        <v>7</v>
      </c>
      <c r="Q1" t="s">
        <v>8</v>
      </c>
      <c r="R1" t="s">
        <v>76</v>
      </c>
      <c r="S1" t="s">
        <v>9</v>
      </c>
      <c r="T1" t="s">
        <v>10</v>
      </c>
      <c r="U1" t="s">
        <v>11</v>
      </c>
      <c r="V1" t="s">
        <v>12</v>
      </c>
      <c r="W1" t="s">
        <v>77</v>
      </c>
      <c r="Y1" t="s">
        <v>28</v>
      </c>
      <c r="Z1" t="s">
        <v>82</v>
      </c>
    </row>
    <row r="2" spans="1:27" x14ac:dyDescent="0.25">
      <c r="A2">
        <v>2019</v>
      </c>
      <c r="B2" s="2">
        <v>170851</v>
      </c>
      <c r="C2" s="2">
        <v>135561</v>
      </c>
      <c r="D2" s="2">
        <v>35290</v>
      </c>
      <c r="E2" s="1">
        <f>D2*$H$5</f>
        <v>13772956.149100684</v>
      </c>
      <c r="F2" s="1"/>
      <c r="G2" s="1"/>
      <c r="H2" t="s">
        <v>3</v>
      </c>
      <c r="J2" s="2">
        <v>98406</v>
      </c>
      <c r="K2" s="2">
        <v>23199</v>
      </c>
      <c r="L2" s="2">
        <v>4705</v>
      </c>
      <c r="M2">
        <f>L2*$H$5/1000</f>
        <v>1836.2640601167107</v>
      </c>
      <c r="N2">
        <f>L2/J2</f>
        <v>4.781212527691401E-2</v>
      </c>
      <c r="O2">
        <f>L2/K2</f>
        <v>0.20281046596836069</v>
      </c>
      <c r="P2">
        <f>K2/J2</f>
        <v>0.23574782025486252</v>
      </c>
      <c r="Q2" s="3">
        <v>8.4794699999999992</v>
      </c>
      <c r="R2" s="3">
        <v>1.5211859999999999</v>
      </c>
      <c r="S2" s="3">
        <v>56.472679999999997</v>
      </c>
      <c r="T2" s="3">
        <v>0.55647009999999997</v>
      </c>
      <c r="U2" s="3">
        <v>0.50859949999999998</v>
      </c>
      <c r="V2" s="3">
        <v>0.42985580000000001</v>
      </c>
      <c r="W2">
        <f>R2*P2</f>
        <v>0.35861628370221327</v>
      </c>
      <c r="Y2">
        <f t="shared" ref="Y2:Y33" si="0">S2*364.25/7*L2*$H$5/10^9</f>
        <v>5.3960386653293346</v>
      </c>
      <c r="Z2">
        <f>R2*P2</f>
        <v>0.35861628370221327</v>
      </c>
      <c r="AA2">
        <f>Z2*J2</f>
        <v>35289.994013999996</v>
      </c>
    </row>
    <row r="3" spans="1:27" x14ac:dyDescent="0.25">
      <c r="A3">
        <v>2020</v>
      </c>
      <c r="B3" s="2">
        <v>173423</v>
      </c>
      <c r="C3" s="2">
        <v>137302</v>
      </c>
      <c r="D3" s="2">
        <v>36121</v>
      </c>
      <c r="E3" s="1">
        <f t="shared" ref="E3:E53" si="1">D3*$H$5</f>
        <v>14097278.239208439</v>
      </c>
      <c r="F3" s="1"/>
      <c r="G3" s="1"/>
      <c r="H3">
        <v>66679607.000000022</v>
      </c>
      <c r="J3" s="2">
        <v>89929</v>
      </c>
      <c r="K3" s="2">
        <v>22726</v>
      </c>
      <c r="L3" s="2">
        <v>4785</v>
      </c>
      <c r="M3">
        <f t="shared" ref="M3:M33" si="2">L3*$H$5/1000</f>
        <v>1867.4864033280469</v>
      </c>
      <c r="N3">
        <f t="shared" ref="N3:N52" si="3">L3/J3</f>
        <v>5.3208642373427928E-2</v>
      </c>
      <c r="O3">
        <f t="shared" ref="O3:O52" si="4">L3/K3</f>
        <v>0.21055179090029041</v>
      </c>
      <c r="P3">
        <f t="shared" ref="P3:P52" si="5">K3/J3</f>
        <v>0.25271047159425769</v>
      </c>
      <c r="Q3" s="3">
        <v>8.5991959999999992</v>
      </c>
      <c r="R3" s="3">
        <v>1.589413</v>
      </c>
      <c r="S3" s="3">
        <v>56.528559999999999</v>
      </c>
      <c r="T3" s="3">
        <v>0.51686330000000003</v>
      </c>
      <c r="U3" s="3">
        <v>0.46515000000000001</v>
      </c>
      <c r="V3" s="3">
        <v>0.36809170000000002</v>
      </c>
      <c r="W3">
        <f t="shared" ref="W3:W53" si="6">R3*P3</f>
        <v>0.4016613087880439</v>
      </c>
      <c r="Y3">
        <f t="shared" si="0"/>
        <v>5.4932187199993878</v>
      </c>
      <c r="Z3">
        <f t="shared" ref="Z3:Z53" si="7">R3*P3</f>
        <v>0.4016613087880439</v>
      </c>
      <c r="AA3">
        <f t="shared" ref="AA3:AA53" si="8">Z3*J3</f>
        <v>36120.999838000003</v>
      </c>
    </row>
    <row r="4" spans="1:27" x14ac:dyDescent="0.25">
      <c r="A4">
        <v>2021</v>
      </c>
      <c r="B4" s="2">
        <v>173271</v>
      </c>
      <c r="C4" s="2">
        <v>137513</v>
      </c>
      <c r="D4" s="2">
        <v>35758</v>
      </c>
      <c r="E4" s="1">
        <f t="shared" si="1"/>
        <v>13955606.856887002</v>
      </c>
      <c r="F4" s="1"/>
      <c r="G4" s="1"/>
      <c r="H4" t="s">
        <v>4</v>
      </c>
      <c r="J4" s="2">
        <v>89542</v>
      </c>
      <c r="K4" s="2">
        <v>22042</v>
      </c>
      <c r="L4" s="2">
        <v>4632</v>
      </c>
      <c r="M4">
        <f t="shared" si="2"/>
        <v>1807.7736719363663</v>
      </c>
      <c r="N4">
        <f t="shared" si="3"/>
        <v>5.1729914453552524E-2</v>
      </c>
      <c r="O4">
        <f>L4/K4</f>
        <v>0.21014427002994285</v>
      </c>
      <c r="P4">
        <f t="shared" si="5"/>
        <v>0.24616381139576959</v>
      </c>
      <c r="Q4" s="3">
        <v>8.9285610000000002</v>
      </c>
      <c r="R4" s="3">
        <v>1.6222669999999999</v>
      </c>
      <c r="S4" s="3">
        <v>61.902909999999999</v>
      </c>
      <c r="T4" s="3">
        <v>0.49962030000000002</v>
      </c>
      <c r="U4" s="3">
        <v>0.47518369999999999</v>
      </c>
      <c r="V4" s="3">
        <v>0.34312769999999998</v>
      </c>
      <c r="W4">
        <f t="shared" si="6"/>
        <v>0.39934342782158094</v>
      </c>
      <c r="Y4">
        <f t="shared" si="0"/>
        <v>5.8231321065020358</v>
      </c>
      <c r="Z4">
        <f t="shared" si="7"/>
        <v>0.39934342782158094</v>
      </c>
      <c r="AA4">
        <f t="shared" si="8"/>
        <v>35758.009213999998</v>
      </c>
    </row>
    <row r="5" spans="1:27" x14ac:dyDescent="0.25">
      <c r="A5">
        <v>2022</v>
      </c>
      <c r="B5" s="2">
        <v>173750</v>
      </c>
      <c r="C5" s="2">
        <v>138332</v>
      </c>
      <c r="D5" s="2">
        <v>35418</v>
      </c>
      <c r="E5" s="1">
        <f t="shared" si="1"/>
        <v>13822911.898238821</v>
      </c>
      <c r="F5" s="1"/>
      <c r="G5" s="1"/>
      <c r="H5">
        <f>H3/B2</f>
        <v>390.27929014170257</v>
      </c>
      <c r="J5" s="2">
        <v>90269</v>
      </c>
      <c r="K5" s="2">
        <v>21501</v>
      </c>
      <c r="L5" s="2">
        <v>4448</v>
      </c>
      <c r="M5">
        <f t="shared" si="2"/>
        <v>1735.9622825502929</v>
      </c>
      <c r="N5">
        <f t="shared" si="3"/>
        <v>4.9274944886949008E-2</v>
      </c>
      <c r="O5">
        <f>L5/K5</f>
        <v>0.20687409887912189</v>
      </c>
      <c r="P5">
        <f>K5/J5</f>
        <v>0.23818808228738547</v>
      </c>
      <c r="Q5" s="3">
        <v>9.2334949999999996</v>
      </c>
      <c r="R5" s="3">
        <v>1.6472720000000001</v>
      </c>
      <c r="S5" s="3">
        <v>59.013060000000003</v>
      </c>
      <c r="T5" s="3">
        <v>0.496527</v>
      </c>
      <c r="U5" s="3">
        <v>0.47695460000000001</v>
      </c>
      <c r="V5" s="3">
        <v>0.33831699999999998</v>
      </c>
      <c r="W5">
        <f t="shared" si="6"/>
        <v>0.39236055868570607</v>
      </c>
      <c r="Y5">
        <f t="shared" si="0"/>
        <v>5.330769939795978</v>
      </c>
      <c r="Z5">
        <f t="shared" si="7"/>
        <v>0.39236055868570607</v>
      </c>
      <c r="AA5">
        <f t="shared" si="8"/>
        <v>35417.995272</v>
      </c>
    </row>
    <row r="6" spans="1:27" x14ac:dyDescent="0.25">
      <c r="A6">
        <v>2023</v>
      </c>
      <c r="B6" s="2">
        <v>175281</v>
      </c>
      <c r="C6" s="2">
        <v>139602</v>
      </c>
      <c r="D6" s="2">
        <v>35679</v>
      </c>
      <c r="E6" s="1">
        <f t="shared" si="1"/>
        <v>13924774.792965807</v>
      </c>
      <c r="F6" s="1"/>
      <c r="G6" s="1"/>
      <c r="H6" s="1"/>
      <c r="J6" s="2">
        <v>91403</v>
      </c>
      <c r="K6" s="2">
        <v>21223</v>
      </c>
      <c r="L6" s="2">
        <v>4306</v>
      </c>
      <c r="M6">
        <f t="shared" si="2"/>
        <v>1680.5426233501714</v>
      </c>
      <c r="N6">
        <f t="shared" si="3"/>
        <v>4.7110051092414909E-2</v>
      </c>
      <c r="O6">
        <f t="shared" si="4"/>
        <v>0.20289308768788578</v>
      </c>
      <c r="P6">
        <f t="shared" si="5"/>
        <v>0.23219150356115226</v>
      </c>
      <c r="Q6" s="3">
        <v>9.4312330000000006</v>
      </c>
      <c r="R6" s="3">
        <v>1.6811480000000001</v>
      </c>
      <c r="S6" s="3">
        <v>63.0351</v>
      </c>
      <c r="T6" s="3">
        <v>0.496417</v>
      </c>
      <c r="U6" s="3">
        <v>0.48079909999999998</v>
      </c>
      <c r="V6" s="3">
        <v>0.33664369999999999</v>
      </c>
      <c r="W6">
        <f t="shared" si="6"/>
        <v>0.39034828182882403</v>
      </c>
      <c r="Y6">
        <f t="shared" si="0"/>
        <v>5.5123082880740553</v>
      </c>
      <c r="Z6">
        <f t="shared" si="7"/>
        <v>0.39034828182882403</v>
      </c>
      <c r="AA6">
        <f t="shared" si="8"/>
        <v>35679.004004000002</v>
      </c>
    </row>
    <row r="7" spans="1:27" x14ac:dyDescent="0.25">
      <c r="A7">
        <v>2024</v>
      </c>
      <c r="B7" s="2">
        <v>178373</v>
      </c>
      <c r="C7" s="2">
        <v>141897</v>
      </c>
      <c r="D7" s="2">
        <v>36476</v>
      </c>
      <c r="E7" s="1">
        <f t="shared" si="1"/>
        <v>14235827.387208743</v>
      </c>
      <c r="F7" s="1"/>
      <c r="G7" s="1"/>
      <c r="H7" s="1" t="s">
        <v>26</v>
      </c>
      <c r="J7" s="2">
        <v>93120</v>
      </c>
      <c r="K7" s="2">
        <v>21140</v>
      </c>
      <c r="L7" s="2">
        <v>4268</v>
      </c>
      <c r="M7">
        <f t="shared" si="2"/>
        <v>1665.7120103247867</v>
      </c>
      <c r="N7">
        <f t="shared" si="3"/>
        <v>4.583333333333333E-2</v>
      </c>
      <c r="O7">
        <f t="shared" si="4"/>
        <v>0.20189214758751184</v>
      </c>
      <c r="P7">
        <f t="shared" si="5"/>
        <v>0.22701890034364261</v>
      </c>
      <c r="Q7" s="3">
        <v>9.5508170000000003</v>
      </c>
      <c r="R7" s="3">
        <v>1.725449</v>
      </c>
      <c r="S7" s="3">
        <v>63.307560000000002</v>
      </c>
      <c r="T7" s="3">
        <v>0.50194369999999999</v>
      </c>
      <c r="U7" s="3">
        <v>0.48907279999999997</v>
      </c>
      <c r="V7" s="3">
        <v>0.3421129</v>
      </c>
      <c r="W7">
        <f t="shared" si="6"/>
        <v>0.39170953457903779</v>
      </c>
      <c r="Y7">
        <f t="shared" si="0"/>
        <v>5.4872786265704372</v>
      </c>
      <c r="Z7">
        <f t="shared" si="7"/>
        <v>0.39170953457903779</v>
      </c>
      <c r="AA7">
        <f t="shared" si="8"/>
        <v>36475.991860000002</v>
      </c>
    </row>
    <row r="8" spans="1:27" x14ac:dyDescent="0.25">
      <c r="A8">
        <v>2025</v>
      </c>
      <c r="B8" s="2">
        <v>176508</v>
      </c>
      <c r="C8" s="2">
        <v>140230</v>
      </c>
      <c r="D8" s="2">
        <v>36278</v>
      </c>
      <c r="E8" s="1">
        <f t="shared" si="1"/>
        <v>14158552.087760687</v>
      </c>
      <c r="F8" s="1"/>
      <c r="G8" s="1"/>
      <c r="H8">
        <v>1.3049999999999999</v>
      </c>
      <c r="J8" s="2">
        <v>92297</v>
      </c>
      <c r="K8" s="2">
        <v>20395</v>
      </c>
      <c r="L8" s="2">
        <v>4295</v>
      </c>
      <c r="M8">
        <f t="shared" si="2"/>
        <v>1676.2495511586126</v>
      </c>
      <c r="N8">
        <f t="shared" si="3"/>
        <v>4.6534556919509841E-2</v>
      </c>
      <c r="O8">
        <f t="shared" si="4"/>
        <v>0.21059083108605051</v>
      </c>
      <c r="P8">
        <f t="shared" si="5"/>
        <v>0.22097142919054791</v>
      </c>
      <c r="Q8" s="3">
        <v>9.674823</v>
      </c>
      <c r="R8" s="3">
        <v>1.778769</v>
      </c>
      <c r="S8" s="3">
        <v>62.743270000000003</v>
      </c>
      <c r="T8" s="3">
        <v>0.50442589999999998</v>
      </c>
      <c r="U8" s="3">
        <v>0.49507230000000002</v>
      </c>
      <c r="V8" s="3">
        <v>0.3407347</v>
      </c>
      <c r="W8">
        <f t="shared" si="6"/>
        <v>0.39305712812984173</v>
      </c>
      <c r="Y8">
        <f t="shared" si="0"/>
        <v>5.4727718572153341</v>
      </c>
      <c r="Z8">
        <f t="shared" si="7"/>
        <v>0.39305712812984173</v>
      </c>
      <c r="AA8">
        <f t="shared" si="8"/>
        <v>36277.993755000003</v>
      </c>
    </row>
    <row r="9" spans="1:27" x14ac:dyDescent="0.25">
      <c r="A9">
        <v>2026</v>
      </c>
      <c r="B9" s="2">
        <v>176920</v>
      </c>
      <c r="C9" s="2">
        <v>140899</v>
      </c>
      <c r="D9" s="2">
        <v>36021</v>
      </c>
      <c r="E9" s="1">
        <f t="shared" si="1"/>
        <v>14058250.310194269</v>
      </c>
      <c r="F9" s="1"/>
      <c r="G9" s="1"/>
      <c r="H9" s="1"/>
      <c r="J9" s="2">
        <v>93167</v>
      </c>
      <c r="K9" s="2">
        <v>19702</v>
      </c>
      <c r="L9" s="2">
        <v>4024</v>
      </c>
      <c r="M9">
        <f t="shared" si="2"/>
        <v>1570.4838635302112</v>
      </c>
      <c r="N9">
        <f t="shared" si="3"/>
        <v>4.3191258707482263E-2</v>
      </c>
      <c r="O9">
        <f t="shared" si="4"/>
        <v>0.20424322403816872</v>
      </c>
      <c r="P9">
        <f t="shared" si="5"/>
        <v>0.21146972640527226</v>
      </c>
      <c r="Q9" s="3">
        <v>9.7391760000000005</v>
      </c>
      <c r="R9" s="3">
        <v>1.828292</v>
      </c>
      <c r="S9" s="3">
        <v>65.424610000000001</v>
      </c>
      <c r="T9" s="3">
        <v>0.50383719999999999</v>
      </c>
      <c r="U9" s="3">
        <v>0.49959389999999998</v>
      </c>
      <c r="V9" s="3">
        <v>0.33880369999999999</v>
      </c>
      <c r="W9">
        <f t="shared" si="6"/>
        <v>0.38662840902894802</v>
      </c>
      <c r="Y9">
        <f t="shared" si="0"/>
        <v>5.3465808846420488</v>
      </c>
      <c r="Z9">
        <f t="shared" si="7"/>
        <v>0.38662840902894802</v>
      </c>
      <c r="AA9">
        <f t="shared" si="8"/>
        <v>36021.008984</v>
      </c>
    </row>
    <row r="10" spans="1:27" x14ac:dyDescent="0.25">
      <c r="A10">
        <v>2027</v>
      </c>
      <c r="B10" s="2">
        <v>177932</v>
      </c>
      <c r="C10" s="2">
        <v>141973</v>
      </c>
      <c r="D10" s="2">
        <v>35959</v>
      </c>
      <c r="E10" s="1">
        <f t="shared" si="1"/>
        <v>14034052.994205482</v>
      </c>
      <c r="F10" s="1"/>
      <c r="G10" s="1"/>
      <c r="H10" s="1"/>
      <c r="J10" s="2">
        <v>94046</v>
      </c>
      <c r="K10" s="2">
        <v>19183</v>
      </c>
      <c r="L10" s="2">
        <v>3952</v>
      </c>
      <c r="M10">
        <f t="shared" si="2"/>
        <v>1542.3837546400086</v>
      </c>
      <c r="N10">
        <f t="shared" si="3"/>
        <v>4.2021989239308423E-2</v>
      </c>
      <c r="O10">
        <f t="shared" si="4"/>
        <v>0.206015743105875</v>
      </c>
      <c r="P10">
        <f t="shared" si="5"/>
        <v>0.20397465070284754</v>
      </c>
      <c r="Q10" s="3">
        <v>9.8167770000000001</v>
      </c>
      <c r="R10" s="3">
        <v>1.8745240000000001</v>
      </c>
      <c r="S10" s="3">
        <v>65.541460000000001</v>
      </c>
      <c r="T10" s="3">
        <v>0.50492309999999996</v>
      </c>
      <c r="U10" s="3">
        <v>0.50461350000000005</v>
      </c>
      <c r="V10" s="3">
        <v>0.34045419999999998</v>
      </c>
      <c r="W10">
        <f t="shared" si="6"/>
        <v>0.38235537813410458</v>
      </c>
      <c r="Y10">
        <f t="shared" si="0"/>
        <v>5.2602946844010088</v>
      </c>
      <c r="Z10">
        <f t="shared" si="7"/>
        <v>0.38235537813410458</v>
      </c>
      <c r="AA10">
        <f t="shared" si="8"/>
        <v>35958.993891999999</v>
      </c>
    </row>
    <row r="11" spans="1:27" x14ac:dyDescent="0.25">
      <c r="A11">
        <v>2028</v>
      </c>
      <c r="B11" s="2">
        <v>178763</v>
      </c>
      <c r="C11" s="2">
        <v>142900</v>
      </c>
      <c r="D11" s="2">
        <v>35863</v>
      </c>
      <c r="E11" s="1">
        <f t="shared" si="1"/>
        <v>13996586.18235188</v>
      </c>
      <c r="F11" s="1"/>
      <c r="G11" s="1"/>
      <c r="H11" s="1"/>
      <c r="J11" s="2">
        <v>94785</v>
      </c>
      <c r="K11" s="2">
        <v>18738</v>
      </c>
      <c r="L11" s="2">
        <v>3743</v>
      </c>
      <c r="M11">
        <f t="shared" si="2"/>
        <v>1460.8153830003928</v>
      </c>
      <c r="N11">
        <f t="shared" si="3"/>
        <v>3.9489370681014928E-2</v>
      </c>
      <c r="O11">
        <f t="shared" si="4"/>
        <v>0.19975450955278046</v>
      </c>
      <c r="P11">
        <f t="shared" si="5"/>
        <v>0.19768950783351796</v>
      </c>
      <c r="Q11" s="3">
        <v>9.8824740000000002</v>
      </c>
      <c r="R11" s="3">
        <v>1.913918</v>
      </c>
      <c r="S11" s="3">
        <v>63.379750000000001</v>
      </c>
      <c r="T11" s="3">
        <v>0.50585009999999997</v>
      </c>
      <c r="U11" s="3">
        <v>0.5067777</v>
      </c>
      <c r="V11" s="3">
        <v>0.34001510000000001</v>
      </c>
      <c r="W11">
        <f t="shared" si="6"/>
        <v>0.37836150745371105</v>
      </c>
      <c r="Y11">
        <f t="shared" si="0"/>
        <v>4.8177845629977778</v>
      </c>
      <c r="Z11">
        <f t="shared" si="7"/>
        <v>0.37836150745371105</v>
      </c>
      <c r="AA11">
        <f t="shared" si="8"/>
        <v>35862.995483999999</v>
      </c>
    </row>
    <row r="12" spans="1:27" x14ac:dyDescent="0.25">
      <c r="A12">
        <v>2029</v>
      </c>
      <c r="B12" s="2">
        <v>179434</v>
      </c>
      <c r="C12" s="2">
        <v>143806</v>
      </c>
      <c r="D12" s="2">
        <v>35628</v>
      </c>
      <c r="E12" s="1">
        <f t="shared" si="1"/>
        <v>13904870.549168579</v>
      </c>
      <c r="F12" s="1"/>
      <c r="G12" s="1"/>
      <c r="H12" s="1"/>
      <c r="J12" s="2">
        <v>95628</v>
      </c>
      <c r="K12" s="2">
        <v>18274</v>
      </c>
      <c r="L12" s="2">
        <v>3782</v>
      </c>
      <c r="M12">
        <f t="shared" si="2"/>
        <v>1476.0362753159193</v>
      </c>
      <c r="N12">
        <f t="shared" si="3"/>
        <v>3.9549086041745098E-2</v>
      </c>
      <c r="O12">
        <f t="shared" si="4"/>
        <v>0.20696070920433401</v>
      </c>
      <c r="P12">
        <f t="shared" si="5"/>
        <v>0.19109465846823107</v>
      </c>
      <c r="Q12" s="3">
        <v>9.9390059999999991</v>
      </c>
      <c r="R12" s="3">
        <v>1.9496549999999999</v>
      </c>
      <c r="S12" s="3">
        <v>70.048869999999994</v>
      </c>
      <c r="T12" s="3">
        <v>0.50397369999999997</v>
      </c>
      <c r="U12" s="3">
        <v>0.50465139999999997</v>
      </c>
      <c r="V12" s="3">
        <v>0.3379836</v>
      </c>
      <c r="W12">
        <f t="shared" si="6"/>
        <v>0.37256865635587905</v>
      </c>
      <c r="Y12">
        <f t="shared" si="0"/>
        <v>5.3802156714729756</v>
      </c>
      <c r="Z12">
        <f t="shared" si="7"/>
        <v>0.37256865635587905</v>
      </c>
      <c r="AA12">
        <f t="shared" si="8"/>
        <v>35627.995470000002</v>
      </c>
    </row>
    <row r="13" spans="1:27" x14ac:dyDescent="0.25">
      <c r="A13">
        <v>2030</v>
      </c>
      <c r="B13" s="2">
        <v>180042</v>
      </c>
      <c r="C13" s="2">
        <v>144734</v>
      </c>
      <c r="D13" s="2">
        <v>35308</v>
      </c>
      <c r="E13" s="1">
        <f t="shared" si="1"/>
        <v>13779981.176323235</v>
      </c>
      <c r="F13" s="1"/>
      <c r="G13" s="1"/>
      <c r="H13" s="1"/>
      <c r="J13" s="2">
        <v>96337</v>
      </c>
      <c r="K13" s="2">
        <v>17576</v>
      </c>
      <c r="L13" s="2">
        <v>3625</v>
      </c>
      <c r="M13">
        <f t="shared" si="2"/>
        <v>1414.762426763672</v>
      </c>
      <c r="N13">
        <f t="shared" si="3"/>
        <v>3.7628325565462903E-2</v>
      </c>
      <c r="O13">
        <f t="shared" si="4"/>
        <v>0.20624715521165227</v>
      </c>
      <c r="P13">
        <f t="shared" si="5"/>
        <v>0.18244288279684856</v>
      </c>
      <c r="Q13" s="3">
        <v>9.8671140000000008</v>
      </c>
      <c r="R13" s="3">
        <v>2.0088759999999999</v>
      </c>
      <c r="S13" s="3">
        <v>66.878439999999998</v>
      </c>
      <c r="T13" s="3">
        <v>0.50390820000000003</v>
      </c>
      <c r="U13" s="3">
        <v>0.5074533</v>
      </c>
      <c r="V13" s="3">
        <v>0.33731820000000001</v>
      </c>
      <c r="W13">
        <f t="shared" si="6"/>
        <v>0.36650512862140194</v>
      </c>
      <c r="Y13">
        <f t="shared" si="0"/>
        <v>4.9234685940618741</v>
      </c>
      <c r="Z13">
        <f t="shared" si="7"/>
        <v>0.36650512862140194</v>
      </c>
      <c r="AA13">
        <f t="shared" si="8"/>
        <v>35308.004575999999</v>
      </c>
    </row>
    <row r="14" spans="1:27" x14ac:dyDescent="0.25">
      <c r="A14">
        <v>2031</v>
      </c>
      <c r="B14" s="2">
        <v>180626</v>
      </c>
      <c r="C14" s="2">
        <v>145506</v>
      </c>
      <c r="D14" s="2">
        <v>35120</v>
      </c>
      <c r="E14" s="1">
        <f t="shared" si="1"/>
        <v>13706608.669776594</v>
      </c>
      <c r="F14" s="1"/>
      <c r="G14" s="1"/>
      <c r="H14" s="1"/>
      <c r="J14" s="2">
        <v>97084</v>
      </c>
      <c r="K14" s="2">
        <v>16983</v>
      </c>
      <c r="L14" s="2">
        <v>3473</v>
      </c>
      <c r="M14">
        <f t="shared" si="2"/>
        <v>1355.439974662133</v>
      </c>
      <c r="N14">
        <f t="shared" si="3"/>
        <v>3.5773144905442707E-2</v>
      </c>
      <c r="O14">
        <f t="shared" si="4"/>
        <v>0.20449861626332214</v>
      </c>
      <c r="P14">
        <f t="shared" si="5"/>
        <v>0.17493098759836842</v>
      </c>
      <c r="Q14" s="3">
        <v>9.7780339999999999</v>
      </c>
      <c r="R14" s="3">
        <v>2.0679500000000002</v>
      </c>
      <c r="S14" s="3">
        <v>69.368039999999993</v>
      </c>
      <c r="T14" s="3">
        <v>0.50307979999999997</v>
      </c>
      <c r="U14" s="3">
        <v>0.50727199999999995</v>
      </c>
      <c r="V14" s="3">
        <v>0.33567639999999999</v>
      </c>
      <c r="W14">
        <f t="shared" si="6"/>
        <v>0.36174853580404598</v>
      </c>
      <c r="Y14">
        <f t="shared" si="0"/>
        <v>4.8926171554144418</v>
      </c>
      <c r="Z14">
        <f t="shared" si="7"/>
        <v>0.36174853580404598</v>
      </c>
      <c r="AA14">
        <f t="shared" si="8"/>
        <v>35119.994850000003</v>
      </c>
    </row>
    <row r="15" spans="1:27" x14ac:dyDescent="0.25">
      <c r="A15">
        <v>2032</v>
      </c>
      <c r="B15" s="2">
        <v>181351</v>
      </c>
      <c r="C15" s="2">
        <v>146374</v>
      </c>
      <c r="D15" s="2">
        <v>34977</v>
      </c>
      <c r="E15" s="1">
        <f t="shared" si="1"/>
        <v>13650798.73128633</v>
      </c>
      <c r="F15" s="1"/>
      <c r="G15" s="1"/>
      <c r="H15" s="1"/>
      <c r="J15" s="2">
        <v>97783</v>
      </c>
      <c r="K15" s="2">
        <v>16457</v>
      </c>
      <c r="L15" s="2">
        <v>3427</v>
      </c>
      <c r="M15">
        <f t="shared" si="2"/>
        <v>1337.4871273156148</v>
      </c>
      <c r="N15">
        <f t="shared" si="3"/>
        <v>3.5046991808392054E-2</v>
      </c>
      <c r="O15">
        <f t="shared" si="4"/>
        <v>0.20823965485811508</v>
      </c>
      <c r="P15">
        <f t="shared" si="5"/>
        <v>0.16830123845658243</v>
      </c>
      <c r="Q15" s="3">
        <v>9.6706369999999993</v>
      </c>
      <c r="R15" s="3">
        <v>2.1253570000000002</v>
      </c>
      <c r="S15" s="3">
        <v>74.015010000000004</v>
      </c>
      <c r="T15" s="3">
        <v>0.50177430000000001</v>
      </c>
      <c r="U15" s="3">
        <v>0.50562070000000003</v>
      </c>
      <c r="V15" s="3">
        <v>0.33509119999999998</v>
      </c>
      <c r="W15">
        <f t="shared" si="6"/>
        <v>0.35770021526236667</v>
      </c>
      <c r="Y15">
        <f t="shared" si="0"/>
        <v>5.1512299057596387</v>
      </c>
      <c r="Z15">
        <f t="shared" si="7"/>
        <v>0.35770021526236667</v>
      </c>
      <c r="AA15">
        <f t="shared" si="8"/>
        <v>34977.000149</v>
      </c>
    </row>
    <row r="16" spans="1:27" x14ac:dyDescent="0.25">
      <c r="A16">
        <v>2033</v>
      </c>
      <c r="B16" s="2">
        <v>181832</v>
      </c>
      <c r="C16" s="2">
        <v>147020</v>
      </c>
      <c r="D16" s="2">
        <v>34812</v>
      </c>
      <c r="E16" s="1">
        <f t="shared" si="1"/>
        <v>13586402.64841295</v>
      </c>
      <c r="F16" s="1"/>
      <c r="G16" s="1"/>
      <c r="H16" s="1"/>
      <c r="J16" s="2">
        <v>98403</v>
      </c>
      <c r="K16" s="2">
        <v>15801</v>
      </c>
      <c r="L16" s="2">
        <v>3324</v>
      </c>
      <c r="M16">
        <f t="shared" si="2"/>
        <v>1297.2883604310196</v>
      </c>
      <c r="N16">
        <f t="shared" si="3"/>
        <v>3.3779457943355386E-2</v>
      </c>
      <c r="O16">
        <f t="shared" si="4"/>
        <v>0.21036643250427189</v>
      </c>
      <c r="P16">
        <f t="shared" si="5"/>
        <v>0.16057437273253863</v>
      </c>
      <c r="Q16" s="3">
        <v>9.4985429999999997</v>
      </c>
      <c r="R16" s="3">
        <v>2.2031520000000002</v>
      </c>
      <c r="S16" s="3">
        <v>70.206509999999994</v>
      </c>
      <c r="T16" s="3">
        <v>0.50423260000000003</v>
      </c>
      <c r="U16" s="3">
        <v>0.50705650000000002</v>
      </c>
      <c r="V16" s="3">
        <v>0.33646009999999998</v>
      </c>
      <c r="W16">
        <f t="shared" si="6"/>
        <v>0.35376975043443798</v>
      </c>
      <c r="Y16">
        <f t="shared" si="0"/>
        <v>4.7393133778392178</v>
      </c>
      <c r="Z16">
        <f t="shared" si="7"/>
        <v>0.35376975043443798</v>
      </c>
      <c r="AA16">
        <f t="shared" si="8"/>
        <v>34812.004752000001</v>
      </c>
    </row>
    <row r="17" spans="1:27" x14ac:dyDescent="0.25">
      <c r="A17">
        <v>2034</v>
      </c>
      <c r="B17" s="2">
        <v>182611</v>
      </c>
      <c r="C17" s="2">
        <v>147850</v>
      </c>
      <c r="D17" s="2">
        <v>34761</v>
      </c>
      <c r="E17" s="1">
        <f t="shared" si="1"/>
        <v>13566498.404615723</v>
      </c>
      <c r="F17" s="1"/>
      <c r="G17" s="1"/>
      <c r="H17" s="1"/>
      <c r="J17" s="2">
        <v>99063</v>
      </c>
      <c r="K17" s="2">
        <v>15192</v>
      </c>
      <c r="L17" s="2">
        <v>3412</v>
      </c>
      <c r="M17">
        <f t="shared" si="2"/>
        <v>1331.6329379634892</v>
      </c>
      <c r="N17">
        <f t="shared" si="3"/>
        <v>3.4442728364777971E-2</v>
      </c>
      <c r="O17">
        <f t="shared" si="4"/>
        <v>0.22459189046866773</v>
      </c>
      <c r="P17">
        <f t="shared" si="5"/>
        <v>0.15335695466521304</v>
      </c>
      <c r="Q17" s="3">
        <v>9.2357949999999995</v>
      </c>
      <c r="R17" s="3">
        <v>2.2881119999999999</v>
      </c>
      <c r="S17" s="3">
        <v>73.655450000000002</v>
      </c>
      <c r="T17" s="3">
        <v>0.50395199999999996</v>
      </c>
      <c r="U17" s="3">
        <v>0.51119009999999998</v>
      </c>
      <c r="V17" s="3">
        <v>0.33540239999999999</v>
      </c>
      <c r="W17">
        <f t="shared" si="6"/>
        <v>0.35089788825292995</v>
      </c>
      <c r="Y17">
        <f t="shared" si="0"/>
        <v>5.1037681399900654</v>
      </c>
      <c r="Z17">
        <f t="shared" si="7"/>
        <v>0.35089788825292995</v>
      </c>
      <c r="AA17">
        <f t="shared" si="8"/>
        <v>34760.997503999999</v>
      </c>
    </row>
    <row r="18" spans="1:27" x14ac:dyDescent="0.25">
      <c r="A18">
        <v>2035</v>
      </c>
      <c r="B18" s="2">
        <v>182883</v>
      </c>
      <c r="C18" s="2">
        <v>148370</v>
      </c>
      <c r="D18" s="2">
        <v>34513</v>
      </c>
      <c r="E18" s="1">
        <f t="shared" si="1"/>
        <v>13469709.14066058</v>
      </c>
      <c r="F18" s="1"/>
      <c r="G18" s="1"/>
      <c r="H18" s="1"/>
      <c r="J18" s="2">
        <v>99398</v>
      </c>
      <c r="K18" s="2">
        <v>14624</v>
      </c>
      <c r="L18" s="2">
        <v>3294</v>
      </c>
      <c r="M18">
        <f t="shared" si="2"/>
        <v>1285.5799817267682</v>
      </c>
      <c r="N18">
        <f t="shared" si="3"/>
        <v>3.3139499788728141E-2</v>
      </c>
      <c r="O18">
        <f t="shared" si="4"/>
        <v>0.22524617067833699</v>
      </c>
      <c r="P18">
        <f t="shared" si="5"/>
        <v>0.14712569669409847</v>
      </c>
      <c r="Q18" s="3">
        <v>8.9739599999999999</v>
      </c>
      <c r="R18" s="3">
        <v>2.3600249999999998</v>
      </c>
      <c r="S18" s="3">
        <v>81.948480000000004</v>
      </c>
      <c r="T18" s="3">
        <v>0.50749509999999998</v>
      </c>
      <c r="U18" s="3">
        <v>0.51347100000000001</v>
      </c>
      <c r="V18" s="3">
        <v>0.33829730000000002</v>
      </c>
      <c r="W18">
        <f t="shared" si="6"/>
        <v>0.34722032234048972</v>
      </c>
      <c r="Y18">
        <f t="shared" si="0"/>
        <v>5.4820314692251566</v>
      </c>
      <c r="Z18">
        <f t="shared" si="7"/>
        <v>0.34722032234048972</v>
      </c>
      <c r="AA18">
        <f t="shared" si="8"/>
        <v>34513.005599999997</v>
      </c>
    </row>
    <row r="19" spans="1:27" x14ac:dyDescent="0.25">
      <c r="A19">
        <v>2036</v>
      </c>
      <c r="B19" s="2">
        <v>183461</v>
      </c>
      <c r="C19" s="2">
        <v>148985</v>
      </c>
      <c r="D19" s="2">
        <v>34476</v>
      </c>
      <c r="E19" s="1">
        <f t="shared" si="1"/>
        <v>13455268.806925338</v>
      </c>
      <c r="F19" s="1"/>
      <c r="G19" s="1"/>
      <c r="H19" s="1"/>
      <c r="J19" s="2">
        <v>100030</v>
      </c>
      <c r="K19" s="2">
        <v>14265</v>
      </c>
      <c r="L19" s="2">
        <v>3348</v>
      </c>
      <c r="M19">
        <f t="shared" si="2"/>
        <v>1306.6550633944203</v>
      </c>
      <c r="N19">
        <f t="shared" si="3"/>
        <v>3.346995901229631E-2</v>
      </c>
      <c r="O19">
        <f t="shared" si="4"/>
        <v>0.23470031545741324</v>
      </c>
      <c r="P19">
        <f t="shared" si="5"/>
        <v>0.14260721783464961</v>
      </c>
      <c r="Q19" s="3">
        <v>8.788335</v>
      </c>
      <c r="R19" s="3">
        <v>2.4168240000000001</v>
      </c>
      <c r="S19" s="3">
        <v>72.129369999999994</v>
      </c>
      <c r="T19" s="3">
        <v>0.50669799999999998</v>
      </c>
      <c r="U19" s="3">
        <v>0.50690500000000005</v>
      </c>
      <c r="V19" s="3">
        <v>0.33461750000000001</v>
      </c>
      <c r="W19">
        <f t="shared" si="6"/>
        <v>0.3446565466360092</v>
      </c>
      <c r="Y19">
        <f t="shared" si="0"/>
        <v>4.9042727469334482</v>
      </c>
      <c r="Z19">
        <f t="shared" si="7"/>
        <v>0.3446565466360092</v>
      </c>
      <c r="AA19">
        <f t="shared" si="8"/>
        <v>34475.994359999997</v>
      </c>
    </row>
    <row r="20" spans="1:27" x14ac:dyDescent="0.25">
      <c r="A20">
        <v>2037</v>
      </c>
      <c r="B20" s="2">
        <v>183569</v>
      </c>
      <c r="C20" s="2">
        <v>149236</v>
      </c>
      <c r="D20" s="2">
        <v>34333</v>
      </c>
      <c r="E20" s="1">
        <f t="shared" si="1"/>
        <v>13399458.868435074</v>
      </c>
      <c r="F20" s="1"/>
      <c r="G20" s="1"/>
      <c r="H20" s="1"/>
      <c r="J20" s="2">
        <v>100316</v>
      </c>
      <c r="K20" s="2">
        <v>14154</v>
      </c>
      <c r="L20" s="2">
        <v>3346</v>
      </c>
      <c r="M20">
        <f t="shared" si="2"/>
        <v>1305.8745048141368</v>
      </c>
      <c r="N20">
        <f t="shared" si="3"/>
        <v>3.3354599465688424E-2</v>
      </c>
      <c r="O20">
        <f t="shared" si="4"/>
        <v>0.23639960435212662</v>
      </c>
      <c r="P20">
        <f t="shared" si="5"/>
        <v>0.14109414250966945</v>
      </c>
      <c r="Q20" s="3">
        <v>8.7587740000000007</v>
      </c>
      <c r="R20" s="3">
        <v>2.425675</v>
      </c>
      <c r="S20" s="3">
        <v>68.71942</v>
      </c>
      <c r="T20" s="3">
        <v>0.50635989999999997</v>
      </c>
      <c r="U20" s="3">
        <v>0.51215200000000005</v>
      </c>
      <c r="V20" s="3">
        <v>0.33502599999999999</v>
      </c>
      <c r="W20">
        <f t="shared" si="6"/>
        <v>0.34224853413214246</v>
      </c>
      <c r="Y20">
        <f t="shared" si="0"/>
        <v>4.6696297673995222</v>
      </c>
      <c r="Z20">
        <f t="shared" si="7"/>
        <v>0.34224853413214246</v>
      </c>
      <c r="AA20">
        <f t="shared" si="8"/>
        <v>34333.003950000006</v>
      </c>
    </row>
    <row r="21" spans="1:27" x14ac:dyDescent="0.25">
      <c r="A21">
        <v>2038</v>
      </c>
      <c r="B21" s="2">
        <v>184010</v>
      </c>
      <c r="C21" s="2">
        <v>149661</v>
      </c>
      <c r="D21" s="2">
        <v>34349</v>
      </c>
      <c r="E21" s="1">
        <f t="shared" si="1"/>
        <v>13405703.337077342</v>
      </c>
      <c r="F21" s="1"/>
      <c r="G21" s="1"/>
      <c r="H21" s="1"/>
      <c r="J21" s="2">
        <v>100604</v>
      </c>
      <c r="K21" s="2">
        <v>14096</v>
      </c>
      <c r="L21" s="2">
        <v>3223</v>
      </c>
      <c r="M21">
        <f t="shared" si="2"/>
        <v>1257.8701521267074</v>
      </c>
      <c r="N21">
        <f t="shared" si="3"/>
        <v>3.2036499542761721E-2</v>
      </c>
      <c r="O21">
        <f t="shared" si="4"/>
        <v>0.22864642451759365</v>
      </c>
      <c r="P21">
        <f t="shared" si="5"/>
        <v>0.14011371317243848</v>
      </c>
      <c r="Q21" s="3">
        <v>8.698067</v>
      </c>
      <c r="R21" s="3">
        <v>2.4367909999999999</v>
      </c>
      <c r="S21" s="3">
        <v>67.504620000000003</v>
      </c>
      <c r="T21" s="3">
        <v>0.507942</v>
      </c>
      <c r="U21" s="3">
        <v>0.518374</v>
      </c>
      <c r="V21" s="3">
        <v>0.33307579999999998</v>
      </c>
      <c r="W21">
        <f t="shared" si="6"/>
        <v>0.34142783523517956</v>
      </c>
      <c r="Y21">
        <f t="shared" si="0"/>
        <v>4.4184589977839694</v>
      </c>
      <c r="Z21">
        <f t="shared" si="7"/>
        <v>0.34142783523517956</v>
      </c>
      <c r="AA21">
        <f t="shared" si="8"/>
        <v>34349.005936000001</v>
      </c>
    </row>
    <row r="22" spans="1:27" x14ac:dyDescent="0.25">
      <c r="A22">
        <v>2039</v>
      </c>
      <c r="B22" s="2">
        <v>184963</v>
      </c>
      <c r="C22" s="2">
        <v>150329</v>
      </c>
      <c r="D22" s="2">
        <v>34634</v>
      </c>
      <c r="E22" s="1">
        <f t="shared" si="1"/>
        <v>13516932.934767727</v>
      </c>
      <c r="F22" s="1"/>
      <c r="G22" s="1"/>
      <c r="H22" s="1"/>
      <c r="J22" s="2">
        <v>101079</v>
      </c>
      <c r="K22" s="2">
        <v>14155</v>
      </c>
      <c r="L22" s="2">
        <v>3413</v>
      </c>
      <c r="M22">
        <f t="shared" si="2"/>
        <v>1332.0232172536309</v>
      </c>
      <c r="N22">
        <f t="shared" si="3"/>
        <v>3.3765668437558738E-2</v>
      </c>
      <c r="O22">
        <f t="shared" si="4"/>
        <v>0.24111621335217237</v>
      </c>
      <c r="P22">
        <f t="shared" si="5"/>
        <v>0.14003897941214297</v>
      </c>
      <c r="Q22" s="3">
        <v>8.6399319999999999</v>
      </c>
      <c r="R22" s="3">
        <v>2.4467680000000001</v>
      </c>
      <c r="S22" s="3">
        <v>75.842399999999998</v>
      </c>
      <c r="T22" s="3">
        <v>0.50952229999999998</v>
      </c>
      <c r="U22" s="3">
        <v>0.51409400000000005</v>
      </c>
      <c r="V22" s="3">
        <v>0.33581729999999999</v>
      </c>
      <c r="W22">
        <f t="shared" si="6"/>
        <v>0.34264289357829025</v>
      </c>
      <c r="Y22">
        <f t="shared" si="0"/>
        <v>5.2568475521181774</v>
      </c>
      <c r="Z22">
        <f t="shared" si="7"/>
        <v>0.34264289357829025</v>
      </c>
      <c r="AA22">
        <f t="shared" si="8"/>
        <v>34634.001040000003</v>
      </c>
    </row>
    <row r="23" spans="1:27" x14ac:dyDescent="0.25">
      <c r="A23">
        <v>2040</v>
      </c>
      <c r="B23" s="2">
        <v>185193</v>
      </c>
      <c r="C23" s="2">
        <v>150650</v>
      </c>
      <c r="D23" s="2">
        <v>34543</v>
      </c>
      <c r="E23" s="1">
        <f t="shared" si="1"/>
        <v>13481417.519364832</v>
      </c>
      <c r="F23" s="1"/>
      <c r="G23" s="1"/>
      <c r="H23" s="1"/>
      <c r="J23" s="2">
        <v>101518</v>
      </c>
      <c r="K23" s="2">
        <v>14075</v>
      </c>
      <c r="L23" s="2">
        <v>3322</v>
      </c>
      <c r="M23">
        <f t="shared" si="2"/>
        <v>1296.5078018507359</v>
      </c>
      <c r="N23">
        <f t="shared" si="3"/>
        <v>3.2723260899544908E-2</v>
      </c>
      <c r="O23">
        <f t="shared" si="4"/>
        <v>0.23602131438721136</v>
      </c>
      <c r="P23">
        <f t="shared" si="5"/>
        <v>0.1386453633838334</v>
      </c>
      <c r="Q23" s="3">
        <v>8.6255520000000008</v>
      </c>
      <c r="R23" s="3">
        <v>2.4542099999999998</v>
      </c>
      <c r="S23" s="3">
        <v>74.065650000000005</v>
      </c>
      <c r="T23" s="3">
        <v>0.51280559999999997</v>
      </c>
      <c r="U23" s="3">
        <v>0.51793960000000006</v>
      </c>
      <c r="V23" s="3">
        <v>0.3380823</v>
      </c>
      <c r="W23">
        <f t="shared" si="6"/>
        <v>0.34026483727023776</v>
      </c>
      <c r="Y23">
        <f t="shared" si="0"/>
        <v>4.9968175646082384</v>
      </c>
      <c r="Z23">
        <f t="shared" si="7"/>
        <v>0.34026483727023776</v>
      </c>
      <c r="AA23">
        <f t="shared" si="8"/>
        <v>34543.005749999997</v>
      </c>
    </row>
    <row r="24" spans="1:27" x14ac:dyDescent="0.25">
      <c r="A24">
        <v>2041</v>
      </c>
      <c r="B24" s="2">
        <v>186021</v>
      </c>
      <c r="C24" s="2">
        <v>151209</v>
      </c>
      <c r="D24" s="2">
        <v>34812</v>
      </c>
      <c r="E24" s="1">
        <f t="shared" si="1"/>
        <v>13586402.64841295</v>
      </c>
      <c r="F24" s="1"/>
      <c r="G24" s="1"/>
      <c r="H24" s="1"/>
      <c r="J24" s="2">
        <v>101948</v>
      </c>
      <c r="K24" s="2">
        <v>14158</v>
      </c>
      <c r="L24" s="2">
        <v>3339</v>
      </c>
      <c r="M24">
        <f t="shared" si="2"/>
        <v>1303.1425497831449</v>
      </c>
      <c r="N24">
        <f t="shared" si="3"/>
        <v>3.2751991211205714E-2</v>
      </c>
      <c r="O24">
        <f t="shared" si="4"/>
        <v>0.2358383952535669</v>
      </c>
      <c r="P24">
        <f t="shared" si="5"/>
        <v>0.13887472044571741</v>
      </c>
      <c r="Q24" s="3">
        <v>8.6095299999999995</v>
      </c>
      <c r="R24" s="3">
        <v>2.4588220000000001</v>
      </c>
      <c r="S24" s="3">
        <v>72.71763</v>
      </c>
      <c r="T24" s="3">
        <v>0.51600820000000003</v>
      </c>
      <c r="U24" s="3">
        <v>0.52231950000000005</v>
      </c>
      <c r="V24" s="3">
        <v>0.33878819999999998</v>
      </c>
      <c r="W24">
        <f t="shared" si="6"/>
        <v>0.3414682178757798</v>
      </c>
      <c r="Y24">
        <f t="shared" si="0"/>
        <v>4.9309791012274395</v>
      </c>
      <c r="Z24">
        <f t="shared" si="7"/>
        <v>0.3414682178757798</v>
      </c>
      <c r="AA24">
        <f t="shared" si="8"/>
        <v>34812.001876000002</v>
      </c>
    </row>
    <row r="25" spans="1:27" x14ac:dyDescent="0.25">
      <c r="A25">
        <v>2042</v>
      </c>
      <c r="B25" s="2">
        <v>186454</v>
      </c>
      <c r="C25" s="2">
        <v>151533</v>
      </c>
      <c r="D25" s="2">
        <v>34921</v>
      </c>
      <c r="E25" s="1">
        <f t="shared" si="1"/>
        <v>13628943.091038395</v>
      </c>
      <c r="F25" s="1"/>
      <c r="G25" s="1"/>
      <c r="H25" s="1"/>
      <c r="J25" s="2">
        <v>102160</v>
      </c>
      <c r="K25" s="2">
        <v>14123</v>
      </c>
      <c r="L25" s="2">
        <v>3397</v>
      </c>
      <c r="M25">
        <f t="shared" si="2"/>
        <v>1325.7787486113637</v>
      </c>
      <c r="N25">
        <f t="shared" si="3"/>
        <v>3.3251761942051684E-2</v>
      </c>
      <c r="O25">
        <f t="shared" si="4"/>
        <v>0.24052963251433832</v>
      </c>
      <c r="P25">
        <f t="shared" si="5"/>
        <v>0.13824393108848865</v>
      </c>
      <c r="Q25" s="3">
        <v>8.5538159999999994</v>
      </c>
      <c r="R25" s="3">
        <v>2.4726330000000001</v>
      </c>
      <c r="S25" s="3">
        <v>67.849109999999996</v>
      </c>
      <c r="T25" s="3">
        <v>0.51953800000000006</v>
      </c>
      <c r="U25" s="3">
        <v>0.5214898</v>
      </c>
      <c r="V25" s="3">
        <v>0.34002159999999998</v>
      </c>
      <c r="W25">
        <f t="shared" si="6"/>
        <v>0.34182650605912296</v>
      </c>
      <c r="Y25">
        <f t="shared" si="0"/>
        <v>4.6807638276726342</v>
      </c>
      <c r="Z25">
        <f t="shared" si="7"/>
        <v>0.34182650605912296</v>
      </c>
      <c r="AA25">
        <f t="shared" si="8"/>
        <v>34920.995859000002</v>
      </c>
    </row>
    <row r="26" spans="1:27" x14ac:dyDescent="0.25">
      <c r="A26">
        <v>2043</v>
      </c>
      <c r="B26" s="2">
        <v>187313</v>
      </c>
      <c r="C26" s="2">
        <v>152028</v>
      </c>
      <c r="D26" s="2">
        <v>35285</v>
      </c>
      <c r="E26" s="1">
        <f t="shared" si="1"/>
        <v>13771004.752649976</v>
      </c>
      <c r="F26" s="1"/>
      <c r="G26" s="1"/>
      <c r="H26" s="1"/>
      <c r="J26" s="2">
        <v>102551</v>
      </c>
      <c r="K26" s="2">
        <v>14241</v>
      </c>
      <c r="L26" s="2">
        <v>3408</v>
      </c>
      <c r="M26">
        <f t="shared" si="2"/>
        <v>1330.0718208029223</v>
      </c>
      <c r="N26">
        <f t="shared" si="3"/>
        <v>3.3232245419352324E-2</v>
      </c>
      <c r="O26">
        <f t="shared" si="4"/>
        <v>0.23930903728670738</v>
      </c>
      <c r="P26">
        <f t="shared" si="5"/>
        <v>0.13886749032188861</v>
      </c>
      <c r="Q26" s="3">
        <v>8.5055359999999993</v>
      </c>
      <c r="R26" s="3">
        <v>2.4777049999999998</v>
      </c>
      <c r="S26" s="3">
        <v>74.61112</v>
      </c>
      <c r="T26" s="3">
        <v>0.52210120000000004</v>
      </c>
      <c r="U26" s="3">
        <v>0.519486</v>
      </c>
      <c r="V26" s="3">
        <v>0.34082240000000003</v>
      </c>
      <c r="W26">
        <f t="shared" si="6"/>
        <v>0.344072675107995</v>
      </c>
      <c r="Y26">
        <f t="shared" si="0"/>
        <v>5.1639279275680199</v>
      </c>
      <c r="Z26">
        <f t="shared" si="7"/>
        <v>0.344072675107995</v>
      </c>
      <c r="AA26">
        <f t="shared" si="8"/>
        <v>35284.996904999993</v>
      </c>
    </row>
    <row r="27" spans="1:27" x14ac:dyDescent="0.25">
      <c r="A27">
        <v>2044</v>
      </c>
      <c r="B27" s="2">
        <v>188144</v>
      </c>
      <c r="C27" s="2">
        <v>152918</v>
      </c>
      <c r="D27" s="2">
        <v>35226</v>
      </c>
      <c r="E27" s="1">
        <f t="shared" si="1"/>
        <v>13747978.274531614</v>
      </c>
      <c r="F27" s="1"/>
      <c r="G27" s="1"/>
      <c r="H27" s="1"/>
      <c r="J27" s="2">
        <v>103281</v>
      </c>
      <c r="K27" s="2">
        <v>14149</v>
      </c>
      <c r="L27" s="2">
        <v>3286</v>
      </c>
      <c r="M27">
        <f t="shared" si="2"/>
        <v>1282.4577474056348</v>
      </c>
      <c r="N27">
        <f t="shared" si="3"/>
        <v>3.1816113321908195E-2</v>
      </c>
      <c r="O27">
        <f t="shared" si="4"/>
        <v>0.23224256131175347</v>
      </c>
      <c r="P27">
        <f t="shared" si="5"/>
        <v>0.13699518788547749</v>
      </c>
      <c r="Q27" s="3">
        <v>8.4984669999999998</v>
      </c>
      <c r="R27" s="3">
        <v>2.489646</v>
      </c>
      <c r="S27" s="3">
        <v>73.79786</v>
      </c>
      <c r="T27" s="3">
        <v>0.52342639999999996</v>
      </c>
      <c r="U27" s="3">
        <v>0.52314649999999996</v>
      </c>
      <c r="V27" s="3">
        <v>0.3407867</v>
      </c>
      <c r="W27">
        <f t="shared" si="6"/>
        <v>0.34106952153832748</v>
      </c>
      <c r="Y27">
        <f t="shared" si="0"/>
        <v>4.9247972337349797</v>
      </c>
      <c r="Z27">
        <f t="shared" si="7"/>
        <v>0.34106952153832748</v>
      </c>
      <c r="AA27">
        <f t="shared" si="8"/>
        <v>35226.001254000003</v>
      </c>
    </row>
    <row r="28" spans="1:27" x14ac:dyDescent="0.25">
      <c r="A28">
        <v>2045</v>
      </c>
      <c r="B28" s="2">
        <v>189170</v>
      </c>
      <c r="C28" s="2">
        <v>153659</v>
      </c>
      <c r="D28" s="2">
        <v>35511</v>
      </c>
      <c r="E28" s="1">
        <f t="shared" si="1"/>
        <v>13859207.872222001</v>
      </c>
      <c r="F28" s="1"/>
      <c r="G28" s="1"/>
      <c r="H28" s="1"/>
      <c r="J28" s="2">
        <v>103885</v>
      </c>
      <c r="K28" s="2">
        <v>14205</v>
      </c>
      <c r="L28" s="2">
        <v>3381</v>
      </c>
      <c r="M28">
        <f t="shared" si="2"/>
        <v>1319.5342799690964</v>
      </c>
      <c r="N28">
        <f t="shared" si="3"/>
        <v>3.25456033113539E-2</v>
      </c>
      <c r="O28">
        <f t="shared" si="4"/>
        <v>0.23801478352692715</v>
      </c>
      <c r="P28">
        <f t="shared" si="5"/>
        <v>0.13673773884583915</v>
      </c>
      <c r="Q28" s="3">
        <v>8.4889139999999994</v>
      </c>
      <c r="R28" s="3">
        <v>2.4998939999999998</v>
      </c>
      <c r="S28" s="3">
        <v>74.073650000000001</v>
      </c>
      <c r="T28" s="3">
        <v>0.52599510000000005</v>
      </c>
      <c r="U28" s="3">
        <v>0.52777189999999996</v>
      </c>
      <c r="V28" s="3">
        <v>0.34345409999999998</v>
      </c>
      <c r="W28">
        <f t="shared" si="6"/>
        <v>0.3418298529142802</v>
      </c>
      <c r="Y28">
        <f t="shared" si="0"/>
        <v>5.0861122731499888</v>
      </c>
      <c r="Z28">
        <f t="shared" si="7"/>
        <v>0.3418298529142802</v>
      </c>
      <c r="AA28">
        <f t="shared" si="8"/>
        <v>35510.994269999996</v>
      </c>
    </row>
    <row r="29" spans="1:27" x14ac:dyDescent="0.25">
      <c r="A29">
        <v>2046</v>
      </c>
      <c r="B29" s="2">
        <v>189712</v>
      </c>
      <c r="C29" s="2">
        <v>154231</v>
      </c>
      <c r="D29" s="2">
        <v>35481</v>
      </c>
      <c r="E29" s="1">
        <f t="shared" si="1"/>
        <v>13847499.493517749</v>
      </c>
      <c r="F29" s="1"/>
      <c r="G29" s="1"/>
      <c r="H29" s="1"/>
      <c r="J29" s="2">
        <v>104419</v>
      </c>
      <c r="K29" s="2">
        <v>14150</v>
      </c>
      <c r="L29" s="2">
        <v>3360</v>
      </c>
      <c r="M29">
        <f t="shared" si="2"/>
        <v>1311.3384148761206</v>
      </c>
      <c r="N29">
        <f t="shared" si="3"/>
        <v>3.217805188710867E-2</v>
      </c>
      <c r="O29">
        <f t="shared" si="4"/>
        <v>0.23745583038869258</v>
      </c>
      <c r="P29">
        <f t="shared" si="5"/>
        <v>0.13551173636981775</v>
      </c>
      <c r="Q29" s="3">
        <v>8.4998799999999992</v>
      </c>
      <c r="R29" s="3">
        <v>2.5074909999999999</v>
      </c>
      <c r="S29" s="3">
        <v>77.490470000000002</v>
      </c>
      <c r="T29" s="3">
        <v>0.52696350000000003</v>
      </c>
      <c r="U29" s="3">
        <v>0.52911660000000005</v>
      </c>
      <c r="V29" s="3">
        <v>0.34102860000000002</v>
      </c>
      <c r="W29">
        <f t="shared" si="6"/>
        <v>0.33979445934169067</v>
      </c>
      <c r="Y29">
        <f t="shared" si="0"/>
        <v>5.2876731161608124</v>
      </c>
      <c r="Z29">
        <f t="shared" si="7"/>
        <v>0.33979445934169067</v>
      </c>
      <c r="AA29">
        <f t="shared" si="8"/>
        <v>35480.997649999998</v>
      </c>
    </row>
    <row r="30" spans="1:27" x14ac:dyDescent="0.25">
      <c r="A30">
        <v>2047</v>
      </c>
      <c r="B30" s="2">
        <v>190180</v>
      </c>
      <c r="C30" s="2">
        <v>154710</v>
      </c>
      <c r="D30" s="2">
        <v>35470</v>
      </c>
      <c r="E30" s="1">
        <f t="shared" si="1"/>
        <v>13843206.42132619</v>
      </c>
      <c r="F30" s="1"/>
      <c r="G30" s="1"/>
      <c r="H30" s="1"/>
      <c r="J30" s="2">
        <v>104739</v>
      </c>
      <c r="K30" s="2">
        <v>14062</v>
      </c>
      <c r="L30" s="2">
        <v>3383</v>
      </c>
      <c r="M30">
        <f t="shared" si="2"/>
        <v>1320.3148385493798</v>
      </c>
      <c r="N30">
        <f t="shared" si="3"/>
        <v>3.2299334536323623E-2</v>
      </c>
      <c r="O30">
        <f t="shared" si="4"/>
        <v>0.24057744275352014</v>
      </c>
      <c r="P30">
        <f t="shared" si="5"/>
        <v>0.13425753539751192</v>
      </c>
      <c r="Q30" s="3">
        <v>8.5217279999999995</v>
      </c>
      <c r="R30" s="3">
        <v>2.5224009999999999</v>
      </c>
      <c r="S30" s="3">
        <v>70.894710000000003</v>
      </c>
      <c r="T30" s="3">
        <v>0.53027049999999998</v>
      </c>
      <c r="U30" s="3">
        <v>0.5232542</v>
      </c>
      <c r="V30" s="3">
        <v>0.34552179999999999</v>
      </c>
      <c r="W30">
        <f t="shared" si="6"/>
        <v>0.33865134154421944</v>
      </c>
      <c r="Y30">
        <f t="shared" si="0"/>
        <v>4.8707165309004816</v>
      </c>
      <c r="Z30">
        <f t="shared" si="7"/>
        <v>0.33865134154421944</v>
      </c>
      <c r="AA30">
        <f t="shared" si="8"/>
        <v>35470.002862000001</v>
      </c>
    </row>
    <row r="31" spans="1:27" x14ac:dyDescent="0.25">
      <c r="A31">
        <v>2048</v>
      </c>
      <c r="B31" s="2">
        <v>190786</v>
      </c>
      <c r="C31" s="2">
        <v>155285</v>
      </c>
      <c r="D31" s="2">
        <v>35501</v>
      </c>
      <c r="E31" s="1">
        <f t="shared" si="1"/>
        <v>13855305.079320583</v>
      </c>
      <c r="F31" s="1"/>
      <c r="G31" s="1"/>
      <c r="H31" s="1"/>
      <c r="J31" s="2">
        <v>105134</v>
      </c>
      <c r="K31" s="2">
        <v>14001</v>
      </c>
      <c r="L31" s="2">
        <v>3317</v>
      </c>
      <c r="M31">
        <f t="shared" si="2"/>
        <v>1294.5564054000274</v>
      </c>
      <c r="N31">
        <f t="shared" si="3"/>
        <v>3.1550212110259289E-2</v>
      </c>
      <c r="O31">
        <f t="shared" si="4"/>
        <v>0.23691164916791657</v>
      </c>
      <c r="P31">
        <f t="shared" si="5"/>
        <v>0.1331729031521677</v>
      </c>
      <c r="Q31" s="3">
        <v>8.5117089999999997</v>
      </c>
      <c r="R31" s="3">
        <v>2.5356049999999999</v>
      </c>
      <c r="S31" s="3">
        <v>74.559340000000006</v>
      </c>
      <c r="T31" s="3">
        <v>0.53504099999999999</v>
      </c>
      <c r="U31" s="3">
        <v>0.52839080000000005</v>
      </c>
      <c r="V31" s="3">
        <v>0.3479719</v>
      </c>
      <c r="W31">
        <f t="shared" si="6"/>
        <v>0.33767387909715219</v>
      </c>
      <c r="Y31">
        <f t="shared" si="0"/>
        <v>5.0225532895851286</v>
      </c>
      <c r="Z31">
        <f t="shared" si="7"/>
        <v>0.33767387909715219</v>
      </c>
      <c r="AA31">
        <f t="shared" si="8"/>
        <v>35501.005604999998</v>
      </c>
    </row>
    <row r="32" spans="1:27" x14ac:dyDescent="0.25">
      <c r="A32">
        <v>2049</v>
      </c>
      <c r="B32" s="2">
        <v>191587</v>
      </c>
      <c r="C32" s="2">
        <v>155967</v>
      </c>
      <c r="D32" s="2">
        <v>35620</v>
      </c>
      <c r="E32" s="1">
        <f t="shared" si="1"/>
        <v>13901748.314847445</v>
      </c>
      <c r="F32" s="1"/>
      <c r="G32" s="1"/>
      <c r="H32" s="1"/>
      <c r="J32" s="2">
        <v>105622</v>
      </c>
      <c r="K32" s="2">
        <v>14034</v>
      </c>
      <c r="L32" s="2">
        <v>3317</v>
      </c>
      <c r="M32">
        <f t="shared" si="2"/>
        <v>1294.5564054000274</v>
      </c>
      <c r="N32">
        <f t="shared" si="3"/>
        <v>3.1404442256348107E-2</v>
      </c>
      <c r="O32">
        <f t="shared" si="4"/>
        <v>0.23635456747897962</v>
      </c>
      <c r="P32">
        <f t="shared" si="5"/>
        <v>0.1328700460131412</v>
      </c>
      <c r="Q32" s="3">
        <v>8.5330220000000008</v>
      </c>
      <c r="R32" s="3">
        <v>2.538122</v>
      </c>
      <c r="S32" s="3">
        <v>73.666470000000004</v>
      </c>
      <c r="T32" s="3">
        <v>0.534188</v>
      </c>
      <c r="U32" s="3">
        <v>0.53178000000000003</v>
      </c>
      <c r="V32" s="3">
        <v>0.34450750000000002</v>
      </c>
      <c r="W32">
        <f t="shared" si="6"/>
        <v>0.33724038692696595</v>
      </c>
      <c r="Y32">
        <f t="shared" si="0"/>
        <v>4.9624067384532138</v>
      </c>
      <c r="Z32">
        <f t="shared" si="7"/>
        <v>0.33724038692696595</v>
      </c>
      <c r="AA32">
        <f t="shared" si="8"/>
        <v>35620.004148</v>
      </c>
    </row>
    <row r="33" spans="1:27" x14ac:dyDescent="0.25">
      <c r="A33">
        <v>2050</v>
      </c>
      <c r="B33" s="2">
        <v>191871</v>
      </c>
      <c r="C33" s="2">
        <v>156397</v>
      </c>
      <c r="D33" s="2">
        <v>35474</v>
      </c>
      <c r="E33" s="1">
        <f t="shared" si="1"/>
        <v>13844767.538486756</v>
      </c>
      <c r="F33" s="1"/>
      <c r="G33" s="1"/>
      <c r="H33" s="1"/>
      <c r="J33" s="2">
        <v>105832</v>
      </c>
      <c r="K33" s="2">
        <v>13996</v>
      </c>
      <c r="L33" s="2">
        <v>3314</v>
      </c>
      <c r="M33">
        <f t="shared" si="2"/>
        <v>1293.3855675296024</v>
      </c>
      <c r="N33">
        <f t="shared" si="3"/>
        <v>3.1313780331090786E-2</v>
      </c>
      <c r="O33">
        <f t="shared" si="4"/>
        <v>0.2367819376964847</v>
      </c>
      <c r="P33">
        <f t="shared" si="5"/>
        <v>0.13224733539950109</v>
      </c>
      <c r="Q33" s="3">
        <v>8.5684609999999992</v>
      </c>
      <c r="R33" s="3">
        <v>2.5345810000000002</v>
      </c>
      <c r="S33" s="3">
        <v>77.218630000000005</v>
      </c>
      <c r="T33" s="3">
        <v>0.53608549999999999</v>
      </c>
      <c r="U33" s="3">
        <v>0.53122320000000001</v>
      </c>
      <c r="V33" s="3">
        <v>0.34658840000000002</v>
      </c>
      <c r="W33">
        <f t="shared" si="6"/>
        <v>0.33519158360420293</v>
      </c>
      <c r="Y33">
        <f t="shared" si="0"/>
        <v>5.1969869118356078</v>
      </c>
      <c r="Z33">
        <f t="shared" si="7"/>
        <v>0.33519158360420293</v>
      </c>
      <c r="AA33">
        <f t="shared" si="8"/>
        <v>35473.995676000006</v>
      </c>
    </row>
    <row r="34" spans="1:27" x14ac:dyDescent="0.25">
      <c r="A34">
        <v>2051</v>
      </c>
      <c r="B34" s="2">
        <v>192475</v>
      </c>
      <c r="C34" s="2">
        <v>156938</v>
      </c>
      <c r="D34" s="2">
        <v>35537</v>
      </c>
      <c r="E34" s="1">
        <f t="shared" si="1"/>
        <v>13869355.133765684</v>
      </c>
      <c r="F34" s="1"/>
      <c r="G34" s="1"/>
      <c r="H34" s="1"/>
      <c r="J34" s="2">
        <v>106177</v>
      </c>
      <c r="K34" s="2">
        <v>14011</v>
      </c>
      <c r="L34" s="2">
        <v>3161</v>
      </c>
      <c r="M34">
        <f t="shared" ref="M34:M52" si="9">L34*$H$5/1000</f>
        <v>1233.6728361379219</v>
      </c>
      <c r="N34">
        <f t="shared" si="3"/>
        <v>2.9771042692861918E-2</v>
      </c>
      <c r="O34">
        <f t="shared" si="4"/>
        <v>0.22560845050317607</v>
      </c>
      <c r="P34">
        <f t="shared" si="5"/>
        <v>0.13195889881989509</v>
      </c>
      <c r="Q34" s="3">
        <v>8.5517009999999996</v>
      </c>
      <c r="R34" s="3">
        <v>2.5363639999999998</v>
      </c>
      <c r="S34" s="3">
        <v>73.922970000000007</v>
      </c>
      <c r="T34" s="3">
        <v>0.53884549999999998</v>
      </c>
      <c r="U34" s="3">
        <v>0.53565059999999998</v>
      </c>
      <c r="V34" s="3">
        <v>0.35022940000000002</v>
      </c>
      <c r="W34">
        <f t="shared" si="6"/>
        <v>0.33469580044642439</v>
      </c>
      <c r="Y34">
        <f t="shared" ref="Y34:Y53" si="10">S34*364.25/7*L34*$H$5/10^9</f>
        <v>4.745488550038047</v>
      </c>
      <c r="Z34">
        <f t="shared" si="7"/>
        <v>0.33469580044642439</v>
      </c>
      <c r="AA34">
        <f t="shared" si="8"/>
        <v>35536.996004000001</v>
      </c>
    </row>
    <row r="35" spans="1:27" x14ac:dyDescent="0.25">
      <c r="A35">
        <v>2052</v>
      </c>
      <c r="B35" s="2">
        <v>192897</v>
      </c>
      <c r="C35" s="2">
        <v>157390</v>
      </c>
      <c r="D35" s="2">
        <v>35507</v>
      </c>
      <c r="E35" s="1">
        <f t="shared" si="1"/>
        <v>13857646.755061433</v>
      </c>
      <c r="F35" s="1"/>
      <c r="G35" s="1"/>
      <c r="H35" s="1"/>
      <c r="J35" s="2">
        <v>106601</v>
      </c>
      <c r="K35" s="2">
        <v>13981</v>
      </c>
      <c r="L35" s="2">
        <v>3296</v>
      </c>
      <c r="M35">
        <f t="shared" si="9"/>
        <v>1286.3605403070517</v>
      </c>
      <c r="N35">
        <f t="shared" si="3"/>
        <v>3.0919034530632921E-2</v>
      </c>
      <c r="O35">
        <f t="shared" si="4"/>
        <v>0.23574851584292969</v>
      </c>
      <c r="P35">
        <f t="shared" si="5"/>
        <v>0.1311526158291198</v>
      </c>
      <c r="Q35" s="3">
        <v>8.5542049999999996</v>
      </c>
      <c r="R35" s="3">
        <v>2.5396610000000002</v>
      </c>
      <c r="S35" s="3">
        <v>73.513059999999996</v>
      </c>
      <c r="T35" s="3">
        <v>0.53972290000000001</v>
      </c>
      <c r="U35" s="3">
        <v>0.53565549999999995</v>
      </c>
      <c r="V35" s="3">
        <v>0.35073559999999998</v>
      </c>
      <c r="W35">
        <f t="shared" si="6"/>
        <v>0.33308318346919824</v>
      </c>
      <c r="Y35">
        <f t="shared" si="10"/>
        <v>4.9207208746372997</v>
      </c>
      <c r="Z35">
        <f t="shared" si="7"/>
        <v>0.33308318346919824</v>
      </c>
      <c r="AA35">
        <f t="shared" si="8"/>
        <v>35507.000441000004</v>
      </c>
    </row>
    <row r="36" spans="1:27" x14ac:dyDescent="0.25">
      <c r="A36">
        <v>2053</v>
      </c>
      <c r="B36" s="2">
        <v>193334</v>
      </c>
      <c r="C36" s="2">
        <v>157854</v>
      </c>
      <c r="D36" s="2">
        <v>35480</v>
      </c>
      <c r="E36" s="1">
        <f t="shared" si="1"/>
        <v>13847109.214227607</v>
      </c>
      <c r="F36" s="1"/>
      <c r="G36" s="1"/>
      <c r="H36" s="1"/>
      <c r="J36" s="2">
        <v>106911</v>
      </c>
      <c r="K36" s="2">
        <v>14000</v>
      </c>
      <c r="L36" s="2">
        <v>3309</v>
      </c>
      <c r="M36">
        <f t="shared" si="9"/>
        <v>1291.4341710788938</v>
      </c>
      <c r="N36">
        <f t="shared" si="3"/>
        <v>3.0950977916210681E-2</v>
      </c>
      <c r="O36">
        <f t="shared" si="4"/>
        <v>0.23635714285714285</v>
      </c>
      <c r="P36">
        <f t="shared" si="5"/>
        <v>0.13095004255876383</v>
      </c>
      <c r="Q36" s="3">
        <v>8.559564</v>
      </c>
      <c r="R36" s="3">
        <v>2.5342859999999998</v>
      </c>
      <c r="S36" s="3">
        <v>74.848529999999997</v>
      </c>
      <c r="T36" s="3">
        <v>0.54088919999999996</v>
      </c>
      <c r="U36" s="3">
        <v>0.52864290000000003</v>
      </c>
      <c r="V36" s="3">
        <v>0.34934409999999999</v>
      </c>
      <c r="W36">
        <f t="shared" si="6"/>
        <v>0.33186485955607931</v>
      </c>
      <c r="Y36">
        <f t="shared" si="10"/>
        <v>5.029873575920127</v>
      </c>
      <c r="Z36">
        <f t="shared" si="7"/>
        <v>0.33186485955607931</v>
      </c>
      <c r="AA36">
        <f t="shared" si="8"/>
        <v>35480.003999999994</v>
      </c>
    </row>
    <row r="37" spans="1:27" x14ac:dyDescent="0.25">
      <c r="A37">
        <v>2054</v>
      </c>
      <c r="B37" s="2">
        <v>193831</v>
      </c>
      <c r="C37" s="2">
        <v>158375</v>
      </c>
      <c r="D37" s="2">
        <v>35456</v>
      </c>
      <c r="E37" s="1">
        <f t="shared" si="1"/>
        <v>13837742.511264207</v>
      </c>
      <c r="F37" s="1"/>
      <c r="G37" s="1"/>
      <c r="H37" s="1"/>
      <c r="J37" s="2">
        <v>107157</v>
      </c>
      <c r="K37" s="2">
        <v>13965</v>
      </c>
      <c r="L37" s="2">
        <v>3191</v>
      </c>
      <c r="M37">
        <f t="shared" si="9"/>
        <v>1245.3812148421728</v>
      </c>
      <c r="N37">
        <f t="shared" si="3"/>
        <v>2.9778735873531359E-2</v>
      </c>
      <c r="O37">
        <f t="shared" si="4"/>
        <v>0.22849982098102398</v>
      </c>
      <c r="P37">
        <f t="shared" si="5"/>
        <v>0.13032279739074443</v>
      </c>
      <c r="Q37" s="3">
        <v>8.567831</v>
      </c>
      <c r="R37" s="3">
        <v>2.5389189999999999</v>
      </c>
      <c r="S37" s="3">
        <v>76.405209999999997</v>
      </c>
      <c r="T37" s="3">
        <v>0.5426337</v>
      </c>
      <c r="U37" s="3">
        <v>0.5392768</v>
      </c>
      <c r="V37" s="3">
        <v>0.3515374</v>
      </c>
      <c r="W37">
        <f t="shared" si="6"/>
        <v>0.33087902642851141</v>
      </c>
      <c r="Y37">
        <f t="shared" si="10"/>
        <v>4.9513862323340696</v>
      </c>
      <c r="Z37">
        <f t="shared" si="7"/>
        <v>0.33087902642851141</v>
      </c>
      <c r="AA37">
        <f t="shared" si="8"/>
        <v>35456.003834999996</v>
      </c>
    </row>
    <row r="38" spans="1:27" x14ac:dyDescent="0.25">
      <c r="A38">
        <v>2055</v>
      </c>
      <c r="B38" s="2">
        <v>194457</v>
      </c>
      <c r="C38" s="2">
        <v>158939</v>
      </c>
      <c r="D38" s="2">
        <v>35518</v>
      </c>
      <c r="E38" s="1">
        <f t="shared" si="1"/>
        <v>13861939.827252991</v>
      </c>
      <c r="F38" s="1"/>
      <c r="G38" s="1"/>
      <c r="H38" s="1"/>
      <c r="J38" s="2">
        <v>107605</v>
      </c>
      <c r="K38" s="2">
        <v>13997</v>
      </c>
      <c r="L38" s="2">
        <v>3233</v>
      </c>
      <c r="M38">
        <f t="shared" si="9"/>
        <v>1261.7729450281245</v>
      </c>
      <c r="N38">
        <f t="shared" si="3"/>
        <v>3.0045072255006737E-2</v>
      </c>
      <c r="O38">
        <f t="shared" si="4"/>
        <v>0.2309780667285847</v>
      </c>
      <c r="P38">
        <f t="shared" si="5"/>
        <v>0.13007759862459922</v>
      </c>
      <c r="Q38" s="3">
        <v>8.5641649999999991</v>
      </c>
      <c r="R38" s="3">
        <v>2.537544</v>
      </c>
      <c r="S38" s="3">
        <v>77.629339999999999</v>
      </c>
      <c r="T38" s="3">
        <v>0.54290229999999995</v>
      </c>
      <c r="U38" s="3">
        <v>0.53847250000000002</v>
      </c>
      <c r="V38" s="3">
        <v>0.34930699999999998</v>
      </c>
      <c r="W38">
        <f t="shared" si="6"/>
        <v>0.33007762992425999</v>
      </c>
      <c r="Y38">
        <f t="shared" si="10"/>
        <v>5.0969294852725575</v>
      </c>
      <c r="Z38">
        <f t="shared" si="7"/>
        <v>0.33007762992425999</v>
      </c>
      <c r="AA38">
        <f t="shared" si="8"/>
        <v>35518.003367999998</v>
      </c>
    </row>
    <row r="39" spans="1:27" x14ac:dyDescent="0.25">
      <c r="A39">
        <v>2056</v>
      </c>
      <c r="B39" s="2">
        <v>194871</v>
      </c>
      <c r="C39" s="2">
        <v>159448</v>
      </c>
      <c r="D39" s="2">
        <v>35423</v>
      </c>
      <c r="E39" s="1">
        <f t="shared" si="1"/>
        <v>13824863.294689531</v>
      </c>
      <c r="F39" s="1"/>
      <c r="G39" s="1"/>
      <c r="H39" s="1"/>
      <c r="J39" s="2">
        <v>107902</v>
      </c>
      <c r="K39" s="2">
        <v>13879</v>
      </c>
      <c r="L39" s="2">
        <v>3266</v>
      </c>
      <c r="M39">
        <f t="shared" si="9"/>
        <v>1274.6521616028008</v>
      </c>
      <c r="N39">
        <f t="shared" si="3"/>
        <v>3.0268206335378398E-2</v>
      </c>
      <c r="O39">
        <f t="shared" si="4"/>
        <v>0.23531954751783268</v>
      </c>
      <c r="P39">
        <f t="shared" si="5"/>
        <v>0.12862597542214232</v>
      </c>
      <c r="Q39" s="3">
        <v>8.577375</v>
      </c>
      <c r="R39" s="3">
        <v>2.552273</v>
      </c>
      <c r="S39" s="3">
        <v>71.274640000000005</v>
      </c>
      <c r="T39" s="3">
        <v>0.54637539999999996</v>
      </c>
      <c r="U39" s="3">
        <v>0.53764679999999998</v>
      </c>
      <c r="V39" s="3">
        <v>0.35172199999999998</v>
      </c>
      <c r="W39">
        <f t="shared" si="6"/>
        <v>0.32828860416859745</v>
      </c>
      <c r="Y39">
        <f t="shared" si="10"/>
        <v>4.727464101272262</v>
      </c>
      <c r="Z39">
        <f t="shared" si="7"/>
        <v>0.32828860416859745</v>
      </c>
      <c r="AA39">
        <f t="shared" si="8"/>
        <v>35422.996966999999</v>
      </c>
    </row>
    <row r="40" spans="1:27" x14ac:dyDescent="0.25">
      <c r="A40">
        <v>2057</v>
      </c>
      <c r="B40" s="2">
        <v>195535</v>
      </c>
      <c r="C40" s="2">
        <v>159993</v>
      </c>
      <c r="D40" s="2">
        <v>35542</v>
      </c>
      <c r="E40" s="1">
        <f t="shared" si="1"/>
        <v>13871306.530216392</v>
      </c>
      <c r="F40" s="1"/>
      <c r="G40" s="1"/>
      <c r="H40" s="1"/>
      <c r="J40" s="2">
        <v>108147</v>
      </c>
      <c r="K40" s="2">
        <v>13919</v>
      </c>
      <c r="L40" s="2">
        <v>3240</v>
      </c>
      <c r="M40">
        <f t="shared" si="9"/>
        <v>1264.5049000591164</v>
      </c>
      <c r="N40">
        <f t="shared" si="3"/>
        <v>2.9959222169824405E-2</v>
      </c>
      <c r="O40">
        <f t="shared" si="4"/>
        <v>0.23277534305625405</v>
      </c>
      <c r="P40">
        <f t="shared" si="5"/>
        <v>0.12870444857462529</v>
      </c>
      <c r="Q40" s="3">
        <v>8.5639350000000007</v>
      </c>
      <c r="R40" s="3">
        <v>2.5534880000000002</v>
      </c>
      <c r="S40" s="3">
        <v>74.916899999999998</v>
      </c>
      <c r="T40" s="3">
        <v>0.54717190000000004</v>
      </c>
      <c r="U40" s="3">
        <v>0.53732310000000005</v>
      </c>
      <c r="V40" s="3">
        <v>0.35126740000000001</v>
      </c>
      <c r="W40">
        <f t="shared" si="6"/>
        <v>0.32864526498192281</v>
      </c>
      <c r="Y40">
        <f t="shared" si="10"/>
        <v>4.9294882454831059</v>
      </c>
      <c r="Z40">
        <f t="shared" si="7"/>
        <v>0.32864526498192281</v>
      </c>
      <c r="AA40">
        <f t="shared" si="8"/>
        <v>35541.999472000003</v>
      </c>
    </row>
    <row r="41" spans="1:27" x14ac:dyDescent="0.25">
      <c r="A41">
        <v>2058</v>
      </c>
      <c r="B41" s="2">
        <v>196081</v>
      </c>
      <c r="C41" s="2">
        <v>160606</v>
      </c>
      <c r="D41" s="2">
        <v>35475</v>
      </c>
      <c r="E41" s="1">
        <f t="shared" si="1"/>
        <v>13845157.817776898</v>
      </c>
      <c r="F41" s="1"/>
      <c r="G41" s="1"/>
      <c r="H41" s="1"/>
      <c r="J41" s="2">
        <v>108661</v>
      </c>
      <c r="K41" s="2">
        <v>13969</v>
      </c>
      <c r="L41" s="2">
        <v>3284</v>
      </c>
      <c r="M41">
        <f t="shared" si="9"/>
        <v>1281.6771888253511</v>
      </c>
      <c r="N41">
        <f t="shared" si="3"/>
        <v>3.0222434912250025E-2</v>
      </c>
      <c r="O41">
        <f t="shared" si="4"/>
        <v>0.23509198940511131</v>
      </c>
      <c r="P41">
        <f t="shared" si="5"/>
        <v>0.12855578358380651</v>
      </c>
      <c r="Q41" s="3">
        <v>8.5926860000000005</v>
      </c>
      <c r="R41" s="3">
        <v>2.539552</v>
      </c>
      <c r="S41" s="3">
        <v>81.699280000000002</v>
      </c>
      <c r="T41" s="3">
        <v>0.5476666</v>
      </c>
      <c r="U41" s="3">
        <v>0.54477770000000003</v>
      </c>
      <c r="V41" s="3">
        <v>0.35113319999999998</v>
      </c>
      <c r="W41">
        <f t="shared" si="6"/>
        <v>0.32647409731182297</v>
      </c>
      <c r="Y41">
        <f t="shared" si="10"/>
        <v>5.4487691009945109</v>
      </c>
      <c r="Z41">
        <f t="shared" si="7"/>
        <v>0.32647409731182297</v>
      </c>
      <c r="AA41">
        <f t="shared" si="8"/>
        <v>35475.001887999999</v>
      </c>
    </row>
    <row r="42" spans="1:27" x14ac:dyDescent="0.25">
      <c r="A42">
        <v>2059</v>
      </c>
      <c r="B42" s="2">
        <v>196333</v>
      </c>
      <c r="C42" s="2">
        <v>161011</v>
      </c>
      <c r="D42" s="2">
        <v>35322</v>
      </c>
      <c r="E42" s="1">
        <f t="shared" si="1"/>
        <v>13785445.086385218</v>
      </c>
      <c r="F42" s="1"/>
      <c r="G42" s="1"/>
      <c r="H42" s="1"/>
      <c r="J42" s="2">
        <v>108941</v>
      </c>
      <c r="K42" s="2">
        <v>13943</v>
      </c>
      <c r="L42" s="2">
        <v>3220</v>
      </c>
      <c r="M42">
        <f t="shared" si="9"/>
        <v>1256.6993142562824</v>
      </c>
      <c r="N42">
        <f t="shared" si="3"/>
        <v>2.9557283300134934E-2</v>
      </c>
      <c r="O42">
        <f t="shared" si="4"/>
        <v>0.23094025675966434</v>
      </c>
      <c r="P42">
        <f t="shared" si="5"/>
        <v>0.12798670840179546</v>
      </c>
      <c r="Q42" s="3">
        <v>8.5883140000000004</v>
      </c>
      <c r="R42" s="3">
        <v>2.5333139999999998</v>
      </c>
      <c r="S42" s="3">
        <v>73.88785</v>
      </c>
      <c r="T42" s="3">
        <v>0.54985729999999999</v>
      </c>
      <c r="U42" s="3">
        <v>0.54443090000000005</v>
      </c>
      <c r="V42" s="3">
        <v>0.35370309999999999</v>
      </c>
      <c r="W42">
        <f t="shared" si="6"/>
        <v>0.32423052020818605</v>
      </c>
      <c r="Y42">
        <f t="shared" si="10"/>
        <v>4.8317663854268256</v>
      </c>
      <c r="Z42">
        <f t="shared" si="7"/>
        <v>0.32423052020818605</v>
      </c>
      <c r="AA42">
        <f t="shared" si="8"/>
        <v>35321.997101999994</v>
      </c>
    </row>
    <row r="43" spans="1:27" x14ac:dyDescent="0.25">
      <c r="A43">
        <v>2060</v>
      </c>
      <c r="B43" s="2">
        <v>197171</v>
      </c>
      <c r="C43" s="2">
        <v>161741</v>
      </c>
      <c r="D43" s="2">
        <v>35430</v>
      </c>
      <c r="E43" s="1">
        <f t="shared" si="1"/>
        <v>13827595.249720523</v>
      </c>
      <c r="F43" s="1"/>
      <c r="G43" s="1"/>
      <c r="H43" s="1"/>
      <c r="J43" s="2">
        <v>109315</v>
      </c>
      <c r="K43" s="2">
        <v>14039</v>
      </c>
      <c r="L43" s="2">
        <v>3213</v>
      </c>
      <c r="M43">
        <f t="shared" si="9"/>
        <v>1253.9673592252905</v>
      </c>
      <c r="N43">
        <f t="shared" si="3"/>
        <v>2.9392123679275489E-2</v>
      </c>
      <c r="O43">
        <f t="shared" si="4"/>
        <v>0.22886245459078283</v>
      </c>
      <c r="P43">
        <f t="shared" si="5"/>
        <v>0.12842702282394913</v>
      </c>
      <c r="Q43" s="3">
        <v>8.5964229999999997</v>
      </c>
      <c r="R43" s="3">
        <v>2.5236839999999998</v>
      </c>
      <c r="S43" s="3">
        <v>70.340059999999994</v>
      </c>
      <c r="T43" s="3">
        <v>0.54997030000000002</v>
      </c>
      <c r="U43" s="3">
        <v>0.54334349999999998</v>
      </c>
      <c r="V43" s="3">
        <v>0.35153040000000002</v>
      </c>
      <c r="W43">
        <f t="shared" si="6"/>
        <v>0.32410922266843523</v>
      </c>
      <c r="Y43">
        <f t="shared" si="10"/>
        <v>4.5897653907009612</v>
      </c>
      <c r="Z43">
        <f t="shared" si="7"/>
        <v>0.32410922266843523</v>
      </c>
      <c r="AA43">
        <f t="shared" si="8"/>
        <v>35429.999675999999</v>
      </c>
    </row>
    <row r="44" spans="1:27" x14ac:dyDescent="0.25">
      <c r="A44">
        <v>2061</v>
      </c>
      <c r="B44" s="2">
        <v>197467</v>
      </c>
      <c r="C44" s="2">
        <v>162148</v>
      </c>
      <c r="D44" s="2">
        <v>35319</v>
      </c>
      <c r="E44" s="1">
        <f t="shared" si="1"/>
        <v>13784274.248514794</v>
      </c>
      <c r="F44" s="1"/>
      <c r="G44" s="1"/>
      <c r="H44" s="1"/>
      <c r="J44" s="2">
        <v>109691</v>
      </c>
      <c r="K44" s="2">
        <v>14003</v>
      </c>
      <c r="L44" s="2">
        <v>3187</v>
      </c>
      <c r="M44">
        <f t="shared" si="9"/>
        <v>1243.8200976816063</v>
      </c>
      <c r="N44">
        <f t="shared" si="3"/>
        <v>2.9054343565105615E-2</v>
      </c>
      <c r="O44">
        <f t="shared" si="4"/>
        <v>0.22759408698136113</v>
      </c>
      <c r="P44">
        <f t="shared" si="5"/>
        <v>0.12765860462572134</v>
      </c>
      <c r="Q44" s="3">
        <v>8.5842600000000004</v>
      </c>
      <c r="R44" s="3">
        <v>2.5222449999999998</v>
      </c>
      <c r="S44" s="3">
        <v>77.608069999999998</v>
      </c>
      <c r="T44" s="3">
        <v>0.55486780000000002</v>
      </c>
      <c r="U44" s="3">
        <v>0.55302439999999997</v>
      </c>
      <c r="V44" s="3">
        <v>0.35780640000000002</v>
      </c>
      <c r="W44">
        <f t="shared" si="6"/>
        <v>0.32198627722420253</v>
      </c>
      <c r="Y44">
        <f t="shared" si="10"/>
        <v>5.0230323318737611</v>
      </c>
      <c r="Z44">
        <f t="shared" si="7"/>
        <v>0.32198627722420253</v>
      </c>
      <c r="AA44">
        <f t="shared" si="8"/>
        <v>35318.996735000001</v>
      </c>
    </row>
    <row r="45" spans="1:27" x14ac:dyDescent="0.25">
      <c r="A45">
        <v>2062</v>
      </c>
      <c r="B45" s="2">
        <v>197944</v>
      </c>
      <c r="C45" s="2">
        <v>162644</v>
      </c>
      <c r="D45" s="2">
        <v>35300</v>
      </c>
      <c r="E45" s="1">
        <f t="shared" si="1"/>
        <v>13776858.942002101</v>
      </c>
      <c r="F45" s="1"/>
      <c r="G45" s="1"/>
      <c r="H45" s="1"/>
      <c r="J45" s="2">
        <v>110004</v>
      </c>
      <c r="K45" s="2">
        <v>14035</v>
      </c>
      <c r="L45" s="2">
        <v>3320</v>
      </c>
      <c r="M45">
        <f t="shared" si="9"/>
        <v>1295.7272432704526</v>
      </c>
      <c r="N45">
        <f t="shared" si="3"/>
        <v>3.0180720701065415E-2</v>
      </c>
      <c r="O45">
        <f t="shared" si="4"/>
        <v>0.23655147844674029</v>
      </c>
      <c r="P45">
        <f t="shared" si="5"/>
        <v>0.12758626959019673</v>
      </c>
      <c r="Q45" s="3">
        <v>8.5605659999999997</v>
      </c>
      <c r="R45" s="3">
        <v>2.5151409999999998</v>
      </c>
      <c r="S45" s="3">
        <v>73.367040000000003</v>
      </c>
      <c r="T45" s="3">
        <v>0.55501619999999996</v>
      </c>
      <c r="U45" s="3">
        <v>0.54599220000000004</v>
      </c>
      <c r="V45" s="3">
        <v>0.35628300000000002</v>
      </c>
      <c r="W45">
        <f t="shared" si="6"/>
        <v>0.32089745768335698</v>
      </c>
      <c r="Y45">
        <f t="shared" si="10"/>
        <v>4.9467061004380959</v>
      </c>
      <c r="Z45">
        <f t="shared" si="7"/>
        <v>0.32089745768335698</v>
      </c>
      <c r="AA45">
        <f t="shared" si="8"/>
        <v>35300.003935000001</v>
      </c>
    </row>
    <row r="46" spans="1:27" x14ac:dyDescent="0.25">
      <c r="A46">
        <v>2063</v>
      </c>
      <c r="B46" s="2">
        <v>198413</v>
      </c>
      <c r="C46" s="2">
        <v>163224</v>
      </c>
      <c r="D46" s="2">
        <v>35189</v>
      </c>
      <c r="E46" s="1">
        <f t="shared" si="1"/>
        <v>13733537.940796372</v>
      </c>
      <c r="F46" s="1"/>
      <c r="G46" s="1"/>
      <c r="H46" s="1"/>
      <c r="J46" s="2">
        <v>110362</v>
      </c>
      <c r="K46" s="2">
        <v>13999</v>
      </c>
      <c r="L46" s="2">
        <v>3144</v>
      </c>
      <c r="M46">
        <f t="shared" si="9"/>
        <v>1227.0380882055128</v>
      </c>
      <c r="N46">
        <f t="shared" si="3"/>
        <v>2.8488066544643989E-2</v>
      </c>
      <c r="O46">
        <f t="shared" si="4"/>
        <v>0.22458747053360956</v>
      </c>
      <c r="P46">
        <f t="shared" si="5"/>
        <v>0.12684619706058245</v>
      </c>
      <c r="Q46" s="3">
        <v>8.5581410000000009</v>
      </c>
      <c r="R46" s="3">
        <v>2.5136799999999999</v>
      </c>
      <c r="S46" s="3">
        <v>73.741069999999993</v>
      </c>
      <c r="T46" s="3">
        <v>0.55664990000000003</v>
      </c>
      <c r="U46" s="3">
        <v>0.55389670000000002</v>
      </c>
      <c r="V46" s="3">
        <v>0.35816229999999999</v>
      </c>
      <c r="W46">
        <f t="shared" si="6"/>
        <v>0.31885074862724488</v>
      </c>
      <c r="Y46">
        <f t="shared" si="10"/>
        <v>4.7083528202027534</v>
      </c>
      <c r="Z46">
        <f t="shared" si="7"/>
        <v>0.31885074862724488</v>
      </c>
      <c r="AA46">
        <f t="shared" si="8"/>
        <v>35189.00632</v>
      </c>
    </row>
    <row r="47" spans="1:27" x14ac:dyDescent="0.25">
      <c r="A47">
        <v>2064</v>
      </c>
      <c r="B47" s="2">
        <v>198703</v>
      </c>
      <c r="C47" s="2">
        <v>163588</v>
      </c>
      <c r="D47" s="2">
        <v>35115</v>
      </c>
      <c r="E47" s="1">
        <f t="shared" si="1"/>
        <v>13704657.273325887</v>
      </c>
      <c r="F47" s="1"/>
      <c r="G47" s="1"/>
      <c r="H47" s="1"/>
      <c r="J47" s="2">
        <v>110698</v>
      </c>
      <c r="K47" s="2">
        <v>14035</v>
      </c>
      <c r="L47" s="2">
        <v>3221</v>
      </c>
      <c r="M47">
        <f t="shared" si="9"/>
        <v>1257.0895935464241</v>
      </c>
      <c r="N47">
        <f t="shared" si="3"/>
        <v>2.9097183327612061E-2</v>
      </c>
      <c r="O47">
        <f t="shared" si="4"/>
        <v>0.22949768436052725</v>
      </c>
      <c r="P47">
        <f t="shared" si="5"/>
        <v>0.12678639180472998</v>
      </c>
      <c r="Q47" s="3">
        <v>8.5767469999999992</v>
      </c>
      <c r="R47" s="3">
        <v>2.5019589999999998</v>
      </c>
      <c r="S47" s="3">
        <v>75.40719</v>
      </c>
      <c r="T47" s="3">
        <v>0.55839309999999998</v>
      </c>
      <c r="U47" s="3">
        <v>0.55831850000000005</v>
      </c>
      <c r="V47" s="3">
        <v>0.35843380000000002</v>
      </c>
      <c r="W47">
        <f t="shared" si="6"/>
        <v>0.3172143540533704</v>
      </c>
      <c r="Y47">
        <f t="shared" si="10"/>
        <v>4.9326523645278968</v>
      </c>
      <c r="Z47">
        <f t="shared" si="7"/>
        <v>0.3172143540533704</v>
      </c>
      <c r="AA47">
        <f t="shared" si="8"/>
        <v>35114.994564999994</v>
      </c>
    </row>
    <row r="48" spans="1:27" x14ac:dyDescent="0.25">
      <c r="A48">
        <v>2065</v>
      </c>
      <c r="B48" s="2">
        <v>199183</v>
      </c>
      <c r="C48" s="2">
        <v>164102</v>
      </c>
      <c r="D48" s="2">
        <v>35081</v>
      </c>
      <c r="E48" s="1">
        <f t="shared" si="1"/>
        <v>13691387.777461069</v>
      </c>
      <c r="F48" s="1"/>
      <c r="G48" s="1"/>
      <c r="H48" s="1"/>
      <c r="J48" s="2">
        <v>111124</v>
      </c>
      <c r="K48" s="2">
        <v>14049</v>
      </c>
      <c r="L48" s="2">
        <v>3213</v>
      </c>
      <c r="M48">
        <f t="shared" si="9"/>
        <v>1253.9673592252905</v>
      </c>
      <c r="N48">
        <f t="shared" si="3"/>
        <v>2.891364601706202E-2</v>
      </c>
      <c r="O48">
        <f t="shared" si="4"/>
        <v>0.22869955156950672</v>
      </c>
      <c r="P48">
        <f t="shared" si="5"/>
        <v>0.12642633454519275</v>
      </c>
      <c r="Q48" s="3">
        <v>8.5944859999999998</v>
      </c>
      <c r="R48" s="3">
        <v>2.4970460000000001</v>
      </c>
      <c r="S48" s="3">
        <v>77.285420000000002</v>
      </c>
      <c r="T48" s="3">
        <v>0.55838520000000003</v>
      </c>
      <c r="U48" s="3">
        <v>0.55043059999999999</v>
      </c>
      <c r="V48" s="3">
        <v>0.36009210000000003</v>
      </c>
      <c r="W48">
        <f t="shared" si="6"/>
        <v>0.31569237297073538</v>
      </c>
      <c r="Y48">
        <f t="shared" si="10"/>
        <v>5.0429576818926218</v>
      </c>
      <c r="Z48">
        <f t="shared" si="7"/>
        <v>0.31569237297073538</v>
      </c>
      <c r="AA48">
        <f t="shared" si="8"/>
        <v>35080.999253999995</v>
      </c>
    </row>
    <row r="49" spans="1:27" x14ac:dyDescent="0.25">
      <c r="A49">
        <v>2066</v>
      </c>
      <c r="B49" s="2">
        <v>199669</v>
      </c>
      <c r="C49" s="2">
        <v>164606</v>
      </c>
      <c r="D49" s="2">
        <v>35063</v>
      </c>
      <c r="E49" s="1">
        <f t="shared" si="1"/>
        <v>13684362.750238517</v>
      </c>
      <c r="F49" s="1"/>
      <c r="G49" s="1"/>
      <c r="H49" s="1"/>
      <c r="J49" s="2">
        <v>111451</v>
      </c>
      <c r="K49" s="2">
        <v>14047</v>
      </c>
      <c r="L49" s="2">
        <v>3287</v>
      </c>
      <c r="M49">
        <f t="shared" si="9"/>
        <v>1282.8480266957763</v>
      </c>
      <c r="N49">
        <f t="shared" si="3"/>
        <v>2.9492781581143282E-2</v>
      </c>
      <c r="O49">
        <f t="shared" si="4"/>
        <v>0.2340001423791557</v>
      </c>
      <c r="P49">
        <f t="shared" si="5"/>
        <v>0.1260374514360571</v>
      </c>
      <c r="Q49" s="3">
        <v>8.5829459999999997</v>
      </c>
      <c r="R49" s="3">
        <v>2.4961199999999999</v>
      </c>
      <c r="S49" s="3">
        <v>75.851050000000001</v>
      </c>
      <c r="T49" s="3">
        <v>0.55993219999999999</v>
      </c>
      <c r="U49" s="3">
        <v>0.549014</v>
      </c>
      <c r="V49" s="3">
        <v>0.36041190000000001</v>
      </c>
      <c r="W49">
        <f t="shared" si="6"/>
        <v>0.31460460327857082</v>
      </c>
      <c r="Y49">
        <f t="shared" si="10"/>
        <v>5.0633544221748572</v>
      </c>
      <c r="Z49">
        <f t="shared" si="7"/>
        <v>0.31460460327857082</v>
      </c>
      <c r="AA49">
        <f t="shared" si="8"/>
        <v>35062.997639999994</v>
      </c>
    </row>
    <row r="50" spans="1:27" x14ac:dyDescent="0.25">
      <c r="A50">
        <v>2067</v>
      </c>
      <c r="B50" s="2">
        <v>199822</v>
      </c>
      <c r="C50" s="2">
        <v>164976</v>
      </c>
      <c r="D50" s="2">
        <v>34846</v>
      </c>
      <c r="E50" s="1">
        <f t="shared" si="1"/>
        <v>13599672.144277768</v>
      </c>
      <c r="F50" s="1"/>
      <c r="G50" s="1"/>
      <c r="H50" s="1"/>
      <c r="J50" s="2">
        <v>111677</v>
      </c>
      <c r="K50" s="2">
        <v>13944</v>
      </c>
      <c r="L50" s="2">
        <v>3223</v>
      </c>
      <c r="M50">
        <f t="shared" si="9"/>
        <v>1257.8701521267074</v>
      </c>
      <c r="N50">
        <f t="shared" si="3"/>
        <v>2.886001593882357E-2</v>
      </c>
      <c r="O50">
        <f t="shared" si="4"/>
        <v>0.23113884107860011</v>
      </c>
      <c r="P50">
        <f t="shared" si="5"/>
        <v>0.12486008757398569</v>
      </c>
      <c r="Q50" s="3">
        <v>8.6068300000000004</v>
      </c>
      <c r="R50" s="3">
        <v>2.498996</v>
      </c>
      <c r="S50" s="3">
        <v>74.403930000000003</v>
      </c>
      <c r="T50" s="3">
        <v>0.56144059999999996</v>
      </c>
      <c r="U50" s="3">
        <v>0.5541452</v>
      </c>
      <c r="V50" s="3">
        <v>0.36076069999999999</v>
      </c>
      <c r="W50">
        <f t="shared" si="6"/>
        <v>0.31202485940703995</v>
      </c>
      <c r="Y50">
        <f t="shared" si="10"/>
        <v>4.870047620133092</v>
      </c>
      <c r="Z50">
        <f t="shared" si="7"/>
        <v>0.31202485940703995</v>
      </c>
      <c r="AA50">
        <f t="shared" si="8"/>
        <v>34846.000224000003</v>
      </c>
    </row>
    <row r="51" spans="1:27" x14ac:dyDescent="0.25">
      <c r="A51">
        <v>2068</v>
      </c>
      <c r="B51" s="2">
        <v>200672</v>
      </c>
      <c r="C51" s="2">
        <v>165635</v>
      </c>
      <c r="D51" s="2">
        <v>35037</v>
      </c>
      <c r="E51" s="1">
        <f t="shared" si="1"/>
        <v>13674215.488694834</v>
      </c>
      <c r="F51" s="1"/>
      <c r="G51" s="1"/>
      <c r="H51" s="1"/>
      <c r="J51" s="2">
        <v>112108</v>
      </c>
      <c r="K51" s="2">
        <v>13952</v>
      </c>
      <c r="L51" s="2">
        <v>3274</v>
      </c>
      <c r="M51">
        <f t="shared" si="9"/>
        <v>1277.7743959239342</v>
      </c>
      <c r="N51">
        <f t="shared" si="3"/>
        <v>2.92039818746209E-2</v>
      </c>
      <c r="O51">
        <f t="shared" si="4"/>
        <v>0.23466169724770641</v>
      </c>
      <c r="P51">
        <f t="shared" si="5"/>
        <v>0.12445142184322261</v>
      </c>
      <c r="Q51" s="3">
        <v>8.5363140000000008</v>
      </c>
      <c r="R51" s="3">
        <v>2.511253</v>
      </c>
      <c r="S51" s="3">
        <v>75.897469999999998</v>
      </c>
      <c r="T51" s="3">
        <v>0.56272520000000004</v>
      </c>
      <c r="U51" s="3">
        <v>0.55289560000000004</v>
      </c>
      <c r="V51" s="3">
        <v>0.3621412</v>
      </c>
      <c r="W51">
        <f t="shared" si="6"/>
        <v>0.31252900645805831</v>
      </c>
      <c r="Y51">
        <f t="shared" si="10"/>
        <v>5.0464154476859635</v>
      </c>
      <c r="Z51">
        <f t="shared" si="7"/>
        <v>0.31252900645805831</v>
      </c>
      <c r="AA51">
        <f t="shared" si="8"/>
        <v>35037.001856000003</v>
      </c>
    </row>
    <row r="52" spans="1:27" x14ac:dyDescent="0.25">
      <c r="A52">
        <v>2069</v>
      </c>
      <c r="B52" s="2">
        <v>201177</v>
      </c>
      <c r="C52" s="2">
        <v>166137</v>
      </c>
      <c r="D52" s="2">
        <v>35040</v>
      </c>
      <c r="E52" s="1">
        <f t="shared" si="1"/>
        <v>13675386.326565258</v>
      </c>
      <c r="F52" s="1"/>
      <c r="G52" s="1"/>
      <c r="H52" s="1"/>
      <c r="J52" s="2">
        <v>112443</v>
      </c>
      <c r="K52" s="2">
        <v>14000</v>
      </c>
      <c r="L52" s="2">
        <v>3287</v>
      </c>
      <c r="M52">
        <f t="shared" si="9"/>
        <v>1282.8480266957763</v>
      </c>
      <c r="N52">
        <f t="shared" si="3"/>
        <v>2.9232588956182245E-2</v>
      </c>
      <c r="O52">
        <f t="shared" si="4"/>
        <v>0.23478571428571429</v>
      </c>
      <c r="P52">
        <f t="shared" si="5"/>
        <v>0.12450752825876221</v>
      </c>
      <c r="Q52" s="3">
        <v>8.535641</v>
      </c>
      <c r="R52" s="3">
        <v>2.5028570000000001</v>
      </c>
      <c r="S52" s="3">
        <v>72.689149999999998</v>
      </c>
      <c r="T52" s="3">
        <v>0.56546870000000005</v>
      </c>
      <c r="U52" s="3">
        <v>0.55400000000000005</v>
      </c>
      <c r="V52" s="3">
        <v>0.36190640000000002</v>
      </c>
      <c r="W52">
        <f t="shared" si="6"/>
        <v>0.31162453865514084</v>
      </c>
      <c r="Y52">
        <f t="shared" si="10"/>
        <v>4.8522852234297549</v>
      </c>
      <c r="Z52">
        <f t="shared" si="7"/>
        <v>0.31162453865514084</v>
      </c>
      <c r="AA52">
        <f t="shared" si="8"/>
        <v>35039.998</v>
      </c>
    </row>
    <row r="53" spans="1:27" x14ac:dyDescent="0.25">
      <c r="A53">
        <v>2070</v>
      </c>
      <c r="B53" s="2">
        <v>201229</v>
      </c>
      <c r="C53" s="2">
        <v>166367</v>
      </c>
      <c r="D53" s="2">
        <v>34862</v>
      </c>
      <c r="E53" s="1">
        <f t="shared" si="1"/>
        <v>13605916.612920035</v>
      </c>
      <c r="F53" s="1"/>
      <c r="J53" s="2">
        <v>112611</v>
      </c>
      <c r="K53" s="2">
        <v>13922</v>
      </c>
      <c r="L53" s="2">
        <v>3220</v>
      </c>
      <c r="M53">
        <f t="shared" ref="M53" si="11">L53*$H$5/1000</f>
        <v>1256.6993142562824</v>
      </c>
      <c r="N53">
        <f t="shared" ref="N53" si="12">L53/J53</f>
        <v>2.8594009466215556E-2</v>
      </c>
      <c r="O53">
        <f t="shared" ref="O53" si="13">L53/K53</f>
        <v>0.23128860795862663</v>
      </c>
      <c r="P53">
        <f t="shared" ref="P53" si="14">K53/J53</f>
        <v>0.12362913036914688</v>
      </c>
      <c r="Q53" s="3">
        <v>8.5194139999999994</v>
      </c>
      <c r="R53" s="3">
        <v>2.5040939999999998</v>
      </c>
      <c r="S53" s="3">
        <v>75.209620000000001</v>
      </c>
      <c r="T53" s="3">
        <v>0.56663200000000002</v>
      </c>
      <c r="U53" s="3">
        <v>0.55667290000000003</v>
      </c>
      <c r="V53" s="3">
        <v>0.36339749999999998</v>
      </c>
      <c r="W53">
        <f t="shared" si="6"/>
        <v>0.30957896358259845</v>
      </c>
      <c r="Y53">
        <f t="shared" si="10"/>
        <v>4.9182012167998534</v>
      </c>
      <c r="Z53">
        <f t="shared" si="7"/>
        <v>0.30957896358259845</v>
      </c>
      <c r="AA53">
        <f t="shared" si="8"/>
        <v>34861.996667999992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1FD-A3DD-4F0D-883B-50910018CC21}">
  <dimension ref="A1:AJ11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1" spans="1:36" x14ac:dyDescent="0.25">
      <c r="K1" t="s">
        <v>19</v>
      </c>
      <c r="P1" t="s">
        <v>27</v>
      </c>
      <c r="T1" t="s">
        <v>29</v>
      </c>
      <c r="X1" t="s">
        <v>20</v>
      </c>
      <c r="AB1" t="s">
        <v>21</v>
      </c>
      <c r="AF1" t="s">
        <v>33</v>
      </c>
    </row>
    <row r="2" spans="1:36" x14ac:dyDescent="0.2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 t="s">
        <v>4</v>
      </c>
      <c r="J2" t="s">
        <v>0</v>
      </c>
      <c r="N2" t="s">
        <v>23</v>
      </c>
      <c r="P2" t="s">
        <v>20</v>
      </c>
      <c r="Q2" t="s">
        <v>21</v>
      </c>
      <c r="R2" t="s">
        <v>22</v>
      </c>
      <c r="T2" t="s">
        <v>20</v>
      </c>
      <c r="U2" t="s">
        <v>21</v>
      </c>
      <c r="V2" t="s">
        <v>22</v>
      </c>
      <c r="X2" t="s">
        <v>31</v>
      </c>
      <c r="Y2" t="s">
        <v>30</v>
      </c>
      <c r="Z2" t="s">
        <v>32</v>
      </c>
      <c r="AB2" t="s">
        <v>31</v>
      </c>
      <c r="AC2" t="s">
        <v>30</v>
      </c>
      <c r="AD2" t="s">
        <v>32</v>
      </c>
      <c r="AF2" t="s">
        <v>31</v>
      </c>
      <c r="AG2" t="s">
        <v>30</v>
      </c>
      <c r="AH2" t="s">
        <v>32</v>
      </c>
      <c r="AI2" t="s">
        <v>86</v>
      </c>
      <c r="AJ2" t="s">
        <v>85</v>
      </c>
    </row>
    <row r="3" spans="1:36" x14ac:dyDescent="0.25">
      <c r="A3">
        <v>2019</v>
      </c>
      <c r="B3" s="2">
        <v>44108</v>
      </c>
      <c r="C3" s="2">
        <v>3113</v>
      </c>
      <c r="D3" s="2">
        <v>23134</v>
      </c>
      <c r="E3" s="2">
        <v>3500</v>
      </c>
      <c r="F3" s="2">
        <v>9119</v>
      </c>
      <c r="G3" s="2">
        <v>3645</v>
      </c>
      <c r="H3" s="1"/>
      <c r="I3">
        <f>childcare!H5</f>
        <v>390.27929014170257</v>
      </c>
      <c r="J3">
        <v>2019</v>
      </c>
      <c r="K3">
        <f>$I$3*C3/1000</f>
        <v>1214.93943021112</v>
      </c>
      <c r="L3">
        <f t="shared" ref="L3:L34" si="0">$I$3*E3/1000</f>
        <v>1365.9775154959589</v>
      </c>
      <c r="M3">
        <f>$I$3*G3/1000</f>
        <v>1422.568012566506</v>
      </c>
      <c r="N3">
        <f>SUM(K3:M3)</f>
        <v>4003.4849582735851</v>
      </c>
      <c r="P3">
        <f t="shared" ref="P3:P34" si="1">C3/B3</f>
        <v>7.0576766119524806E-2</v>
      </c>
      <c r="Q3">
        <f t="shared" ref="Q3:Q34" si="2">E3/D3</f>
        <v>0.15129246995763812</v>
      </c>
      <c r="R3">
        <f t="shared" ref="R3:R34" si="3">G3/F3</f>
        <v>0.39971488101765545</v>
      </c>
      <c r="T3">
        <f t="shared" ref="T3:T34" si="4">$I$3*B3/1000</f>
        <v>17214.438929570217</v>
      </c>
      <c r="U3">
        <f t="shared" ref="U3:U34" si="5">$I$3*D3/1000</f>
        <v>9028.7210981381486</v>
      </c>
      <c r="V3">
        <f t="shared" ref="V3:V34" si="6">$I$3*F3/1000</f>
        <v>3558.9568468021857</v>
      </c>
      <c r="X3" s="3">
        <v>0.3467171</v>
      </c>
      <c r="Y3" s="3">
        <v>0.14722950000000001</v>
      </c>
      <c r="Z3" s="3">
        <v>0.68545389999999995</v>
      </c>
      <c r="AB3" s="3">
        <v>0.23502200000000001</v>
      </c>
      <c r="AC3" s="3">
        <v>0.33582610000000002</v>
      </c>
      <c r="AD3" s="3">
        <v>0.59514140000000004</v>
      </c>
      <c r="AF3" s="3">
        <v>0.10746790000000001</v>
      </c>
      <c r="AG3" s="3">
        <v>0.53766860000000005</v>
      </c>
      <c r="AH3" s="3">
        <v>0.29729139999999998</v>
      </c>
      <c r="AI3" s="3">
        <v>85.331400000000002</v>
      </c>
      <c r="AJ3">
        <f t="shared" ref="AJ3:AJ34" si="7">1-AG3-AF3</f>
        <v>0.35486349999999994</v>
      </c>
    </row>
    <row r="4" spans="1:36" x14ac:dyDescent="0.25">
      <c r="A4">
        <v>2020</v>
      </c>
      <c r="B4" s="2">
        <v>44405</v>
      </c>
      <c r="C4" s="2">
        <v>1846</v>
      </c>
      <c r="D4" s="2">
        <v>23500</v>
      </c>
      <c r="E4" s="2">
        <v>3875</v>
      </c>
      <c r="F4" s="2">
        <v>9461</v>
      </c>
      <c r="G4" s="2">
        <v>3816</v>
      </c>
      <c r="H4" s="1"/>
      <c r="J4">
        <v>2020</v>
      </c>
      <c r="K4">
        <f>$I$3*C4/1000</f>
        <v>720.45556960158297</v>
      </c>
      <c r="L4">
        <f>$I$3*E4/1000</f>
        <v>1512.3322492990976</v>
      </c>
      <c r="M4">
        <f>$I$3*G4/1000</f>
        <v>1489.3057711807371</v>
      </c>
      <c r="N4">
        <f t="shared" ref="N4:N53" si="8">SUM(K4:M4)</f>
        <v>3722.0935900814175</v>
      </c>
      <c r="P4">
        <f>C4/B4</f>
        <v>4.1571895056862963E-2</v>
      </c>
      <c r="Q4">
        <f>E4/D4</f>
        <v>0.16489361702127658</v>
      </c>
      <c r="R4">
        <f>G4/F4</f>
        <v>0.40334002748123876</v>
      </c>
      <c r="T4">
        <f t="shared" si="4"/>
        <v>17330.351878742305</v>
      </c>
      <c r="U4">
        <f t="shared" si="5"/>
        <v>9171.5633183300106</v>
      </c>
      <c r="V4">
        <f t="shared" si="6"/>
        <v>3692.4323640306479</v>
      </c>
      <c r="X4" s="3">
        <v>0.3538791</v>
      </c>
      <c r="Y4" s="3">
        <v>0.1384754</v>
      </c>
      <c r="Z4" s="3">
        <v>0.8580565</v>
      </c>
      <c r="AB4" s="3">
        <v>0.24446809999999999</v>
      </c>
      <c r="AC4" s="3">
        <v>0.3268085</v>
      </c>
      <c r="AD4" s="3">
        <v>0.76808509999999997</v>
      </c>
      <c r="AF4" s="3">
        <v>0.11838070000000001</v>
      </c>
      <c r="AG4" s="3">
        <v>0.51876120000000003</v>
      </c>
      <c r="AH4" s="3">
        <v>0.42521930000000002</v>
      </c>
      <c r="AI4" s="3">
        <v>85.498469999999998</v>
      </c>
      <c r="AJ4">
        <f t="shared" si="7"/>
        <v>0.36285809999999996</v>
      </c>
    </row>
    <row r="5" spans="1:36" x14ac:dyDescent="0.25">
      <c r="A5">
        <v>2021</v>
      </c>
      <c r="B5" s="2">
        <v>44456</v>
      </c>
      <c r="C5" s="2">
        <v>1902</v>
      </c>
      <c r="D5" s="2">
        <v>23850</v>
      </c>
      <c r="E5" s="2">
        <v>4201</v>
      </c>
      <c r="F5" s="2">
        <v>9509</v>
      </c>
      <c r="G5" s="2">
        <v>3863</v>
      </c>
      <c r="H5" s="1"/>
      <c r="J5">
        <v>2021</v>
      </c>
      <c r="K5">
        <f t="shared" ref="K5:K34" si="9">$I$3*C5/1000</f>
        <v>742.31120984951826</v>
      </c>
      <c r="L5">
        <f t="shared" si="0"/>
        <v>1639.5632978852925</v>
      </c>
      <c r="M5">
        <f t="shared" ref="M5:M34" si="10">$I$3*G5/1000</f>
        <v>1507.648897817397</v>
      </c>
      <c r="N5">
        <f t="shared" si="8"/>
        <v>3889.5234055522078</v>
      </c>
      <c r="P5">
        <f t="shared" si="1"/>
        <v>4.2783876192190033E-2</v>
      </c>
      <c r="Q5">
        <f t="shared" si="2"/>
        <v>0.1761425576519916</v>
      </c>
      <c r="R5">
        <f t="shared" si="3"/>
        <v>0.40624671363970977</v>
      </c>
      <c r="T5">
        <f t="shared" si="4"/>
        <v>17350.256122539533</v>
      </c>
      <c r="U5">
        <f t="shared" si="5"/>
        <v>9308.1610698796067</v>
      </c>
      <c r="V5">
        <f t="shared" si="6"/>
        <v>3711.1657699574498</v>
      </c>
      <c r="X5" s="3">
        <v>0.36364049999999998</v>
      </c>
      <c r="Y5" s="3">
        <v>0.1353473</v>
      </c>
      <c r="Z5" s="3">
        <v>0.87356040000000001</v>
      </c>
      <c r="AB5" s="3">
        <v>0.2457442</v>
      </c>
      <c r="AC5" s="3">
        <v>0.30872119999999997</v>
      </c>
      <c r="AD5" s="3">
        <v>0.81714880000000001</v>
      </c>
      <c r="AF5" s="3">
        <v>0.1248291</v>
      </c>
      <c r="AG5" s="3">
        <v>0.5123567</v>
      </c>
      <c r="AH5" s="3">
        <v>0.46261439999999998</v>
      </c>
      <c r="AI5" s="3">
        <v>85.580079999999995</v>
      </c>
      <c r="AJ5">
        <f t="shared" si="7"/>
        <v>0.36281419999999998</v>
      </c>
    </row>
    <row r="6" spans="1:36" x14ac:dyDescent="0.25">
      <c r="A6">
        <v>2022</v>
      </c>
      <c r="B6" s="2">
        <v>44469</v>
      </c>
      <c r="C6" s="2">
        <v>1973</v>
      </c>
      <c r="D6" s="2">
        <v>24210</v>
      </c>
      <c r="E6" s="2">
        <v>4527</v>
      </c>
      <c r="F6" s="2">
        <v>9673</v>
      </c>
      <c r="G6" s="2">
        <v>4025</v>
      </c>
      <c r="H6" s="1"/>
      <c r="J6">
        <v>2022</v>
      </c>
      <c r="K6">
        <f t="shared" si="9"/>
        <v>770.02103944957923</v>
      </c>
      <c r="L6">
        <f t="shared" si="0"/>
        <v>1766.7943464714876</v>
      </c>
      <c r="M6">
        <f t="shared" si="10"/>
        <v>1570.874142820353</v>
      </c>
      <c r="N6">
        <f t="shared" si="8"/>
        <v>4107.68952874142</v>
      </c>
      <c r="P6">
        <f t="shared" si="1"/>
        <v>4.4367986687355233E-2</v>
      </c>
      <c r="Q6">
        <f t="shared" si="2"/>
        <v>0.18698884758364312</v>
      </c>
      <c r="R6">
        <f t="shared" si="3"/>
        <v>0.41610668872118267</v>
      </c>
      <c r="T6">
        <f t="shared" si="4"/>
        <v>17355.329753311373</v>
      </c>
      <c r="U6">
        <f t="shared" si="5"/>
        <v>9448.6616143306201</v>
      </c>
      <c r="V6">
        <f t="shared" si="6"/>
        <v>3775.1715735406888</v>
      </c>
      <c r="X6" s="3">
        <v>0.3705503</v>
      </c>
      <c r="Y6" s="3">
        <v>0.1264701</v>
      </c>
      <c r="Z6" s="3">
        <v>0.87532889999999997</v>
      </c>
      <c r="AB6" s="3">
        <v>0.25600990000000001</v>
      </c>
      <c r="AC6" s="3">
        <v>0.30351089999999997</v>
      </c>
      <c r="AD6" s="3">
        <v>0.83531599999999995</v>
      </c>
      <c r="AF6" s="3">
        <v>0.1272614</v>
      </c>
      <c r="AG6" s="3">
        <v>0.49570969999999998</v>
      </c>
      <c r="AH6" s="3">
        <v>0.49570969999999998</v>
      </c>
      <c r="AI6" s="3">
        <v>85.616770000000002</v>
      </c>
      <c r="AJ6">
        <f t="shared" si="7"/>
        <v>0.37702890000000011</v>
      </c>
    </row>
    <row r="7" spans="1:36" x14ac:dyDescent="0.25">
      <c r="A7">
        <v>2023</v>
      </c>
      <c r="B7" s="2">
        <v>44397</v>
      </c>
      <c r="C7" s="2">
        <v>2181</v>
      </c>
      <c r="D7" s="2">
        <v>24544</v>
      </c>
      <c r="E7" s="2">
        <v>4725</v>
      </c>
      <c r="F7" s="2">
        <v>9847</v>
      </c>
      <c r="G7" s="2">
        <v>4255</v>
      </c>
      <c r="H7" s="1"/>
      <c r="J7">
        <v>2023</v>
      </c>
      <c r="K7">
        <f t="shared" si="9"/>
        <v>851.19913179905325</v>
      </c>
      <c r="L7">
        <f t="shared" si="0"/>
        <v>1844.0696459195447</v>
      </c>
      <c r="M7">
        <f t="shared" si="10"/>
        <v>1660.6383795529446</v>
      </c>
      <c r="N7">
        <f t="shared" si="8"/>
        <v>4355.907157271542</v>
      </c>
      <c r="P7">
        <f t="shared" si="1"/>
        <v>4.9124940874383405E-2</v>
      </c>
      <c r="Q7">
        <f t="shared" si="2"/>
        <v>0.19251140808344197</v>
      </c>
      <c r="R7">
        <f t="shared" si="3"/>
        <v>0.43211130293490402</v>
      </c>
      <c r="T7">
        <f t="shared" si="4"/>
        <v>17327.229644421168</v>
      </c>
      <c r="U7">
        <f t="shared" si="5"/>
        <v>9579.0148972379466</v>
      </c>
      <c r="V7">
        <f t="shared" si="6"/>
        <v>3843.0801700253455</v>
      </c>
      <c r="X7" s="3">
        <v>0.37648939999999997</v>
      </c>
      <c r="Y7" s="3">
        <v>0.1214947</v>
      </c>
      <c r="Z7" s="3">
        <v>0.87614029999999998</v>
      </c>
      <c r="AB7" s="3">
        <v>0.26030799999999998</v>
      </c>
      <c r="AC7" s="3">
        <v>0.29180250000000002</v>
      </c>
      <c r="AD7" s="3">
        <v>0.84350550000000002</v>
      </c>
      <c r="AF7" s="3">
        <v>0.13466030000000001</v>
      </c>
      <c r="AG7" s="3">
        <v>0.47994310000000001</v>
      </c>
      <c r="AH7" s="3">
        <v>0.51071390000000005</v>
      </c>
      <c r="AI7" s="3">
        <v>85.576830000000001</v>
      </c>
      <c r="AJ7">
        <f t="shared" si="7"/>
        <v>0.38539659999999992</v>
      </c>
    </row>
    <row r="8" spans="1:36" x14ac:dyDescent="0.25">
      <c r="A8">
        <v>2024</v>
      </c>
      <c r="B8" s="2">
        <v>44845</v>
      </c>
      <c r="C8" s="2">
        <v>2350</v>
      </c>
      <c r="D8" s="2">
        <v>25141</v>
      </c>
      <c r="E8" s="2">
        <v>4903</v>
      </c>
      <c r="F8" s="2">
        <v>10380</v>
      </c>
      <c r="G8" s="2">
        <v>4592</v>
      </c>
      <c r="H8" s="1"/>
      <c r="J8">
        <v>2024</v>
      </c>
      <c r="K8">
        <f t="shared" si="9"/>
        <v>917.15633183300099</v>
      </c>
      <c r="L8">
        <f t="shared" si="0"/>
        <v>1913.5393595647677</v>
      </c>
      <c r="M8">
        <f t="shared" si="10"/>
        <v>1792.1625003306983</v>
      </c>
      <c r="N8">
        <f t="shared" si="8"/>
        <v>4622.8581917284673</v>
      </c>
      <c r="P8">
        <f t="shared" si="1"/>
        <v>5.2402720481659046E-2</v>
      </c>
      <c r="Q8">
        <f t="shared" si="2"/>
        <v>0.19502008671095025</v>
      </c>
      <c r="R8">
        <f t="shared" si="3"/>
        <v>0.44238921001926784</v>
      </c>
      <c r="T8">
        <f t="shared" si="4"/>
        <v>17502.07476640465</v>
      </c>
      <c r="U8">
        <f t="shared" si="5"/>
        <v>9812.0116334525446</v>
      </c>
      <c r="V8">
        <f t="shared" si="6"/>
        <v>4051.0990316708726</v>
      </c>
      <c r="X8" s="3">
        <v>0.38258449999999999</v>
      </c>
      <c r="Y8" s="3">
        <v>0.11403720000000001</v>
      </c>
      <c r="Z8" s="3">
        <v>0.87588359999999998</v>
      </c>
      <c r="AB8" s="3">
        <v>0.2692813</v>
      </c>
      <c r="AC8" s="3">
        <v>0.28121400000000002</v>
      </c>
      <c r="AD8" s="3">
        <v>0.84586930000000005</v>
      </c>
      <c r="AF8" s="3">
        <v>0.1387283</v>
      </c>
      <c r="AG8" s="3">
        <v>0.46782269999999998</v>
      </c>
      <c r="AH8" s="3">
        <v>0.53159920000000005</v>
      </c>
      <c r="AI8" s="3">
        <v>85.494219999999999</v>
      </c>
      <c r="AJ8">
        <f t="shared" si="7"/>
        <v>0.39344900000000005</v>
      </c>
    </row>
    <row r="9" spans="1:36" x14ac:dyDescent="0.25">
      <c r="A9">
        <v>2025</v>
      </c>
      <c r="B9" s="2">
        <v>44423</v>
      </c>
      <c r="C9" s="2">
        <v>2479</v>
      </c>
      <c r="D9" s="2">
        <v>25589</v>
      </c>
      <c r="E9" s="2">
        <v>5031</v>
      </c>
      <c r="F9" s="2">
        <v>10728</v>
      </c>
      <c r="G9" s="2">
        <v>4812</v>
      </c>
      <c r="H9" s="1"/>
      <c r="J9">
        <v>2025</v>
      </c>
      <c r="K9">
        <f t="shared" si="9"/>
        <v>967.50236026128073</v>
      </c>
      <c r="L9">
        <f t="shared" si="0"/>
        <v>1963.4951087029058</v>
      </c>
      <c r="M9">
        <f t="shared" si="10"/>
        <v>1878.0239441618728</v>
      </c>
      <c r="N9">
        <f t="shared" si="8"/>
        <v>4809.02141312606</v>
      </c>
      <c r="P9">
        <f t="shared" si="1"/>
        <v>5.5804425635369068E-2</v>
      </c>
      <c r="Q9">
        <f t="shared" si="2"/>
        <v>0.19660791746453554</v>
      </c>
      <c r="R9">
        <f t="shared" si="3"/>
        <v>0.44854586129753915</v>
      </c>
      <c r="T9">
        <f t="shared" si="4"/>
        <v>17337.376905964855</v>
      </c>
      <c r="U9">
        <f t="shared" si="5"/>
        <v>9986.856755436027</v>
      </c>
      <c r="V9">
        <f t="shared" si="6"/>
        <v>4186.9162246401847</v>
      </c>
      <c r="X9" s="3">
        <v>0.39144139999999999</v>
      </c>
      <c r="Y9" s="3">
        <v>0.1079846</v>
      </c>
      <c r="Z9" s="3">
        <v>0.87348899999999996</v>
      </c>
      <c r="AB9" s="3">
        <v>0.27378950000000002</v>
      </c>
      <c r="AC9" s="3">
        <v>0.26753680000000002</v>
      </c>
      <c r="AD9" s="3">
        <v>0.85376529999999995</v>
      </c>
      <c r="AF9" s="3">
        <v>0.14914240000000001</v>
      </c>
      <c r="AG9" s="3">
        <v>0.45199479999999997</v>
      </c>
      <c r="AH9" s="3">
        <v>0.55453019999999997</v>
      </c>
      <c r="AI9" s="3">
        <v>85.487039999999993</v>
      </c>
      <c r="AJ9">
        <f t="shared" si="7"/>
        <v>0.39886279999999996</v>
      </c>
    </row>
    <row r="10" spans="1:36" x14ac:dyDescent="0.25">
      <c r="A10">
        <v>2026</v>
      </c>
      <c r="B10" s="2">
        <v>44431</v>
      </c>
      <c r="C10" s="2">
        <v>2517</v>
      </c>
      <c r="D10" s="2">
        <v>25951</v>
      </c>
      <c r="E10" s="2">
        <v>5222</v>
      </c>
      <c r="F10" s="2">
        <v>10990</v>
      </c>
      <c r="G10" s="2">
        <v>4987</v>
      </c>
      <c r="H10" s="1"/>
      <c r="J10">
        <v>2026</v>
      </c>
      <c r="K10">
        <f t="shared" si="9"/>
        <v>982.33297328666538</v>
      </c>
      <c r="L10">
        <f t="shared" si="0"/>
        <v>2038.0384531199709</v>
      </c>
      <c r="M10">
        <f t="shared" si="10"/>
        <v>1946.3228199366708</v>
      </c>
      <c r="N10">
        <f t="shared" si="8"/>
        <v>4966.694246343307</v>
      </c>
      <c r="P10">
        <f t="shared" si="1"/>
        <v>5.6649636515045801E-2</v>
      </c>
      <c r="Q10">
        <f t="shared" si="2"/>
        <v>0.20122538630495934</v>
      </c>
      <c r="R10">
        <f t="shared" si="3"/>
        <v>0.45377616014558692</v>
      </c>
      <c r="T10">
        <f t="shared" si="4"/>
        <v>17340.499140285989</v>
      </c>
      <c r="U10">
        <f t="shared" si="5"/>
        <v>10128.137858467324</v>
      </c>
      <c r="V10">
        <f t="shared" si="6"/>
        <v>4289.1693986573118</v>
      </c>
      <c r="X10" s="3">
        <v>0.40699059999999998</v>
      </c>
      <c r="Y10" s="3">
        <v>0.1020234</v>
      </c>
      <c r="Z10" s="3">
        <v>0.87546979999999996</v>
      </c>
      <c r="AB10" s="3">
        <v>0.27628989999999998</v>
      </c>
      <c r="AC10" s="3">
        <v>0.25251440000000003</v>
      </c>
      <c r="AD10" s="3">
        <v>0.84933139999999996</v>
      </c>
      <c r="AF10" s="3">
        <v>0.1561419</v>
      </c>
      <c r="AG10" s="3">
        <v>0.44394899999999998</v>
      </c>
      <c r="AH10" s="3">
        <v>0.56196539999999995</v>
      </c>
      <c r="AI10" s="3">
        <v>85.475890000000007</v>
      </c>
      <c r="AJ10">
        <f t="shared" si="7"/>
        <v>0.39990910000000007</v>
      </c>
    </row>
    <row r="11" spans="1:36" x14ac:dyDescent="0.25">
      <c r="A11">
        <v>2027</v>
      </c>
      <c r="B11" s="2">
        <v>44410</v>
      </c>
      <c r="C11" s="2">
        <v>2588</v>
      </c>
      <c r="D11" s="2">
        <v>26077</v>
      </c>
      <c r="E11" s="2">
        <v>5268</v>
      </c>
      <c r="F11" s="2">
        <v>11647</v>
      </c>
      <c r="G11" s="2">
        <v>5238</v>
      </c>
      <c r="H11" s="1"/>
      <c r="J11">
        <v>2027</v>
      </c>
      <c r="K11">
        <f t="shared" si="9"/>
        <v>1010.0428028867262</v>
      </c>
      <c r="L11">
        <f t="shared" si="0"/>
        <v>2055.9913004664891</v>
      </c>
      <c r="M11">
        <f t="shared" si="10"/>
        <v>2044.2829217622379</v>
      </c>
      <c r="N11">
        <f t="shared" si="8"/>
        <v>5110.3170251154534</v>
      </c>
      <c r="P11">
        <f t="shared" si="1"/>
        <v>5.8275163251519928E-2</v>
      </c>
      <c r="Q11">
        <f t="shared" si="2"/>
        <v>0.20201710319438584</v>
      </c>
      <c r="R11">
        <f t="shared" si="3"/>
        <v>0.44972954408860649</v>
      </c>
      <c r="T11">
        <f t="shared" si="4"/>
        <v>17332.303275193008</v>
      </c>
      <c r="U11">
        <f t="shared" si="5"/>
        <v>10177.313049025179</v>
      </c>
      <c r="V11">
        <f t="shared" si="6"/>
        <v>4545.5828922804103</v>
      </c>
      <c r="X11" s="3">
        <v>0.41963519999999999</v>
      </c>
      <c r="Y11" s="3">
        <v>9.5181299999999996E-2</v>
      </c>
      <c r="Z11" s="3">
        <v>0.87541089999999999</v>
      </c>
      <c r="AB11" s="3">
        <v>0.28105229999999998</v>
      </c>
      <c r="AC11" s="3">
        <v>0.24155389999999999</v>
      </c>
      <c r="AD11" s="3">
        <v>0.84887069999999998</v>
      </c>
      <c r="AF11" s="3">
        <v>0.16802610000000001</v>
      </c>
      <c r="AG11" s="3">
        <v>0.42800719999999998</v>
      </c>
      <c r="AH11" s="3">
        <v>0.57860389999999995</v>
      </c>
      <c r="AI11" s="3">
        <v>85.292180000000002</v>
      </c>
      <c r="AJ11">
        <f t="shared" si="7"/>
        <v>0.40396670000000007</v>
      </c>
    </row>
    <row r="12" spans="1:36" x14ac:dyDescent="0.25">
      <c r="A12">
        <v>2028</v>
      </c>
      <c r="B12" s="2">
        <v>44344</v>
      </c>
      <c r="C12" s="2">
        <v>2629</v>
      </c>
      <c r="D12" s="2">
        <v>26412</v>
      </c>
      <c r="E12" s="2">
        <v>5398</v>
      </c>
      <c r="F12" s="2">
        <v>12101</v>
      </c>
      <c r="G12" s="2">
        <v>5440</v>
      </c>
      <c r="H12" s="1"/>
      <c r="J12">
        <v>2028</v>
      </c>
      <c r="K12">
        <f t="shared" si="9"/>
        <v>1026.0442537825361</v>
      </c>
      <c r="L12">
        <f t="shared" si="0"/>
        <v>2106.7276081849104</v>
      </c>
      <c r="M12">
        <f t="shared" si="10"/>
        <v>2123.1193383708619</v>
      </c>
      <c r="N12">
        <f t="shared" si="8"/>
        <v>5255.8912003383084</v>
      </c>
      <c r="P12">
        <f t="shared" si="1"/>
        <v>5.9286487461663359E-2</v>
      </c>
      <c r="Q12">
        <f t="shared" si="2"/>
        <v>0.20437679842495834</v>
      </c>
      <c r="R12">
        <f t="shared" si="3"/>
        <v>0.44954962399801668</v>
      </c>
      <c r="T12">
        <f t="shared" si="4"/>
        <v>17306.544842043662</v>
      </c>
      <c r="U12">
        <f t="shared" si="5"/>
        <v>10308.05661122265</v>
      </c>
      <c r="V12">
        <f t="shared" si="6"/>
        <v>4722.7696900047431</v>
      </c>
      <c r="X12" s="3">
        <v>0.42544650000000001</v>
      </c>
      <c r="Y12" s="3">
        <v>9.0226399999999998E-2</v>
      </c>
      <c r="Z12" s="3">
        <v>0.87624029999999997</v>
      </c>
      <c r="AB12" s="3">
        <v>0.29433589999999998</v>
      </c>
      <c r="AC12" s="3">
        <v>0.22512489999999999</v>
      </c>
      <c r="AD12" s="3">
        <v>0.84991669999999997</v>
      </c>
      <c r="AF12" s="3">
        <v>0.1708123</v>
      </c>
      <c r="AG12" s="3">
        <v>0.41839520000000002</v>
      </c>
      <c r="AH12" s="3">
        <v>0.59524010000000005</v>
      </c>
      <c r="AI12" s="3">
        <v>85.247169999999997</v>
      </c>
      <c r="AJ12">
        <f t="shared" si="7"/>
        <v>0.4107925</v>
      </c>
    </row>
    <row r="13" spans="1:36" x14ac:dyDescent="0.25">
      <c r="A13">
        <v>2029</v>
      </c>
      <c r="B13" s="2">
        <v>44219</v>
      </c>
      <c r="C13" s="2">
        <v>2592</v>
      </c>
      <c r="D13" s="2">
        <v>26853</v>
      </c>
      <c r="E13" s="2">
        <v>5472</v>
      </c>
      <c r="F13" s="2">
        <v>12508</v>
      </c>
      <c r="G13" s="2">
        <v>5554</v>
      </c>
      <c r="H13" s="1"/>
      <c r="J13">
        <v>2029</v>
      </c>
      <c r="K13">
        <f t="shared" si="9"/>
        <v>1011.6039200472931</v>
      </c>
      <c r="L13">
        <f t="shared" si="0"/>
        <v>2135.6082756553965</v>
      </c>
      <c r="M13">
        <f t="shared" si="10"/>
        <v>2167.611177447016</v>
      </c>
      <c r="N13">
        <f t="shared" si="8"/>
        <v>5314.8233731497057</v>
      </c>
      <c r="P13">
        <f t="shared" si="1"/>
        <v>5.8617336439087273E-2</v>
      </c>
      <c r="Q13">
        <f t="shared" si="2"/>
        <v>0.20377611440062562</v>
      </c>
      <c r="R13">
        <f t="shared" si="3"/>
        <v>0.44403581707707068</v>
      </c>
      <c r="T13">
        <f t="shared" si="4"/>
        <v>17257.759930775948</v>
      </c>
      <c r="U13">
        <f t="shared" si="5"/>
        <v>10480.169778175139</v>
      </c>
      <c r="V13">
        <f t="shared" si="6"/>
        <v>4881.6133610924153</v>
      </c>
      <c r="X13" s="3">
        <v>0.43669010000000003</v>
      </c>
      <c r="Y13" s="3">
        <v>8.3516099999999996E-2</v>
      </c>
      <c r="Z13" s="3">
        <v>0.87229469999999998</v>
      </c>
      <c r="AB13" s="3">
        <v>0.29959409999999997</v>
      </c>
      <c r="AC13" s="3">
        <v>0.21517149999999999</v>
      </c>
      <c r="AD13" s="3">
        <v>0.84750309999999995</v>
      </c>
      <c r="AF13" s="3">
        <v>0.17980489999999999</v>
      </c>
      <c r="AG13" s="3">
        <v>0.4038216</v>
      </c>
      <c r="AH13" s="3">
        <v>0.60769110000000004</v>
      </c>
      <c r="AI13" s="3">
        <v>85.258629999999997</v>
      </c>
      <c r="AJ13">
        <f t="shared" si="7"/>
        <v>0.41637350000000001</v>
      </c>
    </row>
    <row r="14" spans="1:36" x14ac:dyDescent="0.25">
      <c r="A14">
        <v>2030</v>
      </c>
      <c r="B14" s="2">
        <v>44114</v>
      </c>
      <c r="C14" s="2">
        <v>2598</v>
      </c>
      <c r="D14" s="2">
        <v>27383</v>
      </c>
      <c r="E14" s="2">
        <v>5715</v>
      </c>
      <c r="F14" s="2">
        <v>12774</v>
      </c>
      <c r="G14" s="2">
        <v>5725</v>
      </c>
      <c r="H14" s="1"/>
      <c r="J14">
        <v>2030</v>
      </c>
      <c r="K14">
        <f t="shared" si="9"/>
        <v>1013.9455957881434</v>
      </c>
      <c r="L14">
        <f t="shared" si="0"/>
        <v>2230.4461431598302</v>
      </c>
      <c r="M14">
        <f t="shared" si="10"/>
        <v>2234.3489360612471</v>
      </c>
      <c r="N14">
        <f t="shared" si="8"/>
        <v>5478.7406750092205</v>
      </c>
      <c r="P14">
        <f t="shared" si="1"/>
        <v>5.8892868477127443E-2</v>
      </c>
      <c r="Q14">
        <f t="shared" si="2"/>
        <v>0.20870613154146733</v>
      </c>
      <c r="R14">
        <f t="shared" si="3"/>
        <v>0.44817598246438078</v>
      </c>
      <c r="T14">
        <f t="shared" si="4"/>
        <v>17216.780605311065</v>
      </c>
      <c r="U14">
        <f t="shared" si="5"/>
        <v>10687.017801950242</v>
      </c>
      <c r="V14">
        <f t="shared" si="6"/>
        <v>4985.4276522701084</v>
      </c>
      <c r="X14" s="3">
        <v>0.4443261</v>
      </c>
      <c r="Y14" s="3">
        <v>7.7889100000000003E-2</v>
      </c>
      <c r="Z14" s="3">
        <v>0.87396289999999999</v>
      </c>
      <c r="AB14" s="3">
        <v>0.30851260000000003</v>
      </c>
      <c r="AC14" s="3">
        <v>0.20614979999999999</v>
      </c>
      <c r="AD14" s="3">
        <v>0.84205529999999995</v>
      </c>
      <c r="AF14" s="3">
        <v>0.18936900000000001</v>
      </c>
      <c r="AG14" s="3">
        <v>0.38844529999999999</v>
      </c>
      <c r="AH14" s="3">
        <v>0.61993109999999996</v>
      </c>
      <c r="AI14" s="3">
        <v>85.345939999999999</v>
      </c>
      <c r="AJ14">
        <f t="shared" si="7"/>
        <v>0.4221857</v>
      </c>
    </row>
    <row r="15" spans="1:36" x14ac:dyDescent="0.25">
      <c r="A15">
        <v>2031</v>
      </c>
      <c r="B15" s="2">
        <v>44015</v>
      </c>
      <c r="C15" s="2">
        <v>2542</v>
      </c>
      <c r="D15" s="2">
        <v>27822</v>
      </c>
      <c r="E15" s="2">
        <v>5826</v>
      </c>
      <c r="F15" s="2">
        <v>13041</v>
      </c>
      <c r="G15" s="2">
        <v>5933</v>
      </c>
      <c r="H15" s="1"/>
      <c r="J15">
        <v>2031</v>
      </c>
      <c r="K15">
        <f t="shared" si="9"/>
        <v>992.08995554020794</v>
      </c>
      <c r="L15">
        <f t="shared" si="0"/>
        <v>2273.7671443655595</v>
      </c>
      <c r="M15">
        <f t="shared" si="10"/>
        <v>2315.5270284107214</v>
      </c>
      <c r="N15">
        <f t="shared" si="8"/>
        <v>5581.3841283164893</v>
      </c>
      <c r="P15">
        <f t="shared" si="1"/>
        <v>5.7753038736794278E-2</v>
      </c>
      <c r="Q15">
        <f t="shared" si="2"/>
        <v>0.20940263101142981</v>
      </c>
      <c r="R15">
        <f t="shared" si="3"/>
        <v>0.45494977379035351</v>
      </c>
      <c r="T15">
        <f t="shared" si="4"/>
        <v>17178.142955587042</v>
      </c>
      <c r="U15">
        <f t="shared" si="5"/>
        <v>10858.350410322448</v>
      </c>
      <c r="V15">
        <f t="shared" si="6"/>
        <v>5089.6322227379433</v>
      </c>
      <c r="X15" s="3">
        <v>0.44768829999999998</v>
      </c>
      <c r="Y15" s="3">
        <v>7.4065699999999998E-2</v>
      </c>
      <c r="Z15" s="3">
        <v>0.87281609999999998</v>
      </c>
      <c r="AB15" s="3">
        <v>0.31741069999999999</v>
      </c>
      <c r="AC15" s="3">
        <v>0.19125149999999999</v>
      </c>
      <c r="AD15" s="3">
        <v>0.83757459999999995</v>
      </c>
      <c r="AF15" s="3">
        <v>0.19461700000000001</v>
      </c>
      <c r="AG15" s="3">
        <v>0.3835595</v>
      </c>
      <c r="AH15" s="3">
        <v>0.62165479999999995</v>
      </c>
      <c r="AI15" s="3">
        <v>85.463080000000005</v>
      </c>
      <c r="AJ15">
        <f t="shared" si="7"/>
        <v>0.42182349999999991</v>
      </c>
    </row>
    <row r="16" spans="1:36" x14ac:dyDescent="0.25">
      <c r="A16">
        <v>2032</v>
      </c>
      <c r="B16" s="2">
        <v>43917</v>
      </c>
      <c r="C16" s="2">
        <v>2538</v>
      </c>
      <c r="D16" s="2">
        <v>28384</v>
      </c>
      <c r="E16" s="2">
        <v>5893</v>
      </c>
      <c r="F16" s="2">
        <v>13285</v>
      </c>
      <c r="G16" s="2">
        <v>6038</v>
      </c>
      <c r="H16" s="1"/>
      <c r="J16">
        <v>2032</v>
      </c>
      <c r="K16">
        <f t="shared" si="9"/>
        <v>990.52883837964123</v>
      </c>
      <c r="L16">
        <f t="shared" si="0"/>
        <v>2299.915856805053</v>
      </c>
      <c r="M16">
        <f t="shared" si="10"/>
        <v>2356.5063538756003</v>
      </c>
      <c r="N16">
        <f t="shared" si="8"/>
        <v>5646.9510490602943</v>
      </c>
      <c r="P16">
        <f t="shared" si="1"/>
        <v>5.7790832707152129E-2</v>
      </c>
      <c r="Q16">
        <f t="shared" si="2"/>
        <v>0.20761696730552423</v>
      </c>
      <c r="R16">
        <f t="shared" si="3"/>
        <v>0.45449755363191569</v>
      </c>
      <c r="T16">
        <f t="shared" si="4"/>
        <v>17139.89558515315</v>
      </c>
      <c r="U16">
        <f t="shared" si="5"/>
        <v>11077.687371382086</v>
      </c>
      <c r="V16">
        <f t="shared" si="6"/>
        <v>5184.8603695325191</v>
      </c>
      <c r="X16" s="3">
        <v>0.45702120000000002</v>
      </c>
      <c r="Y16" s="3">
        <v>6.9699700000000003E-2</v>
      </c>
      <c r="Z16" s="3">
        <v>0.8708245</v>
      </c>
      <c r="AB16" s="3">
        <v>0.31711529999999999</v>
      </c>
      <c r="AC16" s="3">
        <v>0.1832018</v>
      </c>
      <c r="AD16" s="3">
        <v>0.8382539</v>
      </c>
      <c r="AF16" s="3">
        <v>0.20820469999999999</v>
      </c>
      <c r="AG16" s="3">
        <v>0.36484759999999999</v>
      </c>
      <c r="AH16" s="3">
        <v>0.62988330000000003</v>
      </c>
      <c r="AI16" s="3">
        <v>85.563040000000001</v>
      </c>
      <c r="AJ16">
        <f t="shared" si="7"/>
        <v>0.42694769999999993</v>
      </c>
    </row>
    <row r="17" spans="1:36" x14ac:dyDescent="0.25">
      <c r="A17">
        <v>2033</v>
      </c>
      <c r="B17" s="2">
        <v>43901</v>
      </c>
      <c r="C17" s="2">
        <v>2594</v>
      </c>
      <c r="D17" s="2">
        <v>28882</v>
      </c>
      <c r="E17" s="2">
        <v>6051</v>
      </c>
      <c r="F17" s="2">
        <v>13443</v>
      </c>
      <c r="G17" s="2">
        <v>6111</v>
      </c>
      <c r="H17" s="1"/>
      <c r="J17">
        <v>2033</v>
      </c>
      <c r="K17">
        <f t="shared" si="9"/>
        <v>1012.3844786275765</v>
      </c>
      <c r="L17">
        <f t="shared" si="0"/>
        <v>2361.579984647442</v>
      </c>
      <c r="M17">
        <f t="shared" si="10"/>
        <v>2384.9967420559447</v>
      </c>
      <c r="N17">
        <f t="shared" si="8"/>
        <v>5758.9612053309629</v>
      </c>
      <c r="P17">
        <f t="shared" si="1"/>
        <v>5.9087492312248011E-2</v>
      </c>
      <c r="Q17">
        <f t="shared" si="2"/>
        <v>0.20950765182466588</v>
      </c>
      <c r="R17">
        <f t="shared" si="3"/>
        <v>0.45458602990403929</v>
      </c>
      <c r="T17">
        <f t="shared" si="4"/>
        <v>17133.651116510882</v>
      </c>
      <c r="U17">
        <f t="shared" si="5"/>
        <v>11272.046457872653</v>
      </c>
      <c r="V17">
        <f t="shared" si="6"/>
        <v>5246.5244973749077</v>
      </c>
      <c r="X17" s="3">
        <v>0.4598756</v>
      </c>
      <c r="Y17" s="3">
        <v>6.7879999999999996E-2</v>
      </c>
      <c r="Z17" s="3">
        <v>0.86859070000000005</v>
      </c>
      <c r="AB17" s="3">
        <v>0.31978390000000001</v>
      </c>
      <c r="AC17" s="3">
        <v>0.17467630000000001</v>
      </c>
      <c r="AD17" s="3">
        <v>0.8381345</v>
      </c>
      <c r="AF17" s="3">
        <v>0.2227181</v>
      </c>
      <c r="AG17" s="3">
        <v>0.35148400000000002</v>
      </c>
      <c r="AH17" s="3">
        <v>0.63148110000000002</v>
      </c>
      <c r="AI17" s="3">
        <v>85.601799999999997</v>
      </c>
      <c r="AJ17">
        <f t="shared" si="7"/>
        <v>0.42579789999999995</v>
      </c>
    </row>
    <row r="18" spans="1:36" x14ac:dyDescent="0.25">
      <c r="A18">
        <v>2034</v>
      </c>
      <c r="B18" s="2">
        <v>43931</v>
      </c>
      <c r="C18" s="2">
        <v>2594</v>
      </c>
      <c r="D18" s="2">
        <v>29296</v>
      </c>
      <c r="E18" s="2">
        <v>6171</v>
      </c>
      <c r="F18" s="2">
        <v>13641</v>
      </c>
      <c r="G18" s="2">
        <v>6270</v>
      </c>
      <c r="H18" s="1"/>
      <c r="J18">
        <v>2034</v>
      </c>
      <c r="K18">
        <f t="shared" si="9"/>
        <v>1012.3844786275765</v>
      </c>
      <c r="L18">
        <f t="shared" si="0"/>
        <v>2408.4134994644469</v>
      </c>
      <c r="M18">
        <f t="shared" si="10"/>
        <v>2447.0511491884754</v>
      </c>
      <c r="N18">
        <f t="shared" si="8"/>
        <v>5867.8491272804986</v>
      </c>
      <c r="P18">
        <f t="shared" si="1"/>
        <v>5.9047142109216723E-2</v>
      </c>
      <c r="Q18">
        <f t="shared" si="2"/>
        <v>0.21064309120699071</v>
      </c>
      <c r="R18">
        <f t="shared" si="3"/>
        <v>0.45964372113481416</v>
      </c>
      <c r="T18">
        <f t="shared" si="4"/>
        <v>17145.359495215136</v>
      </c>
      <c r="U18">
        <f t="shared" si="5"/>
        <v>11433.622083991319</v>
      </c>
      <c r="V18">
        <f t="shared" si="6"/>
        <v>5323.7997968229647</v>
      </c>
      <c r="X18" s="3">
        <v>0.45749020000000001</v>
      </c>
      <c r="Y18" s="3">
        <v>6.5511799999999995E-2</v>
      </c>
      <c r="Z18" s="3">
        <v>0.86852110000000005</v>
      </c>
      <c r="AB18" s="3">
        <v>0.32922580000000001</v>
      </c>
      <c r="AC18" s="3">
        <v>0.16278670000000001</v>
      </c>
      <c r="AD18" s="3">
        <v>0.83444839999999998</v>
      </c>
      <c r="AF18" s="3">
        <v>0.22835569999999999</v>
      </c>
      <c r="AG18" s="3">
        <v>0.33824500000000002</v>
      </c>
      <c r="AH18" s="3">
        <v>0.63683009999999995</v>
      </c>
      <c r="AI18" s="3">
        <v>85.685069999999996</v>
      </c>
      <c r="AJ18">
        <f t="shared" si="7"/>
        <v>0.43339929999999999</v>
      </c>
    </row>
    <row r="19" spans="1:36" x14ac:dyDescent="0.25">
      <c r="A19">
        <v>2035</v>
      </c>
      <c r="B19" s="2">
        <v>44018</v>
      </c>
      <c r="C19" s="2">
        <v>2521</v>
      </c>
      <c r="D19" s="2">
        <v>29677</v>
      </c>
      <c r="E19" s="2">
        <v>6279</v>
      </c>
      <c r="F19" s="2">
        <v>13829</v>
      </c>
      <c r="G19" s="2">
        <v>6386</v>
      </c>
      <c r="H19" s="1"/>
      <c r="J19">
        <v>2035</v>
      </c>
      <c r="K19">
        <f t="shared" si="9"/>
        <v>983.8940904472322</v>
      </c>
      <c r="L19">
        <f t="shared" si="0"/>
        <v>2450.5636627997505</v>
      </c>
      <c r="M19">
        <f t="shared" si="10"/>
        <v>2492.3235468449125</v>
      </c>
      <c r="N19">
        <f t="shared" si="8"/>
        <v>5926.7813000918959</v>
      </c>
      <c r="P19">
        <f t="shared" si="1"/>
        <v>5.7272025080648825E-2</v>
      </c>
      <c r="Q19">
        <f t="shared" si="2"/>
        <v>0.21157798968898472</v>
      </c>
      <c r="R19">
        <f t="shared" si="3"/>
        <v>0.46178320919806204</v>
      </c>
      <c r="T19">
        <f t="shared" si="4"/>
        <v>17179.313793457462</v>
      </c>
      <c r="U19">
        <f t="shared" si="5"/>
        <v>11582.318493535307</v>
      </c>
      <c r="V19">
        <f t="shared" si="6"/>
        <v>5397.1723033696053</v>
      </c>
      <c r="X19" s="3">
        <v>0.47044390000000003</v>
      </c>
      <c r="Y19" s="3">
        <v>5.9248500000000003E-2</v>
      </c>
      <c r="Z19" s="3">
        <v>0.8716661</v>
      </c>
      <c r="AB19" s="3">
        <v>0.32904270000000002</v>
      </c>
      <c r="AC19" s="3">
        <v>0.15759680000000001</v>
      </c>
      <c r="AD19" s="3">
        <v>0.83151940000000002</v>
      </c>
      <c r="AF19" s="3">
        <v>0.24079829999999999</v>
      </c>
      <c r="AG19" s="3">
        <v>0.32851249999999999</v>
      </c>
      <c r="AH19" s="3">
        <v>0.636127</v>
      </c>
      <c r="AI19" s="3">
        <v>85.770920000000004</v>
      </c>
      <c r="AJ19">
        <f t="shared" si="7"/>
        <v>0.43068919999999999</v>
      </c>
    </row>
    <row r="20" spans="1:36" x14ac:dyDescent="0.25">
      <c r="A20">
        <v>2036</v>
      </c>
      <c r="B20" s="2">
        <v>44084</v>
      </c>
      <c r="C20" s="2">
        <v>2520</v>
      </c>
      <c r="D20" s="2">
        <v>30080</v>
      </c>
      <c r="E20" s="2">
        <v>6299</v>
      </c>
      <c r="F20" s="2">
        <v>14068</v>
      </c>
      <c r="G20" s="2">
        <v>6471</v>
      </c>
      <c r="H20" s="1"/>
      <c r="J20">
        <v>2036</v>
      </c>
      <c r="K20">
        <f t="shared" si="9"/>
        <v>983.50381115709047</v>
      </c>
      <c r="L20">
        <f t="shared" si="0"/>
        <v>2458.3692486025843</v>
      </c>
      <c r="M20">
        <f t="shared" si="10"/>
        <v>2525.4972865069572</v>
      </c>
      <c r="N20">
        <f t="shared" si="8"/>
        <v>5967.3703462666326</v>
      </c>
      <c r="P20">
        <f t="shared" si="1"/>
        <v>5.71635967698031E-2</v>
      </c>
      <c r="Q20">
        <f t="shared" si="2"/>
        <v>0.20940824468085106</v>
      </c>
      <c r="R20">
        <f t="shared" si="3"/>
        <v>0.45998009667330109</v>
      </c>
      <c r="T20">
        <f t="shared" si="4"/>
        <v>17205.072226606815</v>
      </c>
      <c r="U20">
        <f t="shared" si="5"/>
        <v>11739.601047462413</v>
      </c>
      <c r="V20">
        <f t="shared" si="6"/>
        <v>5490.4490537134716</v>
      </c>
      <c r="X20" s="3">
        <v>0.47754289999999999</v>
      </c>
      <c r="Y20" s="3">
        <v>5.6233600000000002E-2</v>
      </c>
      <c r="Z20" s="3">
        <v>0.86895469999999997</v>
      </c>
      <c r="AB20" s="3">
        <v>0.33979389999999998</v>
      </c>
      <c r="AC20" s="3">
        <v>0.1519614</v>
      </c>
      <c r="AD20" s="3">
        <v>0.8288896</v>
      </c>
      <c r="AF20" s="3">
        <v>0.2416122</v>
      </c>
      <c r="AG20" s="3">
        <v>0.30807509999999999</v>
      </c>
      <c r="AH20" s="3">
        <v>0.62759450000000006</v>
      </c>
      <c r="AI20" s="3">
        <v>85.831819999999993</v>
      </c>
      <c r="AJ20">
        <f t="shared" si="7"/>
        <v>0.45031270000000007</v>
      </c>
    </row>
    <row r="21" spans="1:36" x14ac:dyDescent="0.25">
      <c r="A21">
        <v>2037</v>
      </c>
      <c r="B21" s="2">
        <v>44167</v>
      </c>
      <c r="C21" s="2">
        <v>2512</v>
      </c>
      <c r="D21" s="2">
        <v>30336</v>
      </c>
      <c r="E21" s="2">
        <v>6332</v>
      </c>
      <c r="F21" s="2">
        <v>14250</v>
      </c>
      <c r="G21" s="2">
        <v>6554</v>
      </c>
      <c r="H21" s="1"/>
      <c r="J21">
        <v>2037</v>
      </c>
      <c r="K21">
        <f t="shared" si="9"/>
        <v>980.38157683595693</v>
      </c>
      <c r="L21">
        <f t="shared" si="0"/>
        <v>2471.2484651772606</v>
      </c>
      <c r="M21">
        <f t="shared" si="10"/>
        <v>2557.8904675887184</v>
      </c>
      <c r="N21">
        <f t="shared" si="8"/>
        <v>6009.5205096019363</v>
      </c>
      <c r="P21">
        <f t="shared" si="1"/>
        <v>5.6875042452509794E-2</v>
      </c>
      <c r="Q21">
        <f t="shared" si="2"/>
        <v>0.20872890295358651</v>
      </c>
      <c r="R21">
        <f t="shared" si="3"/>
        <v>0.45992982456140352</v>
      </c>
      <c r="T21">
        <f t="shared" si="4"/>
        <v>17237.465407688578</v>
      </c>
      <c r="U21">
        <f t="shared" si="5"/>
        <v>11839.512545738689</v>
      </c>
      <c r="V21">
        <f t="shared" si="6"/>
        <v>5561.4798845192618</v>
      </c>
      <c r="X21" s="3">
        <v>0.47900019999999999</v>
      </c>
      <c r="Y21" s="3">
        <v>5.3229800000000001E-2</v>
      </c>
      <c r="Z21" s="3">
        <v>0.86791039999999997</v>
      </c>
      <c r="AB21" s="3">
        <v>0.34760679999999999</v>
      </c>
      <c r="AC21" s="3">
        <v>0.13950419999999999</v>
      </c>
      <c r="AD21" s="3">
        <v>0.82601530000000001</v>
      </c>
      <c r="AF21" s="3">
        <v>0.25291229999999998</v>
      </c>
      <c r="AG21" s="3">
        <v>0.30112280000000002</v>
      </c>
      <c r="AH21" s="3">
        <v>0.626386</v>
      </c>
      <c r="AI21" s="3">
        <v>85.862459999999999</v>
      </c>
      <c r="AJ21">
        <f t="shared" si="7"/>
        <v>0.4459649</v>
      </c>
    </row>
    <row r="22" spans="1:36" x14ac:dyDescent="0.25">
      <c r="A22">
        <v>2038</v>
      </c>
      <c r="B22" s="2">
        <v>44300</v>
      </c>
      <c r="C22" s="2">
        <v>2492</v>
      </c>
      <c r="D22" s="2">
        <v>30487</v>
      </c>
      <c r="E22" s="2">
        <v>6435</v>
      </c>
      <c r="F22" s="2">
        <v>14515</v>
      </c>
      <c r="G22" s="2">
        <v>6656</v>
      </c>
      <c r="H22" s="1"/>
      <c r="J22">
        <v>2038</v>
      </c>
      <c r="K22">
        <f t="shared" si="9"/>
        <v>972.5759910331227</v>
      </c>
      <c r="L22">
        <f t="shared" si="0"/>
        <v>2511.4472320618561</v>
      </c>
      <c r="M22">
        <f t="shared" si="10"/>
        <v>2597.6989551831721</v>
      </c>
      <c r="N22">
        <f t="shared" si="8"/>
        <v>6081.7221782781507</v>
      </c>
      <c r="P22">
        <f t="shared" si="1"/>
        <v>5.6252821670428894E-2</v>
      </c>
      <c r="Q22">
        <f t="shared" si="2"/>
        <v>0.21107357234230983</v>
      </c>
      <c r="R22">
        <f t="shared" si="3"/>
        <v>0.45856011023079574</v>
      </c>
      <c r="T22">
        <f t="shared" si="4"/>
        <v>17289.372553277426</v>
      </c>
      <c r="U22">
        <f t="shared" si="5"/>
        <v>11898.444718550087</v>
      </c>
      <c r="V22">
        <f t="shared" si="6"/>
        <v>5664.9038964068122</v>
      </c>
      <c r="X22" s="3">
        <v>0.48625279999999999</v>
      </c>
      <c r="Y22" s="3">
        <v>5.1196400000000003E-2</v>
      </c>
      <c r="Z22" s="3">
        <v>0.86855530000000003</v>
      </c>
      <c r="AB22" s="3">
        <v>0.35503659999999998</v>
      </c>
      <c r="AC22" s="3">
        <v>0.1294322</v>
      </c>
      <c r="AD22" s="3">
        <v>0.82631940000000004</v>
      </c>
      <c r="AF22" s="3">
        <v>0.25787120000000002</v>
      </c>
      <c r="AG22" s="3">
        <v>0.29059590000000002</v>
      </c>
      <c r="AH22" s="3">
        <v>0.62190840000000003</v>
      </c>
      <c r="AI22" s="3">
        <v>85.856290000000001</v>
      </c>
      <c r="AJ22">
        <f t="shared" si="7"/>
        <v>0.45153289999999996</v>
      </c>
    </row>
    <row r="23" spans="1:36" x14ac:dyDescent="0.25">
      <c r="A23">
        <v>2039</v>
      </c>
      <c r="B23" s="2">
        <v>44519</v>
      </c>
      <c r="C23" s="2">
        <v>2570</v>
      </c>
      <c r="D23" s="2">
        <v>30499</v>
      </c>
      <c r="E23" s="2">
        <v>6423</v>
      </c>
      <c r="F23" s="2">
        <v>14854</v>
      </c>
      <c r="G23" s="2">
        <v>6802</v>
      </c>
      <c r="H23" s="1"/>
      <c r="J23">
        <v>2039</v>
      </c>
      <c r="K23">
        <f t="shared" si="9"/>
        <v>1003.0177756641756</v>
      </c>
      <c r="L23">
        <f t="shared" si="0"/>
        <v>2506.7638805801557</v>
      </c>
      <c r="M23">
        <f t="shared" si="10"/>
        <v>2654.6797315438607</v>
      </c>
      <c r="N23">
        <f t="shared" si="8"/>
        <v>6164.461387788192</v>
      </c>
      <c r="P23">
        <f t="shared" si="1"/>
        <v>5.7728161009905882E-2</v>
      </c>
      <c r="Q23">
        <f t="shared" si="2"/>
        <v>0.21059706875635267</v>
      </c>
      <c r="R23">
        <f t="shared" si="3"/>
        <v>0.45792379157129393</v>
      </c>
      <c r="T23">
        <f t="shared" si="4"/>
        <v>17374.843717818458</v>
      </c>
      <c r="U23">
        <f t="shared" si="5"/>
        <v>11903.128070031786</v>
      </c>
      <c r="V23">
        <f t="shared" si="6"/>
        <v>5797.2085757648501</v>
      </c>
      <c r="X23" s="3">
        <v>0.48783670000000001</v>
      </c>
      <c r="Y23" s="3">
        <v>4.73506E-2</v>
      </c>
      <c r="Z23" s="3">
        <v>0.86911210000000005</v>
      </c>
      <c r="AB23" s="3">
        <v>0.36250369999999998</v>
      </c>
      <c r="AC23" s="3">
        <v>0.12184010000000001</v>
      </c>
      <c r="AD23" s="3">
        <v>0.82448600000000005</v>
      </c>
      <c r="AF23" s="3">
        <v>0.26457520000000001</v>
      </c>
      <c r="AG23" s="3">
        <v>0.27985729999999998</v>
      </c>
      <c r="AH23" s="3">
        <v>0.62245859999999997</v>
      </c>
      <c r="AI23" s="3">
        <v>85.897000000000006</v>
      </c>
      <c r="AJ23">
        <f t="shared" si="7"/>
        <v>0.45556750000000001</v>
      </c>
    </row>
    <row r="24" spans="1:36" x14ac:dyDescent="0.25">
      <c r="A24">
        <v>2040</v>
      </c>
      <c r="B24" s="2">
        <v>44676</v>
      </c>
      <c r="C24" s="2">
        <v>2536</v>
      </c>
      <c r="D24" s="2">
        <v>30447</v>
      </c>
      <c r="E24" s="2">
        <v>6395</v>
      </c>
      <c r="F24" s="2">
        <v>15292</v>
      </c>
      <c r="G24" s="2">
        <v>7002</v>
      </c>
      <c r="H24" s="1"/>
      <c r="J24">
        <v>2040</v>
      </c>
      <c r="K24">
        <f t="shared" si="9"/>
        <v>989.74827979935776</v>
      </c>
      <c r="L24">
        <f t="shared" si="0"/>
        <v>2495.8360604561881</v>
      </c>
      <c r="M24">
        <f t="shared" si="10"/>
        <v>2732.7355895722017</v>
      </c>
      <c r="N24">
        <f t="shared" si="8"/>
        <v>6218.3199298277468</v>
      </c>
      <c r="P24">
        <f t="shared" si="1"/>
        <v>5.6764258214701407E-2</v>
      </c>
      <c r="Q24">
        <f t="shared" si="2"/>
        <v>0.21003711367293987</v>
      </c>
      <c r="R24">
        <f t="shared" si="3"/>
        <v>0.45788647658906617</v>
      </c>
      <c r="T24">
        <f t="shared" si="4"/>
        <v>17436.117566370704</v>
      </c>
      <c r="U24">
        <f t="shared" si="5"/>
        <v>11882.833546944419</v>
      </c>
      <c r="V24">
        <f t="shared" si="6"/>
        <v>5968.1509048469161</v>
      </c>
      <c r="X24" s="3">
        <v>0.48963649999999997</v>
      </c>
      <c r="Y24" s="3">
        <v>4.6400799999999999E-2</v>
      </c>
      <c r="Z24" s="3">
        <v>0.86773659999999997</v>
      </c>
      <c r="AB24" s="3">
        <v>0.37514370000000002</v>
      </c>
      <c r="AC24" s="3">
        <v>0.1152166</v>
      </c>
      <c r="AD24" s="3">
        <v>0.82060630000000001</v>
      </c>
      <c r="AF24" s="3">
        <v>0.26961810000000003</v>
      </c>
      <c r="AG24" s="3">
        <v>0.26386349999999997</v>
      </c>
      <c r="AH24" s="3">
        <v>0.61358880000000005</v>
      </c>
      <c r="AI24" s="3">
        <v>85.923820000000006</v>
      </c>
      <c r="AJ24">
        <f t="shared" si="7"/>
        <v>0.46651839999999994</v>
      </c>
    </row>
    <row r="25" spans="1:36" x14ac:dyDescent="0.25">
      <c r="A25">
        <v>2041</v>
      </c>
      <c r="B25" s="2">
        <v>44951</v>
      </c>
      <c r="C25" s="2">
        <v>2531</v>
      </c>
      <c r="D25" s="2">
        <v>30289</v>
      </c>
      <c r="E25" s="2">
        <v>6402</v>
      </c>
      <c r="F25" s="2">
        <v>15707</v>
      </c>
      <c r="G25" s="2">
        <v>7122</v>
      </c>
      <c r="H25" s="1"/>
      <c r="J25">
        <v>2041</v>
      </c>
      <c r="K25">
        <f t="shared" si="9"/>
        <v>987.7968833486492</v>
      </c>
      <c r="L25">
        <f t="shared" si="0"/>
        <v>2498.5680154871802</v>
      </c>
      <c r="M25">
        <f t="shared" si="10"/>
        <v>2779.5691043892057</v>
      </c>
      <c r="N25">
        <f t="shared" si="8"/>
        <v>6265.9340032250348</v>
      </c>
      <c r="P25">
        <f t="shared" si="1"/>
        <v>5.6305755155613889E-2</v>
      </c>
      <c r="Q25">
        <f t="shared" si="2"/>
        <v>0.21136386146785963</v>
      </c>
      <c r="R25">
        <f t="shared" si="3"/>
        <v>0.45342840771630483</v>
      </c>
      <c r="T25">
        <f t="shared" si="4"/>
        <v>17543.444371159672</v>
      </c>
      <c r="U25">
        <f t="shared" si="5"/>
        <v>11821.169419102031</v>
      </c>
      <c r="V25">
        <f t="shared" si="6"/>
        <v>6130.1168102557222</v>
      </c>
      <c r="X25" s="3">
        <v>0.49763079999999998</v>
      </c>
      <c r="Y25" s="3">
        <v>4.2690899999999997E-2</v>
      </c>
      <c r="Z25" s="3">
        <v>0.86569819999999997</v>
      </c>
      <c r="AB25" s="3">
        <v>0.38806170000000001</v>
      </c>
      <c r="AC25" s="3">
        <v>0.1110964</v>
      </c>
      <c r="AD25" s="3">
        <v>0.82175050000000005</v>
      </c>
      <c r="AF25" s="3">
        <v>0.26943400000000001</v>
      </c>
      <c r="AG25" s="3">
        <v>0.24848790000000001</v>
      </c>
      <c r="AH25" s="3">
        <v>0.61431210000000003</v>
      </c>
      <c r="AI25" s="3">
        <v>85.923540000000003</v>
      </c>
      <c r="AJ25">
        <f t="shared" si="7"/>
        <v>0.48207810000000001</v>
      </c>
    </row>
    <row r="26" spans="1:36" x14ac:dyDescent="0.25">
      <c r="A26">
        <v>2042</v>
      </c>
      <c r="B26" s="2">
        <v>45194</v>
      </c>
      <c r="C26" s="2">
        <v>2489</v>
      </c>
      <c r="D26" s="2">
        <v>30019</v>
      </c>
      <c r="E26" s="2">
        <v>6336</v>
      </c>
      <c r="F26" s="2">
        <v>16118</v>
      </c>
      <c r="G26" s="2">
        <v>7200</v>
      </c>
      <c r="H26" s="1"/>
      <c r="J26">
        <v>2042</v>
      </c>
      <c r="K26">
        <f t="shared" si="9"/>
        <v>971.40515316269773</v>
      </c>
      <c r="L26">
        <f t="shared" si="0"/>
        <v>2472.8095823378276</v>
      </c>
      <c r="M26">
        <f t="shared" si="10"/>
        <v>2810.0108890202587</v>
      </c>
      <c r="N26">
        <f t="shared" si="8"/>
        <v>6254.2256245207845</v>
      </c>
      <c r="P26">
        <f t="shared" si="1"/>
        <v>5.5073682347214235E-2</v>
      </c>
      <c r="Q26">
        <f t="shared" si="2"/>
        <v>0.21106632466104799</v>
      </c>
      <c r="R26">
        <f t="shared" si="3"/>
        <v>0.44670554659387018</v>
      </c>
      <c r="T26">
        <f t="shared" si="4"/>
        <v>17638.282238664106</v>
      </c>
      <c r="U26">
        <f t="shared" si="5"/>
        <v>11715.79401076377</v>
      </c>
      <c r="V26">
        <f t="shared" si="6"/>
        <v>6290.5215985039622</v>
      </c>
      <c r="X26" s="3">
        <v>0.504359</v>
      </c>
      <c r="Y26" s="3">
        <v>3.9009599999999998E-2</v>
      </c>
      <c r="Z26" s="3">
        <v>0.86916400000000005</v>
      </c>
      <c r="AB26" s="3">
        <v>0.39638230000000002</v>
      </c>
      <c r="AC26" s="3">
        <v>0.1052</v>
      </c>
      <c r="AD26" s="3">
        <v>0.81894800000000001</v>
      </c>
      <c r="AF26" s="3">
        <v>0.28049390000000002</v>
      </c>
      <c r="AG26" s="3">
        <v>0.2361335</v>
      </c>
      <c r="AH26" s="3">
        <v>0.60981510000000005</v>
      </c>
      <c r="AI26" s="3">
        <v>85.892110000000002</v>
      </c>
      <c r="AJ26">
        <f t="shared" si="7"/>
        <v>0.48337259999999999</v>
      </c>
    </row>
    <row r="27" spans="1:36" x14ac:dyDescent="0.25">
      <c r="A27">
        <v>2043</v>
      </c>
      <c r="B27" s="2">
        <v>45418</v>
      </c>
      <c r="C27" s="2">
        <v>2397</v>
      </c>
      <c r="D27" s="2">
        <v>29789</v>
      </c>
      <c r="E27" s="2">
        <v>6274</v>
      </c>
      <c r="F27" s="2">
        <v>16512</v>
      </c>
      <c r="G27" s="2">
        <v>7453</v>
      </c>
      <c r="H27" s="1"/>
      <c r="J27">
        <v>2043</v>
      </c>
      <c r="K27">
        <f t="shared" si="9"/>
        <v>935.49945846966102</v>
      </c>
      <c r="L27">
        <f t="shared" si="0"/>
        <v>2448.6122663490419</v>
      </c>
      <c r="M27">
        <f t="shared" si="10"/>
        <v>2908.7515494261092</v>
      </c>
      <c r="N27">
        <f t="shared" si="8"/>
        <v>6292.8632742448117</v>
      </c>
      <c r="P27">
        <f t="shared" si="1"/>
        <v>5.2776432251530232E-2</v>
      </c>
      <c r="Q27">
        <f t="shared" si="2"/>
        <v>0.21061465641679813</v>
      </c>
      <c r="R27">
        <f t="shared" si="3"/>
        <v>0.45136870155038761</v>
      </c>
      <c r="T27">
        <f t="shared" si="4"/>
        <v>17725.704799655847</v>
      </c>
      <c r="U27">
        <f t="shared" si="5"/>
        <v>11626.029774031178</v>
      </c>
      <c r="V27">
        <f t="shared" si="6"/>
        <v>6444.2916388197937</v>
      </c>
      <c r="X27" s="3">
        <v>0.50867499999999999</v>
      </c>
      <c r="Y27" s="3">
        <v>3.5228299999999997E-2</v>
      </c>
      <c r="Z27" s="3">
        <v>0.86936899999999995</v>
      </c>
      <c r="AB27" s="3">
        <v>0.39820070000000002</v>
      </c>
      <c r="AC27" s="3">
        <v>0.1035281</v>
      </c>
      <c r="AD27" s="3">
        <v>0.81577089999999997</v>
      </c>
      <c r="AF27" s="3">
        <v>0.29033429999999999</v>
      </c>
      <c r="AG27" s="3">
        <v>0.2211119</v>
      </c>
      <c r="AH27" s="3">
        <v>0.60307659999999996</v>
      </c>
      <c r="AI27" s="3">
        <v>85.854050000000001</v>
      </c>
      <c r="AJ27">
        <f t="shared" si="7"/>
        <v>0.48855379999999998</v>
      </c>
    </row>
    <row r="28" spans="1:36" x14ac:dyDescent="0.25">
      <c r="A28">
        <v>2044</v>
      </c>
      <c r="B28" s="2">
        <v>45793</v>
      </c>
      <c r="C28" s="2">
        <v>2442</v>
      </c>
      <c r="D28" s="2">
        <v>29679</v>
      </c>
      <c r="E28" s="2">
        <v>6228</v>
      </c>
      <c r="F28" s="2">
        <v>17028</v>
      </c>
      <c r="G28" s="2">
        <v>7727</v>
      </c>
      <c r="H28" s="1"/>
      <c r="J28">
        <v>2044</v>
      </c>
      <c r="K28">
        <f t="shared" si="9"/>
        <v>953.0620265260377</v>
      </c>
      <c r="L28">
        <f t="shared" si="0"/>
        <v>2430.6594190025235</v>
      </c>
      <c r="M28">
        <f t="shared" si="10"/>
        <v>3015.6880749249358</v>
      </c>
      <c r="N28">
        <f t="shared" si="8"/>
        <v>6399.409520453497</v>
      </c>
      <c r="P28">
        <f t="shared" si="1"/>
        <v>5.332692769637281E-2</v>
      </c>
      <c r="Q28">
        <f t="shared" si="2"/>
        <v>0.2098453451935712</v>
      </c>
      <c r="R28">
        <f t="shared" si="3"/>
        <v>0.45378200610758751</v>
      </c>
      <c r="T28">
        <f t="shared" si="4"/>
        <v>17872.059533458985</v>
      </c>
      <c r="U28">
        <f t="shared" si="5"/>
        <v>11583.099052115591</v>
      </c>
      <c r="V28">
        <f t="shared" si="6"/>
        <v>6645.6757525329112</v>
      </c>
      <c r="X28" s="3">
        <v>0.51020900000000002</v>
      </c>
      <c r="Y28" s="3">
        <v>3.3498600000000003E-2</v>
      </c>
      <c r="Z28" s="3">
        <v>0.86775270000000004</v>
      </c>
      <c r="AB28" s="3">
        <v>0.40385460000000001</v>
      </c>
      <c r="AC28" s="3">
        <v>9.6566600000000002E-2</v>
      </c>
      <c r="AD28" s="3">
        <v>0.81478490000000003</v>
      </c>
      <c r="AF28" s="3">
        <v>0.29439749999999998</v>
      </c>
      <c r="AG28" s="3">
        <v>0.21159269999999999</v>
      </c>
      <c r="AH28" s="3">
        <v>0.59425649999999997</v>
      </c>
      <c r="AI28" s="3">
        <v>85.850009999999997</v>
      </c>
      <c r="AJ28">
        <f t="shared" si="7"/>
        <v>0.49400980000000005</v>
      </c>
    </row>
    <row r="29" spans="1:36" x14ac:dyDescent="0.25">
      <c r="A29">
        <v>2045</v>
      </c>
      <c r="B29" s="2">
        <v>46017</v>
      </c>
      <c r="C29" s="2">
        <v>2464</v>
      </c>
      <c r="D29" s="2">
        <v>29607</v>
      </c>
      <c r="E29" s="2">
        <v>6206</v>
      </c>
      <c r="F29" s="2">
        <v>17448</v>
      </c>
      <c r="G29" s="2">
        <v>7859</v>
      </c>
      <c r="H29" s="1"/>
      <c r="J29">
        <v>2045</v>
      </c>
      <c r="K29">
        <f t="shared" si="9"/>
        <v>961.64817090915517</v>
      </c>
      <c r="L29">
        <f t="shared" si="0"/>
        <v>2422.0732746194062</v>
      </c>
      <c r="M29">
        <f t="shared" si="10"/>
        <v>3067.2049412236406</v>
      </c>
      <c r="N29">
        <f t="shared" si="8"/>
        <v>6450.9263867522022</v>
      </c>
      <c r="P29">
        <f t="shared" si="1"/>
        <v>5.3545428863246189E-2</v>
      </c>
      <c r="Q29">
        <f t="shared" si="2"/>
        <v>0.20961259161684737</v>
      </c>
      <c r="R29">
        <f t="shared" si="3"/>
        <v>0.45042411737734983</v>
      </c>
      <c r="T29">
        <f t="shared" si="4"/>
        <v>17959.482094450726</v>
      </c>
      <c r="U29">
        <f t="shared" si="5"/>
        <v>11554.998943225388</v>
      </c>
      <c r="V29">
        <f t="shared" si="6"/>
        <v>6809.593054392426</v>
      </c>
      <c r="X29" s="3">
        <v>0.50781229999999999</v>
      </c>
      <c r="Y29" s="3">
        <v>3.2726999999999999E-2</v>
      </c>
      <c r="Z29" s="3">
        <v>0.86559319999999995</v>
      </c>
      <c r="AB29" s="3">
        <v>0.41159190000000001</v>
      </c>
      <c r="AC29" s="3">
        <v>8.7513099999999996E-2</v>
      </c>
      <c r="AD29" s="3">
        <v>0.81430069999999999</v>
      </c>
      <c r="AF29" s="3">
        <v>0.30565110000000001</v>
      </c>
      <c r="AG29" s="3">
        <v>0.20523839999999999</v>
      </c>
      <c r="AH29" s="3">
        <v>0.58505269999999998</v>
      </c>
      <c r="AI29" s="3">
        <v>85.833560000000006</v>
      </c>
      <c r="AJ29">
        <f t="shared" si="7"/>
        <v>0.48911049999999995</v>
      </c>
    </row>
    <row r="30" spans="1:36" x14ac:dyDescent="0.25">
      <c r="A30">
        <v>2046</v>
      </c>
      <c r="B30" s="2">
        <v>46264</v>
      </c>
      <c r="C30" s="2">
        <v>2519</v>
      </c>
      <c r="D30" s="2">
        <v>29619</v>
      </c>
      <c r="E30" s="2">
        <v>6137</v>
      </c>
      <c r="F30" s="2">
        <v>17839</v>
      </c>
      <c r="G30" s="2">
        <v>8054</v>
      </c>
      <c r="H30" s="1"/>
      <c r="J30">
        <v>2046</v>
      </c>
      <c r="K30">
        <f t="shared" si="9"/>
        <v>983.11353186694885</v>
      </c>
      <c r="L30">
        <f t="shared" si="0"/>
        <v>2395.1440035996288</v>
      </c>
      <c r="M30">
        <f t="shared" si="10"/>
        <v>3143.3094028012724</v>
      </c>
      <c r="N30">
        <f t="shared" si="8"/>
        <v>6521.5669382678498</v>
      </c>
      <c r="P30">
        <f t="shared" si="1"/>
        <v>5.444838319211482E-2</v>
      </c>
      <c r="Q30">
        <f t="shared" si="2"/>
        <v>0.20719808231202944</v>
      </c>
      <c r="R30">
        <f t="shared" si="3"/>
        <v>0.45148270642973259</v>
      </c>
      <c r="T30">
        <f t="shared" si="4"/>
        <v>18055.881079115727</v>
      </c>
      <c r="U30">
        <f t="shared" si="5"/>
        <v>11559.682294707089</v>
      </c>
      <c r="V30">
        <f t="shared" si="6"/>
        <v>6962.1922568378322</v>
      </c>
      <c r="X30" s="3">
        <v>0.50041069999999999</v>
      </c>
      <c r="Y30" s="3">
        <v>3.1882199999999999E-2</v>
      </c>
      <c r="Z30" s="3">
        <v>0.86324140000000005</v>
      </c>
      <c r="AB30" s="3">
        <v>0.42526760000000002</v>
      </c>
      <c r="AC30" s="3">
        <v>8.3291100000000007E-2</v>
      </c>
      <c r="AD30" s="3">
        <v>0.8150849</v>
      </c>
      <c r="AF30" s="3">
        <v>0.31324629999999998</v>
      </c>
      <c r="AG30" s="3">
        <v>0.1904255</v>
      </c>
      <c r="AH30" s="3">
        <v>0.57648969999999999</v>
      </c>
      <c r="AI30" s="3">
        <v>85.850440000000006</v>
      </c>
      <c r="AJ30">
        <f t="shared" si="7"/>
        <v>0.4963282</v>
      </c>
    </row>
    <row r="31" spans="1:36" x14ac:dyDescent="0.25">
      <c r="A31">
        <v>2047</v>
      </c>
      <c r="B31" s="2">
        <v>46455</v>
      </c>
      <c r="C31" s="2">
        <v>2510</v>
      </c>
      <c r="D31" s="2">
        <v>29567</v>
      </c>
      <c r="E31" s="2">
        <v>5972</v>
      </c>
      <c r="F31" s="2">
        <v>18230</v>
      </c>
      <c r="G31" s="2">
        <v>8188</v>
      </c>
      <c r="H31" s="1"/>
      <c r="J31">
        <v>2047</v>
      </c>
      <c r="K31">
        <f t="shared" si="9"/>
        <v>979.60101825567347</v>
      </c>
      <c r="L31">
        <f t="shared" si="0"/>
        <v>2330.7479207262477</v>
      </c>
      <c r="M31">
        <f t="shared" si="10"/>
        <v>3195.6068276802607</v>
      </c>
      <c r="N31">
        <f t="shared" si="8"/>
        <v>6505.9557666621822</v>
      </c>
      <c r="P31">
        <f t="shared" si="1"/>
        <v>5.4030782477666559E-2</v>
      </c>
      <c r="Q31">
        <f t="shared" si="2"/>
        <v>0.20198193932424663</v>
      </c>
      <c r="R31">
        <f t="shared" si="3"/>
        <v>0.44914975315414152</v>
      </c>
      <c r="T31">
        <f t="shared" si="4"/>
        <v>18130.42442353279</v>
      </c>
      <c r="U31">
        <f t="shared" si="5"/>
        <v>11539.38777161972</v>
      </c>
      <c r="V31">
        <f t="shared" si="6"/>
        <v>7114.7914592832385</v>
      </c>
      <c r="X31" s="3">
        <v>0.49234739999999999</v>
      </c>
      <c r="Y31" s="3">
        <v>3.0115200000000002E-2</v>
      </c>
      <c r="Z31" s="3">
        <v>0.86255519999999997</v>
      </c>
      <c r="AB31" s="3">
        <v>0.44438060000000001</v>
      </c>
      <c r="AC31" s="3">
        <v>7.8026200000000004E-2</v>
      </c>
      <c r="AD31" s="3">
        <v>0.81459060000000005</v>
      </c>
      <c r="AF31" s="3">
        <v>0.31623699999999999</v>
      </c>
      <c r="AG31" s="3">
        <v>0.17761930000000001</v>
      </c>
      <c r="AH31" s="3">
        <v>0.56730659999999999</v>
      </c>
      <c r="AI31" s="3">
        <v>85.868129999999994</v>
      </c>
      <c r="AJ31">
        <f t="shared" si="7"/>
        <v>0.50614369999999997</v>
      </c>
    </row>
    <row r="32" spans="1:36" x14ac:dyDescent="0.25">
      <c r="A32">
        <v>2048</v>
      </c>
      <c r="B32" s="2">
        <v>46675</v>
      </c>
      <c r="C32" s="2">
        <v>2528</v>
      </c>
      <c r="D32" s="2">
        <v>29554</v>
      </c>
      <c r="E32" s="2">
        <v>5951</v>
      </c>
      <c r="F32" s="2">
        <v>18632</v>
      </c>
      <c r="G32" s="2">
        <v>8399</v>
      </c>
      <c r="H32" s="1"/>
      <c r="J32">
        <v>2048</v>
      </c>
      <c r="K32">
        <f t="shared" si="9"/>
        <v>986.626045478224</v>
      </c>
      <c r="L32">
        <f t="shared" si="0"/>
        <v>2322.5520556332722</v>
      </c>
      <c r="M32">
        <f t="shared" si="10"/>
        <v>3277.9557579001598</v>
      </c>
      <c r="N32">
        <f t="shared" si="8"/>
        <v>6587.1338590116557</v>
      </c>
      <c r="P32">
        <f t="shared" si="1"/>
        <v>5.4161756829137653E-2</v>
      </c>
      <c r="Q32">
        <f t="shared" si="2"/>
        <v>0.20136022196656966</v>
      </c>
      <c r="R32">
        <f t="shared" si="3"/>
        <v>0.45078359811077717</v>
      </c>
      <c r="T32">
        <f t="shared" si="4"/>
        <v>18216.285867363968</v>
      </c>
      <c r="U32">
        <f t="shared" si="5"/>
        <v>11534.314140847879</v>
      </c>
      <c r="V32">
        <f t="shared" si="6"/>
        <v>7271.6837339202029</v>
      </c>
      <c r="X32" s="3">
        <v>0.49006959999999999</v>
      </c>
      <c r="Y32" s="3">
        <v>2.8580600000000001E-2</v>
      </c>
      <c r="Z32" s="3">
        <v>0.86367430000000001</v>
      </c>
      <c r="AB32" s="3">
        <v>0.45333960000000001</v>
      </c>
      <c r="AC32" s="3">
        <v>7.1394700000000005E-2</v>
      </c>
      <c r="AD32" s="3">
        <v>0.81626849999999995</v>
      </c>
      <c r="AF32" s="3">
        <v>0.32186559999999997</v>
      </c>
      <c r="AG32" s="3">
        <v>0.16976169999999999</v>
      </c>
      <c r="AH32" s="3">
        <v>0.56408329999999995</v>
      </c>
      <c r="AI32" s="3">
        <v>85.925610000000006</v>
      </c>
      <c r="AJ32">
        <f t="shared" si="7"/>
        <v>0.50837270000000001</v>
      </c>
    </row>
    <row r="33" spans="1:36" x14ac:dyDescent="0.25">
      <c r="A33">
        <v>2049</v>
      </c>
      <c r="B33" s="2">
        <v>46981</v>
      </c>
      <c r="C33" s="2">
        <v>2570</v>
      </c>
      <c r="D33" s="2">
        <v>29574</v>
      </c>
      <c r="E33" s="2">
        <v>5894</v>
      </c>
      <c r="F33" s="2">
        <v>19003</v>
      </c>
      <c r="G33" s="2">
        <v>8547</v>
      </c>
      <c r="H33" s="1"/>
      <c r="J33">
        <v>2049</v>
      </c>
      <c r="K33">
        <f t="shared" si="9"/>
        <v>1003.0177756641756</v>
      </c>
      <c r="L33">
        <f t="shared" si="0"/>
        <v>2300.3061360951951</v>
      </c>
      <c r="M33">
        <f t="shared" si="10"/>
        <v>3335.7170928411319</v>
      </c>
      <c r="N33">
        <f t="shared" si="8"/>
        <v>6639.0410046005027</v>
      </c>
      <c r="P33">
        <f t="shared" si="1"/>
        <v>5.4702965028415741E-2</v>
      </c>
      <c r="Q33">
        <f t="shared" si="2"/>
        <v>0.19929667951579089</v>
      </c>
      <c r="R33">
        <f t="shared" si="3"/>
        <v>0.44977108877545652</v>
      </c>
      <c r="T33">
        <f t="shared" si="4"/>
        <v>18335.711330147329</v>
      </c>
      <c r="U33">
        <f t="shared" si="5"/>
        <v>11542.119726650712</v>
      </c>
      <c r="V33">
        <f t="shared" si="6"/>
        <v>7416.4773505627736</v>
      </c>
      <c r="X33" s="3">
        <v>0.48428090000000001</v>
      </c>
      <c r="Y33" s="3">
        <v>2.8671200000000001E-2</v>
      </c>
      <c r="Z33" s="3">
        <v>0.85981569999999996</v>
      </c>
      <c r="AB33" s="3">
        <v>0.46219650000000001</v>
      </c>
      <c r="AC33" s="3">
        <v>6.8641400000000005E-2</v>
      </c>
      <c r="AD33" s="3">
        <v>0.81669709999999995</v>
      </c>
      <c r="AF33" s="3">
        <v>0.33310529999999999</v>
      </c>
      <c r="AG33" s="3">
        <v>0.15671209999999999</v>
      </c>
      <c r="AH33" s="3">
        <v>0.5645424</v>
      </c>
      <c r="AI33" s="3">
        <v>85.990480000000005</v>
      </c>
      <c r="AJ33">
        <f t="shared" si="7"/>
        <v>0.51018260000000004</v>
      </c>
    </row>
    <row r="34" spans="1:36" x14ac:dyDescent="0.25">
      <c r="A34">
        <v>2050</v>
      </c>
      <c r="B34" s="2">
        <v>47084</v>
      </c>
      <c r="C34" s="2">
        <v>2530</v>
      </c>
      <c r="D34" s="2">
        <v>29722</v>
      </c>
      <c r="E34" s="2">
        <v>5732</v>
      </c>
      <c r="F34" s="2">
        <v>19338</v>
      </c>
      <c r="G34" s="2">
        <v>8720</v>
      </c>
      <c r="H34" s="1"/>
      <c r="J34">
        <v>2050</v>
      </c>
      <c r="K34">
        <f t="shared" si="9"/>
        <v>987.40660405850747</v>
      </c>
      <c r="L34">
        <f t="shared" si="0"/>
        <v>2237.0808910922387</v>
      </c>
      <c r="M34">
        <f t="shared" si="10"/>
        <v>3403.2354100356465</v>
      </c>
      <c r="N34">
        <f t="shared" si="8"/>
        <v>6627.7229051863924</v>
      </c>
      <c r="P34">
        <f t="shared" si="1"/>
        <v>5.3733752442443293E-2</v>
      </c>
      <c r="Q34">
        <f t="shared" si="2"/>
        <v>0.19285377834600634</v>
      </c>
      <c r="R34">
        <f t="shared" si="3"/>
        <v>0.45092563863894924</v>
      </c>
      <c r="T34">
        <f t="shared" si="4"/>
        <v>18375.910097031923</v>
      </c>
      <c r="U34">
        <f t="shared" si="5"/>
        <v>11599.881061591685</v>
      </c>
      <c r="V34">
        <f t="shared" si="6"/>
        <v>7547.2209127602446</v>
      </c>
      <c r="X34" s="3">
        <v>0.48082150000000001</v>
      </c>
      <c r="Y34" s="3">
        <v>2.7419099999999998E-2</v>
      </c>
      <c r="Z34" s="3">
        <v>0.85976129999999995</v>
      </c>
      <c r="AB34" s="3">
        <v>0.47416059999999999</v>
      </c>
      <c r="AC34" s="3">
        <v>6.3656599999999994E-2</v>
      </c>
      <c r="AD34" s="3">
        <v>0.82343049999999995</v>
      </c>
      <c r="AF34" s="3">
        <v>0.33545350000000002</v>
      </c>
      <c r="AG34" s="3">
        <v>0.1522908</v>
      </c>
      <c r="AH34" s="3">
        <v>0.56236430000000004</v>
      </c>
      <c r="AI34" s="3">
        <v>86.069969999999998</v>
      </c>
      <c r="AJ34">
        <f t="shared" si="7"/>
        <v>0.51225569999999987</v>
      </c>
    </row>
    <row r="35" spans="1:36" x14ac:dyDescent="0.25">
      <c r="A35">
        <v>2051</v>
      </c>
      <c r="B35" s="2">
        <v>47197</v>
      </c>
      <c r="C35" s="2">
        <v>2579</v>
      </c>
      <c r="D35" s="2">
        <v>29817</v>
      </c>
      <c r="E35" s="2">
        <v>5676</v>
      </c>
      <c r="F35" s="2">
        <v>19708</v>
      </c>
      <c r="G35" s="2">
        <v>8891</v>
      </c>
      <c r="H35" s="1"/>
      <c r="J35">
        <v>2051</v>
      </c>
      <c r="K35">
        <f t="shared" ref="K35:K53" si="11">$I$3*C35/1000</f>
        <v>1006.530289275451</v>
      </c>
      <c r="L35">
        <f t="shared" ref="L35:L53" si="12">$I$3*E35/1000</f>
        <v>2215.2252508443039</v>
      </c>
      <c r="M35">
        <f t="shared" ref="M35:M53" si="13">$I$3*G35/1000</f>
        <v>3469.9731686498776</v>
      </c>
      <c r="N35">
        <f t="shared" si="8"/>
        <v>6691.7287087696332</v>
      </c>
      <c r="P35">
        <f t="shared" ref="P35:P53" si="14">C35/B35</f>
        <v>5.4643303599805071E-2</v>
      </c>
      <c r="Q35">
        <f t="shared" ref="Q35:Q53" si="15">E35/D35</f>
        <v>0.19036120334037629</v>
      </c>
      <c r="R35">
        <f t="shared" ref="R35:R53" si="16">G35/F35</f>
        <v>0.45113659427643599</v>
      </c>
      <c r="T35">
        <f t="shared" ref="T35:T53" si="17">$I$3*B35/1000</f>
        <v>18420.011656817936</v>
      </c>
      <c r="U35">
        <f t="shared" ref="U35:U53" si="18">$I$3*D35/1000</f>
        <v>11636.957594155147</v>
      </c>
      <c r="V35">
        <f t="shared" ref="V35:V53" si="19">$I$3*F35/1000</f>
        <v>7691.6242501126744</v>
      </c>
      <c r="X35" s="3">
        <v>0.48085679999999997</v>
      </c>
      <c r="Y35" s="3">
        <v>2.7395800000000001E-2</v>
      </c>
      <c r="Z35" s="3">
        <v>0.85893169999999996</v>
      </c>
      <c r="AB35" s="3">
        <v>0.4764061</v>
      </c>
      <c r="AC35" s="3">
        <v>5.8389499999999997E-2</v>
      </c>
      <c r="AD35" s="3">
        <v>0.82654190000000005</v>
      </c>
      <c r="AF35" s="3">
        <v>0.3432616</v>
      </c>
      <c r="AG35" s="3">
        <v>0.14628579999999999</v>
      </c>
      <c r="AH35" s="3">
        <v>0.55703270000000005</v>
      </c>
      <c r="AI35" s="3">
        <v>86.123450000000005</v>
      </c>
      <c r="AJ35">
        <f t="shared" ref="AJ35:AJ54" si="20">1-AG35-AF35</f>
        <v>0.51045260000000003</v>
      </c>
    </row>
    <row r="36" spans="1:36" x14ac:dyDescent="0.25">
      <c r="A36">
        <v>2052</v>
      </c>
      <c r="B36" s="2">
        <v>47373</v>
      </c>
      <c r="C36" s="2">
        <v>2601</v>
      </c>
      <c r="D36" s="2">
        <v>30018</v>
      </c>
      <c r="E36" s="2">
        <v>5671</v>
      </c>
      <c r="F36" s="2">
        <v>19877</v>
      </c>
      <c r="G36" s="2">
        <v>9062</v>
      </c>
      <c r="H36" s="1"/>
      <c r="J36">
        <v>2052</v>
      </c>
      <c r="K36">
        <f t="shared" si="11"/>
        <v>1015.1164336585684</v>
      </c>
      <c r="L36">
        <f t="shared" si="12"/>
        <v>2213.2738543935952</v>
      </c>
      <c r="M36">
        <f t="shared" si="13"/>
        <v>3536.7109272641087</v>
      </c>
      <c r="N36">
        <f t="shared" si="8"/>
        <v>6765.1012153162719</v>
      </c>
      <c r="P36">
        <f t="shared" si="14"/>
        <v>5.4904692546387183E-2</v>
      </c>
      <c r="Q36">
        <f t="shared" si="15"/>
        <v>0.18891998134452662</v>
      </c>
      <c r="R36">
        <f t="shared" si="16"/>
        <v>0.45590380842179401</v>
      </c>
      <c r="T36">
        <f t="shared" si="17"/>
        <v>18488.700811882874</v>
      </c>
      <c r="U36">
        <f t="shared" si="18"/>
        <v>11715.403731473629</v>
      </c>
      <c r="V36">
        <f t="shared" si="19"/>
        <v>7757.581450146622</v>
      </c>
      <c r="X36" s="3">
        <v>0.47702280000000002</v>
      </c>
      <c r="Y36" s="3">
        <v>2.7484000000000001E-2</v>
      </c>
      <c r="Z36" s="3">
        <v>0.85711269999999995</v>
      </c>
      <c r="AB36" s="3">
        <v>0.48137780000000002</v>
      </c>
      <c r="AC36" s="3">
        <v>5.5899799999999999E-2</v>
      </c>
      <c r="AD36" s="3">
        <v>0.82527150000000005</v>
      </c>
      <c r="AF36" s="3">
        <v>0.35100870000000001</v>
      </c>
      <c r="AG36" s="3">
        <v>0.1375459</v>
      </c>
      <c r="AH36" s="3">
        <v>0.55003270000000004</v>
      </c>
      <c r="AI36" s="3">
        <v>86.204610000000002</v>
      </c>
      <c r="AJ36">
        <f t="shared" si="20"/>
        <v>0.51144539999999994</v>
      </c>
    </row>
    <row r="37" spans="1:36" x14ac:dyDescent="0.25">
      <c r="A37">
        <v>2053</v>
      </c>
      <c r="B37" s="2">
        <v>47477</v>
      </c>
      <c r="C37" s="2">
        <v>2559</v>
      </c>
      <c r="D37" s="2">
        <v>30396</v>
      </c>
      <c r="E37" s="2">
        <v>5666</v>
      </c>
      <c r="F37" s="2">
        <v>20040</v>
      </c>
      <c r="G37" s="2">
        <v>9171</v>
      </c>
      <c r="H37" s="1"/>
      <c r="J37">
        <v>2053</v>
      </c>
      <c r="K37">
        <f t="shared" si="11"/>
        <v>998.72470347261685</v>
      </c>
      <c r="L37">
        <f t="shared" si="12"/>
        <v>2211.3224579428866</v>
      </c>
      <c r="M37">
        <f t="shared" si="13"/>
        <v>3579.2513698895541</v>
      </c>
      <c r="N37">
        <f t="shared" si="8"/>
        <v>6789.2985313050576</v>
      </c>
      <c r="P37">
        <f t="shared" si="14"/>
        <v>5.3899783052846643E-2</v>
      </c>
      <c r="Q37">
        <f t="shared" si="15"/>
        <v>0.1864061060665877</v>
      </c>
      <c r="R37">
        <f t="shared" si="16"/>
        <v>0.45763473053892217</v>
      </c>
      <c r="T37">
        <f t="shared" si="17"/>
        <v>18529.289858057615</v>
      </c>
      <c r="U37">
        <f t="shared" si="18"/>
        <v>11862.929303147192</v>
      </c>
      <c r="V37">
        <f t="shared" si="19"/>
        <v>7821.1969744397193</v>
      </c>
      <c r="X37" s="3">
        <v>0.47848429999999997</v>
      </c>
      <c r="Y37" s="3">
        <v>2.4643499999999999E-2</v>
      </c>
      <c r="Z37" s="3">
        <v>0.85710980000000003</v>
      </c>
      <c r="AB37" s="3">
        <v>0.48197129999999999</v>
      </c>
      <c r="AC37" s="3">
        <v>5.8724800000000001E-2</v>
      </c>
      <c r="AD37" s="3">
        <v>0.8225095</v>
      </c>
      <c r="AF37" s="3">
        <v>0.35608780000000001</v>
      </c>
      <c r="AG37" s="3">
        <v>0.12769459999999999</v>
      </c>
      <c r="AH37" s="3">
        <v>0.54401200000000005</v>
      </c>
      <c r="AI37" s="3">
        <v>86.319460000000007</v>
      </c>
      <c r="AJ37">
        <f t="shared" si="20"/>
        <v>0.51621760000000005</v>
      </c>
    </row>
    <row r="38" spans="1:36" x14ac:dyDescent="0.25">
      <c r="A38">
        <v>2054</v>
      </c>
      <c r="B38" s="2">
        <v>47615</v>
      </c>
      <c r="C38" s="2">
        <v>2546</v>
      </c>
      <c r="D38" s="2">
        <v>30800</v>
      </c>
      <c r="E38" s="2">
        <v>5714</v>
      </c>
      <c r="F38" s="2">
        <v>20127</v>
      </c>
      <c r="G38" s="2">
        <v>9194</v>
      </c>
      <c r="H38" s="1"/>
      <c r="J38">
        <v>2054</v>
      </c>
      <c r="K38">
        <f t="shared" si="11"/>
        <v>993.65107270077476</v>
      </c>
      <c r="L38">
        <f t="shared" si="12"/>
        <v>2230.0558638696884</v>
      </c>
      <c r="M38">
        <f t="shared" si="13"/>
        <v>3588.2277935628135</v>
      </c>
      <c r="N38">
        <f t="shared" si="8"/>
        <v>6811.9347301332764</v>
      </c>
      <c r="P38">
        <f t="shared" si="14"/>
        <v>5.3470544996324684E-2</v>
      </c>
      <c r="Q38">
        <f t="shared" si="15"/>
        <v>0.18551948051948053</v>
      </c>
      <c r="R38">
        <f t="shared" si="16"/>
        <v>0.45679932429075371</v>
      </c>
      <c r="T38">
        <f t="shared" si="17"/>
        <v>18583.148400097169</v>
      </c>
      <c r="U38">
        <f t="shared" si="18"/>
        <v>12020.60213636444</v>
      </c>
      <c r="V38">
        <f t="shared" si="19"/>
        <v>7855.1512726820474</v>
      </c>
      <c r="X38" s="3">
        <v>0.48262100000000002</v>
      </c>
      <c r="Y38" s="3">
        <v>2.50341E-2</v>
      </c>
      <c r="Z38" s="3">
        <v>0.85687279999999999</v>
      </c>
      <c r="AB38" s="3">
        <v>0.4761688</v>
      </c>
      <c r="AC38" s="3">
        <v>5.5097399999999998E-2</v>
      </c>
      <c r="AD38" s="3">
        <v>0.82422079999999998</v>
      </c>
      <c r="AF38" s="3">
        <v>0.3635912</v>
      </c>
      <c r="AG38" s="3">
        <v>0.1213296</v>
      </c>
      <c r="AH38" s="3">
        <v>0.54762259999999996</v>
      </c>
      <c r="AI38" s="3">
        <v>86.430120000000002</v>
      </c>
      <c r="AJ38">
        <f t="shared" si="20"/>
        <v>0.51507919999999996</v>
      </c>
    </row>
    <row r="39" spans="1:36" x14ac:dyDescent="0.25">
      <c r="A39">
        <v>2055</v>
      </c>
      <c r="B39" s="2">
        <v>47731</v>
      </c>
      <c r="C39" s="2">
        <v>2710</v>
      </c>
      <c r="D39" s="2">
        <v>31303</v>
      </c>
      <c r="E39" s="2">
        <v>5881</v>
      </c>
      <c r="F39" s="2">
        <v>20169</v>
      </c>
      <c r="G39" s="2">
        <v>9168</v>
      </c>
      <c r="H39" s="1"/>
      <c r="J39">
        <v>2055</v>
      </c>
      <c r="K39">
        <f t="shared" si="11"/>
        <v>1057.6568762840141</v>
      </c>
      <c r="L39">
        <f t="shared" si="12"/>
        <v>2295.2325053233526</v>
      </c>
      <c r="M39">
        <f t="shared" si="13"/>
        <v>3578.0805320191289</v>
      </c>
      <c r="N39">
        <f t="shared" si="8"/>
        <v>6930.9699136264953</v>
      </c>
      <c r="P39">
        <f t="shared" si="14"/>
        <v>5.6776518405229306E-2</v>
      </c>
      <c r="Q39">
        <f t="shared" si="15"/>
        <v>0.18787336676995814</v>
      </c>
      <c r="R39">
        <f t="shared" si="16"/>
        <v>0.45455897664733008</v>
      </c>
      <c r="T39">
        <f t="shared" si="17"/>
        <v>18628.420797753606</v>
      </c>
      <c r="U39">
        <f t="shared" si="18"/>
        <v>12216.912619305715</v>
      </c>
      <c r="V39">
        <f t="shared" si="19"/>
        <v>7871.5430028679993</v>
      </c>
      <c r="X39" s="3">
        <v>0.47656660000000001</v>
      </c>
      <c r="Y39" s="3">
        <v>2.5748500000000001E-2</v>
      </c>
      <c r="Z39" s="3">
        <v>0.85772349999999997</v>
      </c>
      <c r="AB39" s="3">
        <v>0.48254160000000001</v>
      </c>
      <c r="AC39" s="3">
        <v>5.3573099999999998E-2</v>
      </c>
      <c r="AD39" s="3">
        <v>0.82464939999999998</v>
      </c>
      <c r="AF39" s="3">
        <v>0.37721260000000001</v>
      </c>
      <c r="AG39" s="3">
        <v>0.11279690000000001</v>
      </c>
      <c r="AH39" s="3">
        <v>0.53790470000000001</v>
      </c>
      <c r="AI39" s="3">
        <v>86.527540000000002</v>
      </c>
      <c r="AJ39">
        <f t="shared" si="20"/>
        <v>0.50999050000000001</v>
      </c>
    </row>
    <row r="40" spans="1:36" x14ac:dyDescent="0.25">
      <c r="A40">
        <v>2056</v>
      </c>
      <c r="B40" s="2">
        <v>47858</v>
      </c>
      <c r="C40" s="2">
        <v>2765</v>
      </c>
      <c r="D40" s="2">
        <v>31819</v>
      </c>
      <c r="E40" s="2">
        <v>5908</v>
      </c>
      <c r="F40" s="2">
        <v>20193</v>
      </c>
      <c r="G40" s="2">
        <v>9222</v>
      </c>
      <c r="H40" s="1"/>
      <c r="J40">
        <v>2056</v>
      </c>
      <c r="K40">
        <f t="shared" si="11"/>
        <v>1079.1222372418076</v>
      </c>
      <c r="L40">
        <f t="shared" si="12"/>
        <v>2305.770046157179</v>
      </c>
      <c r="M40">
        <f t="shared" si="13"/>
        <v>3599.1556136867807</v>
      </c>
      <c r="N40">
        <f t="shared" si="8"/>
        <v>6984.0478970857675</v>
      </c>
      <c r="P40">
        <f t="shared" si="14"/>
        <v>5.7775084625349991E-2</v>
      </c>
      <c r="Q40">
        <f t="shared" si="15"/>
        <v>0.18567522549420157</v>
      </c>
      <c r="R40">
        <f t="shared" si="16"/>
        <v>0.45669291338582679</v>
      </c>
      <c r="T40">
        <f t="shared" si="17"/>
        <v>18677.986267601602</v>
      </c>
      <c r="U40">
        <f t="shared" si="18"/>
        <v>12418.296733018835</v>
      </c>
      <c r="V40">
        <f t="shared" si="19"/>
        <v>7880.9097058314001</v>
      </c>
      <c r="X40" s="3">
        <v>0.47097660000000002</v>
      </c>
      <c r="Y40" s="3">
        <v>2.5011499999999999E-2</v>
      </c>
      <c r="Z40" s="3">
        <v>0.85839359999999998</v>
      </c>
      <c r="AB40" s="3">
        <v>0.48819889999999999</v>
      </c>
      <c r="AC40" s="3">
        <v>4.9718699999999998E-2</v>
      </c>
      <c r="AD40" s="3">
        <v>0.82400450000000003</v>
      </c>
      <c r="AF40" s="3">
        <v>0.38815430000000001</v>
      </c>
      <c r="AG40" s="3">
        <v>0.1109295</v>
      </c>
      <c r="AH40" s="3">
        <v>0.53721589999999997</v>
      </c>
      <c r="AI40" s="3">
        <v>86.626159999999999</v>
      </c>
      <c r="AJ40">
        <f t="shared" si="20"/>
        <v>0.50091620000000003</v>
      </c>
    </row>
    <row r="41" spans="1:36" x14ac:dyDescent="0.25">
      <c r="A41">
        <v>2057</v>
      </c>
      <c r="B41" s="2">
        <v>47933</v>
      </c>
      <c r="C41" s="2">
        <v>2736</v>
      </c>
      <c r="D41" s="2">
        <v>32366</v>
      </c>
      <c r="E41" s="2">
        <v>6048</v>
      </c>
      <c r="F41" s="2">
        <v>20138</v>
      </c>
      <c r="G41" s="2">
        <v>9187</v>
      </c>
      <c r="H41" s="1"/>
      <c r="J41">
        <v>2057</v>
      </c>
      <c r="K41">
        <f t="shared" si="11"/>
        <v>1067.8041378276982</v>
      </c>
      <c r="L41">
        <f t="shared" si="12"/>
        <v>2360.4091467770172</v>
      </c>
      <c r="M41">
        <f t="shared" si="13"/>
        <v>3585.4958385318214</v>
      </c>
      <c r="N41">
        <f t="shared" si="8"/>
        <v>7013.7091231365366</v>
      </c>
      <c r="P41">
        <f t="shared" si="14"/>
        <v>5.7079673711221912E-2</v>
      </c>
      <c r="Q41">
        <f t="shared" si="15"/>
        <v>0.18686275721436074</v>
      </c>
      <c r="R41">
        <f t="shared" si="16"/>
        <v>0.45620220478696993</v>
      </c>
      <c r="T41">
        <f t="shared" si="17"/>
        <v>18707.257214362231</v>
      </c>
      <c r="U41">
        <f t="shared" si="18"/>
        <v>12631.779504726344</v>
      </c>
      <c r="V41">
        <f t="shared" si="19"/>
        <v>7859.4443448736065</v>
      </c>
      <c r="X41" s="3">
        <v>0.46969729999999998</v>
      </c>
      <c r="Y41" s="3">
        <v>2.5535599999999999E-2</v>
      </c>
      <c r="Z41" s="3">
        <v>0.86051359999999999</v>
      </c>
      <c r="AB41" s="3">
        <v>0.4880739</v>
      </c>
      <c r="AC41" s="3">
        <v>4.5665200000000003E-2</v>
      </c>
      <c r="AD41" s="3">
        <v>0.82478530000000005</v>
      </c>
      <c r="AF41" s="3">
        <v>0.39472639999999998</v>
      </c>
      <c r="AG41" s="3">
        <v>0.10681300000000001</v>
      </c>
      <c r="AH41" s="3">
        <v>0.53565399999999996</v>
      </c>
      <c r="AI41" s="3">
        <v>86.737309999999994</v>
      </c>
      <c r="AJ41">
        <f t="shared" si="20"/>
        <v>0.49846059999999998</v>
      </c>
    </row>
    <row r="42" spans="1:36" x14ac:dyDescent="0.25">
      <c r="A42">
        <v>2058</v>
      </c>
      <c r="B42" s="2">
        <v>48077</v>
      </c>
      <c r="C42" s="2">
        <v>2777</v>
      </c>
      <c r="D42" s="2">
        <v>32842</v>
      </c>
      <c r="E42" s="2">
        <v>6069</v>
      </c>
      <c r="F42" s="2">
        <v>20181</v>
      </c>
      <c r="G42" s="2">
        <v>9308</v>
      </c>
      <c r="H42" s="1"/>
      <c r="J42">
        <v>2058</v>
      </c>
      <c r="K42">
        <f t="shared" si="11"/>
        <v>1083.805588723508</v>
      </c>
      <c r="L42">
        <f t="shared" si="12"/>
        <v>2368.6050118699932</v>
      </c>
      <c r="M42">
        <f t="shared" si="13"/>
        <v>3632.7196326389676</v>
      </c>
      <c r="N42">
        <f t="shared" si="8"/>
        <v>7085.1302332324685</v>
      </c>
      <c r="P42">
        <f t="shared" si="14"/>
        <v>5.7761507581587872E-2</v>
      </c>
      <c r="Q42">
        <f t="shared" si="15"/>
        <v>0.18479386151878691</v>
      </c>
      <c r="R42">
        <f t="shared" si="16"/>
        <v>0.4612259055547297</v>
      </c>
      <c r="T42">
        <f t="shared" si="17"/>
        <v>18763.457432142633</v>
      </c>
      <c r="U42">
        <f t="shared" si="18"/>
        <v>12817.552446833797</v>
      </c>
      <c r="V42">
        <f t="shared" si="19"/>
        <v>7876.2263543497002</v>
      </c>
      <c r="X42" s="3">
        <v>0.46558650000000001</v>
      </c>
      <c r="Y42" s="3">
        <v>2.6873600000000001E-2</v>
      </c>
      <c r="Z42" s="3">
        <v>0.85853939999999995</v>
      </c>
      <c r="AB42" s="3">
        <v>0.49634610000000001</v>
      </c>
      <c r="AC42" s="3">
        <v>4.0466500000000002E-2</v>
      </c>
      <c r="AD42" s="3">
        <v>0.82735519999999996</v>
      </c>
      <c r="AF42" s="3">
        <v>0.39517370000000002</v>
      </c>
      <c r="AG42" s="3">
        <v>0.1048511</v>
      </c>
      <c r="AH42" s="3">
        <v>0.53059809999999996</v>
      </c>
      <c r="AI42" s="3">
        <v>86.793520000000001</v>
      </c>
      <c r="AJ42">
        <f t="shared" si="20"/>
        <v>0.49997520000000001</v>
      </c>
    </row>
    <row r="43" spans="1:36" x14ac:dyDescent="0.25">
      <c r="A43">
        <v>2059</v>
      </c>
      <c r="B43" s="2">
        <v>48092</v>
      </c>
      <c r="C43" s="2">
        <v>2776</v>
      </c>
      <c r="D43" s="2">
        <v>33243</v>
      </c>
      <c r="E43" s="2">
        <v>6190</v>
      </c>
      <c r="F43" s="2">
        <v>20283</v>
      </c>
      <c r="G43" s="2">
        <v>9232</v>
      </c>
      <c r="H43" s="1"/>
      <c r="J43">
        <v>2059</v>
      </c>
      <c r="K43">
        <f t="shared" si="11"/>
        <v>1083.4153094333665</v>
      </c>
      <c r="L43">
        <f t="shared" si="12"/>
        <v>2415.8288059771394</v>
      </c>
      <c r="M43">
        <f t="shared" si="13"/>
        <v>3603.0584065881981</v>
      </c>
      <c r="N43">
        <f t="shared" si="8"/>
        <v>7102.3025219987039</v>
      </c>
      <c r="P43">
        <f t="shared" si="14"/>
        <v>5.7722698161856441E-2</v>
      </c>
      <c r="Q43">
        <f t="shared" si="15"/>
        <v>0.1862046145053094</v>
      </c>
      <c r="R43">
        <f t="shared" si="16"/>
        <v>0.45515949317162158</v>
      </c>
      <c r="T43">
        <f t="shared" si="17"/>
        <v>18769.311621494759</v>
      </c>
      <c r="U43">
        <f t="shared" si="18"/>
        <v>12974.054442180619</v>
      </c>
      <c r="V43">
        <f t="shared" si="19"/>
        <v>7916.0348419441534</v>
      </c>
      <c r="X43" s="3">
        <v>0.46296680000000001</v>
      </c>
      <c r="Y43" s="3">
        <v>2.79048E-2</v>
      </c>
      <c r="Z43" s="3">
        <v>0.85531900000000005</v>
      </c>
      <c r="AB43" s="3">
        <v>0.49872149999999998</v>
      </c>
      <c r="AC43" s="3">
        <v>3.74214E-2</v>
      </c>
      <c r="AD43" s="3">
        <v>0.8276329</v>
      </c>
      <c r="AF43" s="3">
        <v>0.39989150000000001</v>
      </c>
      <c r="AG43" s="3">
        <v>9.9048499999999998E-2</v>
      </c>
      <c r="AH43" s="3">
        <v>0.53064140000000004</v>
      </c>
      <c r="AI43" s="3">
        <v>86.812650000000005</v>
      </c>
      <c r="AJ43">
        <f t="shared" si="20"/>
        <v>0.50106000000000006</v>
      </c>
    </row>
    <row r="44" spans="1:36" x14ac:dyDescent="0.25">
      <c r="A44">
        <v>2060</v>
      </c>
      <c r="B44" s="2">
        <v>48255</v>
      </c>
      <c r="C44" s="2">
        <v>2868</v>
      </c>
      <c r="D44" s="2">
        <v>33492</v>
      </c>
      <c r="E44" s="2">
        <v>6220</v>
      </c>
      <c r="F44" s="2">
        <v>20517</v>
      </c>
      <c r="G44" s="2">
        <v>9246</v>
      </c>
      <c r="H44" s="1"/>
      <c r="J44">
        <v>2060</v>
      </c>
      <c r="K44">
        <f t="shared" si="11"/>
        <v>1119.3210041264031</v>
      </c>
      <c r="L44">
        <f t="shared" si="12"/>
        <v>2427.53718468139</v>
      </c>
      <c r="M44">
        <f t="shared" si="13"/>
        <v>3608.5223166501819</v>
      </c>
      <c r="N44">
        <f t="shared" si="8"/>
        <v>7155.3805054579752</v>
      </c>
      <c r="P44">
        <f t="shared" si="14"/>
        <v>5.9434255517562949E-2</v>
      </c>
      <c r="Q44">
        <f t="shared" si="15"/>
        <v>0.18571599187865759</v>
      </c>
      <c r="R44">
        <f t="shared" si="16"/>
        <v>0.45065067992396551</v>
      </c>
      <c r="T44">
        <f t="shared" si="17"/>
        <v>18832.927145787857</v>
      </c>
      <c r="U44">
        <f t="shared" si="18"/>
        <v>13071.233985425903</v>
      </c>
      <c r="V44">
        <f t="shared" si="19"/>
        <v>8007.360195837311</v>
      </c>
      <c r="X44" s="3">
        <v>0.45692670000000002</v>
      </c>
      <c r="Y44" s="3">
        <v>2.8598100000000001E-2</v>
      </c>
      <c r="Z44" s="3">
        <v>0.85502020000000001</v>
      </c>
      <c r="AB44" s="3">
        <v>0.50265740000000003</v>
      </c>
      <c r="AC44" s="3">
        <v>3.6366900000000001E-2</v>
      </c>
      <c r="AD44" s="3">
        <v>0.82804849999999997</v>
      </c>
      <c r="AF44" s="3">
        <v>0.41000150000000002</v>
      </c>
      <c r="AG44" s="3">
        <v>9.2118699999999998E-2</v>
      </c>
      <c r="AH44" s="3">
        <v>0.53394750000000002</v>
      </c>
      <c r="AI44" s="3">
        <v>86.796610000000001</v>
      </c>
      <c r="AJ44">
        <f t="shared" si="20"/>
        <v>0.49787979999999998</v>
      </c>
    </row>
    <row r="45" spans="1:36" x14ac:dyDescent="0.25">
      <c r="A45">
        <v>2061</v>
      </c>
      <c r="B45" s="2">
        <v>48336</v>
      </c>
      <c r="C45" s="2">
        <v>2942</v>
      </c>
      <c r="D45" s="2">
        <v>33724</v>
      </c>
      <c r="E45" s="2">
        <v>6243</v>
      </c>
      <c r="F45" s="2">
        <v>20612</v>
      </c>
      <c r="G45" s="2">
        <v>9221</v>
      </c>
      <c r="H45" s="1"/>
      <c r="J45">
        <v>2061</v>
      </c>
      <c r="K45">
        <f t="shared" si="11"/>
        <v>1148.2016715968889</v>
      </c>
      <c r="L45">
        <f t="shared" si="12"/>
        <v>2436.513608354649</v>
      </c>
      <c r="M45">
        <f t="shared" si="13"/>
        <v>3598.7653343966394</v>
      </c>
      <c r="N45">
        <f t="shared" si="8"/>
        <v>7183.4806143481774</v>
      </c>
      <c r="P45">
        <f t="shared" si="14"/>
        <v>6.0865607414763323E-2</v>
      </c>
      <c r="Q45">
        <f t="shared" si="15"/>
        <v>0.18512038904044598</v>
      </c>
      <c r="R45">
        <f t="shared" si="16"/>
        <v>0.44736076072190956</v>
      </c>
      <c r="T45">
        <f t="shared" si="17"/>
        <v>18864.539768289334</v>
      </c>
      <c r="U45">
        <f t="shared" si="18"/>
        <v>13161.778780738778</v>
      </c>
      <c r="V45">
        <f t="shared" si="19"/>
        <v>8044.4367284007731</v>
      </c>
      <c r="X45" s="3">
        <v>0.44759599999999999</v>
      </c>
      <c r="Y45" s="3">
        <v>2.8736299999999999E-2</v>
      </c>
      <c r="Z45" s="3">
        <v>0.85449770000000003</v>
      </c>
      <c r="AB45" s="3">
        <v>0.50779859999999999</v>
      </c>
      <c r="AC45" s="3">
        <v>3.5671899999999999E-2</v>
      </c>
      <c r="AD45" s="3">
        <v>0.82638480000000003</v>
      </c>
      <c r="AF45" s="3">
        <v>0.42451</v>
      </c>
      <c r="AG45" s="3">
        <v>8.6502999999999997E-2</v>
      </c>
      <c r="AH45" s="3">
        <v>0.53725979999999995</v>
      </c>
      <c r="AI45" s="3">
        <v>86.772660000000002</v>
      </c>
      <c r="AJ45">
        <f t="shared" si="20"/>
        <v>0.488987</v>
      </c>
    </row>
    <row r="46" spans="1:36" x14ac:dyDescent="0.25">
      <c r="A46">
        <v>2062</v>
      </c>
      <c r="B46" s="2">
        <v>48365</v>
      </c>
      <c r="C46" s="2">
        <v>2935</v>
      </c>
      <c r="D46" s="2">
        <v>33979</v>
      </c>
      <c r="E46" s="2">
        <v>6452</v>
      </c>
      <c r="F46" s="2">
        <v>20772</v>
      </c>
      <c r="G46" s="2">
        <v>9250</v>
      </c>
      <c r="H46" s="1"/>
      <c r="J46">
        <v>2062</v>
      </c>
      <c r="K46">
        <f t="shared" si="11"/>
        <v>1145.469716565897</v>
      </c>
      <c r="L46">
        <f t="shared" si="12"/>
        <v>2518.0819799942651</v>
      </c>
      <c r="M46">
        <f t="shared" si="13"/>
        <v>3610.0834338107488</v>
      </c>
      <c r="N46">
        <f t="shared" si="8"/>
        <v>7273.6351303709107</v>
      </c>
      <c r="P46">
        <f t="shared" si="14"/>
        <v>6.068437919983459E-2</v>
      </c>
      <c r="Q46">
        <f t="shared" si="15"/>
        <v>0.1898819859324877</v>
      </c>
      <c r="R46">
        <f t="shared" si="16"/>
        <v>0.44531099557096093</v>
      </c>
      <c r="T46">
        <f t="shared" si="17"/>
        <v>18875.857867703446</v>
      </c>
      <c r="U46">
        <f t="shared" si="18"/>
        <v>13261.299999724912</v>
      </c>
      <c r="V46">
        <f t="shared" si="19"/>
        <v>8106.8814148234451</v>
      </c>
      <c r="X46" s="3">
        <v>0.43963609999999997</v>
      </c>
      <c r="Y46" s="3">
        <v>2.97322E-2</v>
      </c>
      <c r="Z46" s="3">
        <v>0.85510180000000002</v>
      </c>
      <c r="AB46" s="3">
        <v>0.51043289999999997</v>
      </c>
      <c r="AC46" s="3">
        <v>3.3344100000000002E-2</v>
      </c>
      <c r="AD46" s="3">
        <v>0.82512730000000001</v>
      </c>
      <c r="AF46" s="3">
        <v>0.44271129999999997</v>
      </c>
      <c r="AG46" s="3">
        <v>7.9915299999999995E-2</v>
      </c>
      <c r="AH46" s="3">
        <v>0.53721359999999996</v>
      </c>
      <c r="AI46" s="3">
        <v>86.743359999999996</v>
      </c>
      <c r="AJ46">
        <f t="shared" si="20"/>
        <v>0.4773734</v>
      </c>
    </row>
    <row r="47" spans="1:36" x14ac:dyDescent="0.25">
      <c r="A47">
        <v>2063</v>
      </c>
      <c r="B47" s="2">
        <v>48428</v>
      </c>
      <c r="C47" s="2">
        <v>2893</v>
      </c>
      <c r="D47" s="2">
        <v>34259</v>
      </c>
      <c r="E47" s="2">
        <v>6477</v>
      </c>
      <c r="F47" s="2">
        <v>21006</v>
      </c>
      <c r="G47" s="2">
        <v>9239</v>
      </c>
      <c r="H47" s="1"/>
      <c r="J47">
        <v>2063</v>
      </c>
      <c r="K47">
        <f t="shared" si="11"/>
        <v>1129.0779863799457</v>
      </c>
      <c r="L47">
        <f t="shared" si="12"/>
        <v>2527.8389622478076</v>
      </c>
      <c r="M47">
        <f t="shared" si="13"/>
        <v>3605.7903616191902</v>
      </c>
      <c r="N47">
        <f t="shared" si="8"/>
        <v>7262.707310246944</v>
      </c>
      <c r="P47">
        <f t="shared" si="14"/>
        <v>5.9738168001982325E-2</v>
      </c>
      <c r="Q47">
        <f t="shared" si="15"/>
        <v>0.18905980910125805</v>
      </c>
      <c r="R47">
        <f t="shared" si="16"/>
        <v>0.43982671617633057</v>
      </c>
      <c r="T47">
        <f t="shared" si="17"/>
        <v>18900.44546298237</v>
      </c>
      <c r="U47">
        <f t="shared" si="18"/>
        <v>13370.578200964588</v>
      </c>
      <c r="V47">
        <f t="shared" si="19"/>
        <v>8198.2067687166036</v>
      </c>
      <c r="X47" s="3">
        <v>0.43838280000000002</v>
      </c>
      <c r="Y47" s="3">
        <v>3.05402E-2</v>
      </c>
      <c r="Z47" s="3">
        <v>0.85370029999999997</v>
      </c>
      <c r="AB47" s="3">
        <v>0.51061040000000002</v>
      </c>
      <c r="AC47" s="3">
        <v>3.1582899999999997E-2</v>
      </c>
      <c r="AD47" s="3">
        <v>0.82594350000000005</v>
      </c>
      <c r="AF47" s="3">
        <v>0.45110919999999999</v>
      </c>
      <c r="AG47" s="3">
        <v>7.4312100000000006E-2</v>
      </c>
      <c r="AH47" s="3">
        <v>0.53970289999999999</v>
      </c>
      <c r="AI47" s="3">
        <v>86.727270000000004</v>
      </c>
      <c r="AJ47">
        <f t="shared" si="20"/>
        <v>0.47457870000000002</v>
      </c>
    </row>
    <row r="48" spans="1:36" x14ac:dyDescent="0.25">
      <c r="A48">
        <v>2064</v>
      </c>
      <c r="B48" s="2">
        <v>48376</v>
      </c>
      <c r="C48" s="2">
        <v>2882</v>
      </c>
      <c r="D48" s="2">
        <v>34474</v>
      </c>
      <c r="E48" s="2">
        <v>6577</v>
      </c>
      <c r="F48" s="2">
        <v>21174</v>
      </c>
      <c r="G48" s="2">
        <v>9223</v>
      </c>
      <c r="H48" s="1"/>
      <c r="J48">
        <v>2064</v>
      </c>
      <c r="K48">
        <f t="shared" si="11"/>
        <v>1124.7849141883869</v>
      </c>
      <c r="L48">
        <f t="shared" si="12"/>
        <v>2566.8668912619778</v>
      </c>
      <c r="M48">
        <f t="shared" si="13"/>
        <v>3599.5458929769229</v>
      </c>
      <c r="N48">
        <f t="shared" si="8"/>
        <v>7291.1976984272878</v>
      </c>
      <c r="P48">
        <f t="shared" si="14"/>
        <v>5.9574995865718537E-2</v>
      </c>
      <c r="Q48">
        <f t="shared" si="15"/>
        <v>0.19078145849045658</v>
      </c>
      <c r="R48">
        <f t="shared" si="16"/>
        <v>0.43558137338245018</v>
      </c>
      <c r="T48">
        <f t="shared" si="17"/>
        <v>18880.150939895004</v>
      </c>
      <c r="U48">
        <f t="shared" si="18"/>
        <v>13454.488248345055</v>
      </c>
      <c r="V48">
        <f t="shared" si="19"/>
        <v>8263.7736894604113</v>
      </c>
      <c r="X48" s="3">
        <v>0.43935010000000002</v>
      </c>
      <c r="Y48" s="3">
        <v>3.0759100000000001E-2</v>
      </c>
      <c r="Z48" s="3">
        <v>0.85277820000000004</v>
      </c>
      <c r="AB48" s="3">
        <v>0.50391600000000003</v>
      </c>
      <c r="AC48" s="3">
        <v>3.1095899999999999E-2</v>
      </c>
      <c r="AD48" s="3">
        <v>0.82291000000000003</v>
      </c>
      <c r="AF48" s="3">
        <v>0.4612733</v>
      </c>
      <c r="AG48" s="3">
        <v>6.9472000000000006E-2</v>
      </c>
      <c r="AH48" s="3">
        <v>0.54014359999999995</v>
      </c>
      <c r="AI48" s="3">
        <v>86.720929999999996</v>
      </c>
      <c r="AJ48">
        <f t="shared" si="20"/>
        <v>0.46925470000000002</v>
      </c>
    </row>
    <row r="49" spans="1:36" x14ac:dyDescent="0.25">
      <c r="A49">
        <v>2065</v>
      </c>
      <c r="B49" s="2">
        <v>48391</v>
      </c>
      <c r="C49" s="2">
        <v>2999</v>
      </c>
      <c r="D49" s="2">
        <v>34585</v>
      </c>
      <c r="E49" s="2">
        <v>6581</v>
      </c>
      <c r="F49" s="2">
        <v>21444</v>
      </c>
      <c r="G49" s="2">
        <v>9291</v>
      </c>
      <c r="H49" s="1"/>
      <c r="J49">
        <v>2065</v>
      </c>
      <c r="K49">
        <f t="shared" si="11"/>
        <v>1170.4475911349662</v>
      </c>
      <c r="L49">
        <f t="shared" si="12"/>
        <v>2568.4280084225447</v>
      </c>
      <c r="M49">
        <f t="shared" si="13"/>
        <v>3626.0848847065586</v>
      </c>
      <c r="N49">
        <f t="shared" si="8"/>
        <v>7364.9604842640692</v>
      </c>
      <c r="P49">
        <f t="shared" si="14"/>
        <v>6.1974334070384988E-2</v>
      </c>
      <c r="Q49">
        <f t="shared" si="15"/>
        <v>0.19028480555153968</v>
      </c>
      <c r="R49">
        <f t="shared" si="16"/>
        <v>0.43326804700615557</v>
      </c>
      <c r="T49">
        <f t="shared" si="17"/>
        <v>18886.005129247129</v>
      </c>
      <c r="U49">
        <f t="shared" si="18"/>
        <v>13497.809249550784</v>
      </c>
      <c r="V49">
        <f t="shared" si="19"/>
        <v>8369.1490977986705</v>
      </c>
      <c r="X49" s="3">
        <v>0.43944119999999998</v>
      </c>
      <c r="Y49" s="3">
        <v>3.1596800000000001E-2</v>
      </c>
      <c r="Z49" s="3">
        <v>0.85288589999999997</v>
      </c>
      <c r="AB49" s="3">
        <v>0.49911810000000001</v>
      </c>
      <c r="AC49" s="3">
        <v>2.78734E-2</v>
      </c>
      <c r="AD49" s="3">
        <v>0.81980629999999999</v>
      </c>
      <c r="AF49" s="3">
        <v>0.47169369999999999</v>
      </c>
      <c r="AG49" s="3">
        <v>6.6592100000000001E-2</v>
      </c>
      <c r="AH49" s="3">
        <v>0.54276250000000004</v>
      </c>
      <c r="AI49" s="3">
        <v>86.674270000000007</v>
      </c>
      <c r="AJ49">
        <f t="shared" si="20"/>
        <v>0.46171419999999996</v>
      </c>
    </row>
    <row r="50" spans="1:36" x14ac:dyDescent="0.25">
      <c r="A50">
        <v>2066</v>
      </c>
      <c r="B50" s="2">
        <v>48319</v>
      </c>
      <c r="C50" s="2">
        <v>3009</v>
      </c>
      <c r="D50" s="2">
        <v>34720</v>
      </c>
      <c r="E50" s="2">
        <v>6590</v>
      </c>
      <c r="F50" s="2">
        <v>21750</v>
      </c>
      <c r="G50" s="2">
        <v>9417</v>
      </c>
      <c r="H50" s="1"/>
      <c r="J50">
        <v>2066</v>
      </c>
      <c r="K50">
        <f t="shared" si="11"/>
        <v>1174.350384036383</v>
      </c>
      <c r="L50">
        <f t="shared" si="12"/>
        <v>2571.9405220338199</v>
      </c>
      <c r="M50">
        <f t="shared" si="13"/>
        <v>3675.2600752644134</v>
      </c>
      <c r="N50">
        <f t="shared" si="8"/>
        <v>7421.5509813346162</v>
      </c>
      <c r="P50">
        <f t="shared" si="14"/>
        <v>6.2273639769034952E-2</v>
      </c>
      <c r="Q50">
        <f t="shared" si="15"/>
        <v>0.18980414746543778</v>
      </c>
      <c r="R50">
        <f t="shared" si="16"/>
        <v>0.43296551724137933</v>
      </c>
      <c r="T50">
        <f t="shared" si="17"/>
        <v>18857.905020356928</v>
      </c>
      <c r="U50">
        <f t="shared" si="18"/>
        <v>13550.496953719914</v>
      </c>
      <c r="V50">
        <f t="shared" si="19"/>
        <v>8488.5745605820302</v>
      </c>
      <c r="X50" s="3">
        <v>0.44065480000000001</v>
      </c>
      <c r="Y50" s="3">
        <v>3.1167899999999998E-2</v>
      </c>
      <c r="Z50" s="3">
        <v>0.850804</v>
      </c>
      <c r="AB50" s="3">
        <v>0.49691819999999998</v>
      </c>
      <c r="AC50" s="3">
        <v>2.8081800000000001E-2</v>
      </c>
      <c r="AD50" s="3">
        <v>0.8222062</v>
      </c>
      <c r="AF50" s="3">
        <v>0.47199999999999998</v>
      </c>
      <c r="AG50" s="3">
        <v>6.1425300000000002E-2</v>
      </c>
      <c r="AH50" s="3">
        <v>0.54777010000000004</v>
      </c>
      <c r="AI50" s="3">
        <v>86.658109999999994</v>
      </c>
      <c r="AJ50">
        <f t="shared" si="20"/>
        <v>0.46657470000000001</v>
      </c>
    </row>
    <row r="51" spans="1:36" x14ac:dyDescent="0.25">
      <c r="A51">
        <v>2067</v>
      </c>
      <c r="B51" s="2">
        <v>48285</v>
      </c>
      <c r="C51" s="2">
        <v>3008</v>
      </c>
      <c r="D51" s="2">
        <v>34827</v>
      </c>
      <c r="E51" s="2">
        <v>6526</v>
      </c>
      <c r="F51" s="2">
        <v>22118</v>
      </c>
      <c r="G51" s="2">
        <v>9552</v>
      </c>
      <c r="H51" s="1"/>
      <c r="J51">
        <v>2067</v>
      </c>
      <c r="K51">
        <f t="shared" si="11"/>
        <v>1173.9601047462413</v>
      </c>
      <c r="L51">
        <f t="shared" si="12"/>
        <v>2546.9626474647507</v>
      </c>
      <c r="M51">
        <f t="shared" si="13"/>
        <v>3727.947779433543</v>
      </c>
      <c r="N51">
        <f t="shared" si="8"/>
        <v>7448.8705316445357</v>
      </c>
      <c r="P51">
        <f t="shared" si="14"/>
        <v>6.2296779538158847E-2</v>
      </c>
      <c r="Q51">
        <f t="shared" si="15"/>
        <v>0.18738335199701381</v>
      </c>
      <c r="R51">
        <f t="shared" si="16"/>
        <v>0.43186544895560175</v>
      </c>
      <c r="T51">
        <f t="shared" si="17"/>
        <v>18844.635524492107</v>
      </c>
      <c r="U51">
        <f t="shared" si="18"/>
        <v>13592.256837765075</v>
      </c>
      <c r="V51">
        <f t="shared" si="19"/>
        <v>8632.1973393541775</v>
      </c>
      <c r="X51" s="3">
        <v>0.44160709999999997</v>
      </c>
      <c r="Y51" s="3">
        <v>3.2142499999999997E-2</v>
      </c>
      <c r="Z51" s="3">
        <v>0.85047119999999998</v>
      </c>
      <c r="AB51" s="3">
        <v>0.4921469</v>
      </c>
      <c r="AC51" s="3">
        <v>2.6014300000000001E-2</v>
      </c>
      <c r="AD51" s="3">
        <v>0.81922070000000002</v>
      </c>
      <c r="AF51" s="3">
        <v>0.476128</v>
      </c>
      <c r="AG51" s="3">
        <v>5.7690600000000002E-2</v>
      </c>
      <c r="AH51" s="3">
        <v>0.55303369999999996</v>
      </c>
      <c r="AI51" s="3">
        <v>86.625460000000004</v>
      </c>
      <c r="AJ51">
        <f t="shared" si="20"/>
        <v>0.46618139999999997</v>
      </c>
    </row>
    <row r="52" spans="1:36" x14ac:dyDescent="0.25">
      <c r="A52">
        <v>2068</v>
      </c>
      <c r="B52" s="2">
        <v>48222</v>
      </c>
      <c r="C52" s="2">
        <v>2981</v>
      </c>
      <c r="D52" s="2">
        <v>34854</v>
      </c>
      <c r="E52" s="2">
        <v>6494</v>
      </c>
      <c r="F52" s="2">
        <v>22517</v>
      </c>
      <c r="G52" s="2">
        <v>9794</v>
      </c>
      <c r="H52" s="1"/>
      <c r="J52">
        <v>2068</v>
      </c>
      <c r="K52">
        <f t="shared" si="11"/>
        <v>1163.4225639124154</v>
      </c>
      <c r="L52">
        <f t="shared" si="12"/>
        <v>2534.4737101802166</v>
      </c>
      <c r="M52">
        <f t="shared" si="13"/>
        <v>3822.395367647835</v>
      </c>
      <c r="N52">
        <f t="shared" si="8"/>
        <v>7520.2916417404667</v>
      </c>
      <c r="P52">
        <f t="shared" si="14"/>
        <v>6.181825722699183E-2</v>
      </c>
      <c r="Q52">
        <f t="shared" si="15"/>
        <v>0.18632007803982326</v>
      </c>
      <c r="R52">
        <f t="shared" si="16"/>
        <v>0.43496025225385265</v>
      </c>
      <c r="T52">
        <f t="shared" si="17"/>
        <v>18820.047929213182</v>
      </c>
      <c r="U52">
        <f t="shared" si="18"/>
        <v>13602.794378598903</v>
      </c>
      <c r="V52">
        <f t="shared" si="19"/>
        <v>8787.9187761207158</v>
      </c>
      <c r="X52" s="3">
        <v>0.4418108</v>
      </c>
      <c r="Y52" s="3">
        <v>3.3511699999999998E-2</v>
      </c>
      <c r="Z52" s="3">
        <v>0.84928040000000005</v>
      </c>
      <c r="AB52" s="3">
        <v>0.49199520000000002</v>
      </c>
      <c r="AC52" s="3">
        <v>2.0169900000000001E-2</v>
      </c>
      <c r="AD52" s="3">
        <v>0.82065189999999999</v>
      </c>
      <c r="AF52" s="3">
        <v>0.47102189999999999</v>
      </c>
      <c r="AG52" s="3">
        <v>6.0532000000000002E-2</v>
      </c>
      <c r="AH52" s="3">
        <v>0.55371499999999996</v>
      </c>
      <c r="AI52" s="3">
        <v>86.583780000000004</v>
      </c>
      <c r="AJ52">
        <f t="shared" si="20"/>
        <v>0.46844609999999998</v>
      </c>
    </row>
    <row r="53" spans="1:36" x14ac:dyDescent="0.25">
      <c r="A53">
        <v>2069</v>
      </c>
      <c r="B53" s="2">
        <v>48184</v>
      </c>
      <c r="C53" s="2">
        <v>2923</v>
      </c>
      <c r="D53" s="2">
        <v>34912</v>
      </c>
      <c r="E53" s="2">
        <v>6476</v>
      </c>
      <c r="F53" s="2">
        <v>22898</v>
      </c>
      <c r="G53" s="2">
        <v>9965</v>
      </c>
      <c r="H53" s="1"/>
      <c r="J53">
        <v>2069</v>
      </c>
      <c r="K53">
        <f t="shared" si="11"/>
        <v>1140.7863650841966</v>
      </c>
      <c r="L53">
        <f t="shared" si="12"/>
        <v>2527.4486829576658</v>
      </c>
      <c r="M53">
        <f t="shared" si="13"/>
        <v>3889.1331262620661</v>
      </c>
      <c r="N53">
        <f t="shared" si="8"/>
        <v>7557.3681743039288</v>
      </c>
      <c r="P53">
        <f t="shared" si="14"/>
        <v>6.0663290718910842E-2</v>
      </c>
      <c r="Q53">
        <f t="shared" si="15"/>
        <v>0.18549495875343722</v>
      </c>
      <c r="R53">
        <f t="shared" si="16"/>
        <v>0.43519084636212768</v>
      </c>
      <c r="T53">
        <f t="shared" si="17"/>
        <v>18805.217316187794</v>
      </c>
      <c r="U53">
        <f t="shared" si="18"/>
        <v>13625.430577427122</v>
      </c>
      <c r="V53">
        <f t="shared" si="19"/>
        <v>8936.6151856647066</v>
      </c>
      <c r="X53" s="3">
        <v>0.44467040000000002</v>
      </c>
      <c r="Y53" s="3">
        <v>3.3704100000000001E-2</v>
      </c>
      <c r="Z53" s="3">
        <v>0.84907849999999996</v>
      </c>
      <c r="AB53" s="3">
        <v>0.49401349999999999</v>
      </c>
      <c r="AC53" s="3">
        <v>2.06806E-2</v>
      </c>
      <c r="AD53" s="3">
        <v>0.82155129999999998</v>
      </c>
      <c r="AF53" s="3">
        <v>0.46305350000000001</v>
      </c>
      <c r="AG53" s="3">
        <v>5.6293099999999999E-2</v>
      </c>
      <c r="AH53" s="3">
        <v>0.55017910000000003</v>
      </c>
      <c r="AI53" s="3">
        <v>86.579049999999995</v>
      </c>
      <c r="AJ53">
        <f t="shared" si="20"/>
        <v>0.48065340000000001</v>
      </c>
    </row>
    <row r="54" spans="1:36" x14ac:dyDescent="0.25">
      <c r="A54">
        <v>2070</v>
      </c>
      <c r="B54" s="2">
        <v>48083</v>
      </c>
      <c r="C54" s="2">
        <v>2878</v>
      </c>
      <c r="D54" s="2">
        <v>34965</v>
      </c>
      <c r="E54" s="2">
        <v>6540</v>
      </c>
      <c r="F54" s="2">
        <v>23332</v>
      </c>
      <c r="G54" s="2">
        <v>10108</v>
      </c>
      <c r="H54" s="1"/>
      <c r="J54">
        <v>2070</v>
      </c>
      <c r="K54">
        <f t="shared" ref="K54" si="21">$I$3*C54/1000</f>
        <v>1123.22379702782</v>
      </c>
      <c r="L54">
        <f t="shared" ref="L54" si="22">$I$3*E54/1000</f>
        <v>2552.4265575267345</v>
      </c>
      <c r="M54">
        <f t="shared" ref="M54" si="23">$I$3*G54/1000</f>
        <v>3944.9430647523295</v>
      </c>
      <c r="N54">
        <f t="shared" ref="N54" si="24">SUM(K54:M54)</f>
        <v>7620.5934193068842</v>
      </c>
      <c r="P54">
        <f t="shared" ref="P54" si="25">C54/B54</f>
        <v>5.9854834348938298E-2</v>
      </c>
      <c r="Q54">
        <f t="shared" ref="Q54" si="26">E54/D54</f>
        <v>0.18704418704418704</v>
      </c>
      <c r="R54">
        <f t="shared" ref="R54" si="27">G54/F54</f>
        <v>0.43322475570032576</v>
      </c>
      <c r="T54">
        <f t="shared" ref="T54" si="28">$I$3*B54/1000</f>
        <v>18765.799107883482</v>
      </c>
      <c r="U54">
        <f t="shared" ref="U54" si="29">$I$3*D54/1000</f>
        <v>13646.115379804631</v>
      </c>
      <c r="V54">
        <f t="shared" ref="V54" si="30">$I$3*F54/1000</f>
        <v>9105.9963975862047</v>
      </c>
      <c r="X54" s="3">
        <v>0.44618679999999999</v>
      </c>
      <c r="Y54" s="3">
        <v>3.3296600000000003E-2</v>
      </c>
      <c r="Z54" s="3">
        <v>0.8476593</v>
      </c>
      <c r="AB54" s="3">
        <v>0.48454170000000002</v>
      </c>
      <c r="AC54" s="3">
        <v>2.1735999999999998E-2</v>
      </c>
      <c r="AD54" s="3">
        <v>0.82113539999999996</v>
      </c>
      <c r="AF54" s="3">
        <v>0.47587000000000002</v>
      </c>
      <c r="AG54" s="3">
        <v>5.2460100000000003E-2</v>
      </c>
      <c r="AH54" s="3">
        <v>0.5530602</v>
      </c>
      <c r="AI54" s="3">
        <v>86.571399999999997</v>
      </c>
      <c r="AJ54">
        <f t="shared" si="20"/>
        <v>0.47166989999999998</v>
      </c>
    </row>
    <row r="56" spans="1:36" x14ac:dyDescent="0.25">
      <c r="K56">
        <f>K54-K4</f>
        <v>402.76822742623699</v>
      </c>
      <c r="L56">
        <f>L54-L4</f>
        <v>1040.0943082276369</v>
      </c>
      <c r="M56">
        <f>M54-M4</f>
        <v>2455.6372935715926</v>
      </c>
      <c r="N56">
        <f>M56/SUM(K56:M56)</f>
        <v>0.62989288217038752</v>
      </c>
      <c r="O56" s="1"/>
      <c r="T56">
        <f>T53-T4</f>
        <v>1474.8654374454891</v>
      </c>
      <c r="U56">
        <f>U53-U4</f>
        <v>4453.8672590971109</v>
      </c>
      <c r="V56">
        <f>V53-V4</f>
        <v>5244.1828216340582</v>
      </c>
    </row>
    <row r="58" spans="1:36" x14ac:dyDescent="0.25">
      <c r="T58">
        <f>K56/T56</f>
        <v>0.2730881185498818</v>
      </c>
      <c r="U58">
        <f>L56/U56</f>
        <v>0.23352611286365213</v>
      </c>
      <c r="V58">
        <f t="shared" ref="V58" si="31">M56/V56</f>
        <v>0.46825928406638379</v>
      </c>
    </row>
    <row r="62" spans="1:36" x14ac:dyDescent="0.25">
      <c r="O62" s="1"/>
    </row>
    <row r="63" spans="1:36" x14ac:dyDescent="0.25">
      <c r="O63" s="1"/>
    </row>
    <row r="64" spans="1:36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CEC5-8078-4F73-952B-9FFD4FC1EAF4}">
  <dimension ref="A1:CA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69" max="69" width="12" bestFit="1" customWidth="1"/>
    <col min="71" max="71" width="12" bestFit="1" customWidth="1"/>
  </cols>
  <sheetData>
    <row r="1" spans="1:79" x14ac:dyDescent="0.25">
      <c r="G1" t="s">
        <v>20</v>
      </c>
      <c r="I1" t="s">
        <v>21</v>
      </c>
      <c r="L1" t="s">
        <v>33</v>
      </c>
      <c r="O1" t="s">
        <v>84</v>
      </c>
      <c r="S1" t="s">
        <v>34</v>
      </c>
      <c r="X1" t="s">
        <v>36</v>
      </c>
      <c r="AF1" t="s">
        <v>35</v>
      </c>
      <c r="AJ1" t="s">
        <v>69</v>
      </c>
      <c r="AR1" t="s">
        <v>83</v>
      </c>
      <c r="AY1" t="s">
        <v>48</v>
      </c>
      <c r="BM1" t="s">
        <v>66</v>
      </c>
      <c r="BY1" t="s">
        <v>87</v>
      </c>
    </row>
    <row r="2" spans="1:79" x14ac:dyDescent="0.25">
      <c r="A2" t="s">
        <v>0</v>
      </c>
      <c r="G2" t="s">
        <v>45</v>
      </c>
      <c r="H2" t="s">
        <v>46</v>
      </c>
      <c r="I2" t="s">
        <v>45</v>
      </c>
      <c r="J2" t="s">
        <v>46</v>
      </c>
      <c r="K2" t="s">
        <v>47</v>
      </c>
      <c r="L2" t="s">
        <v>45</v>
      </c>
      <c r="M2" t="s">
        <v>46</v>
      </c>
      <c r="N2" t="s">
        <v>47</v>
      </c>
      <c r="O2" t="s">
        <v>45</v>
      </c>
      <c r="P2" t="s">
        <v>46</v>
      </c>
      <c r="Q2" t="s">
        <v>4</v>
      </c>
      <c r="R2" t="s">
        <v>0</v>
      </c>
      <c r="S2" t="s">
        <v>20</v>
      </c>
      <c r="T2" t="s">
        <v>21</v>
      </c>
      <c r="U2" t="s">
        <v>33</v>
      </c>
      <c r="V2" t="s">
        <v>23</v>
      </c>
      <c r="X2" t="s">
        <v>20</v>
      </c>
      <c r="Y2" t="s">
        <v>21</v>
      </c>
      <c r="Z2" t="s">
        <v>33</v>
      </c>
      <c r="AB2" t="s">
        <v>20</v>
      </c>
      <c r="AC2" t="s">
        <v>21</v>
      </c>
      <c r="AD2" t="s">
        <v>33</v>
      </c>
      <c r="AF2" t="s">
        <v>20</v>
      </c>
      <c r="AG2" t="s">
        <v>21</v>
      </c>
      <c r="AH2" t="s">
        <v>33</v>
      </c>
      <c r="AJ2" t="s">
        <v>38</v>
      </c>
      <c r="AK2" t="s">
        <v>37</v>
      </c>
      <c r="AL2" t="s">
        <v>39</v>
      </c>
      <c r="AN2" t="s">
        <v>38</v>
      </c>
      <c r="AO2" t="s">
        <v>37</v>
      </c>
      <c r="AP2" t="s">
        <v>39</v>
      </c>
      <c r="AR2" t="s">
        <v>44</v>
      </c>
      <c r="AS2" t="s">
        <v>40</v>
      </c>
      <c r="AT2" t="s">
        <v>41</v>
      </c>
      <c r="AU2" t="s">
        <v>42</v>
      </c>
      <c r="AV2" t="s">
        <v>43</v>
      </c>
      <c r="AW2" t="s">
        <v>39</v>
      </c>
      <c r="AY2" t="s">
        <v>44</v>
      </c>
      <c r="AZ2" t="s">
        <v>40</v>
      </c>
      <c r="BA2" t="s">
        <v>41</v>
      </c>
      <c r="BB2" t="s">
        <v>42</v>
      </c>
      <c r="BC2" t="s">
        <v>43</v>
      </c>
      <c r="BD2" t="s">
        <v>39</v>
      </c>
      <c r="BF2" t="s">
        <v>49</v>
      </c>
      <c r="BG2" t="s">
        <v>52</v>
      </c>
      <c r="BH2" t="s">
        <v>53</v>
      </c>
      <c r="BI2" t="s">
        <v>50</v>
      </c>
      <c r="BJ2" t="s">
        <v>51</v>
      </c>
      <c r="BL2" t="s">
        <v>0</v>
      </c>
      <c r="BM2" t="s">
        <v>44</v>
      </c>
      <c r="BN2" t="s">
        <v>40</v>
      </c>
      <c r="BO2" t="s">
        <v>41</v>
      </c>
      <c r="BP2" t="s">
        <v>42</v>
      </c>
      <c r="BQ2" t="s">
        <v>43</v>
      </c>
      <c r="BR2" t="s">
        <v>39</v>
      </c>
      <c r="BS2" t="s">
        <v>23</v>
      </c>
      <c r="BT2" t="s">
        <v>54</v>
      </c>
      <c r="BU2" t="s">
        <v>55</v>
      </c>
      <c r="BV2" t="s">
        <v>56</v>
      </c>
      <c r="BY2" t="s">
        <v>89</v>
      </c>
      <c r="BZ2" t="s">
        <v>88</v>
      </c>
    </row>
    <row r="3" spans="1:79" x14ac:dyDescent="0.25">
      <c r="A3">
        <v>2019</v>
      </c>
      <c r="B3" s="3">
        <v>979</v>
      </c>
      <c r="C3" s="3">
        <v>3438</v>
      </c>
      <c r="D3" s="3">
        <v>2722</v>
      </c>
      <c r="E3" s="3">
        <v>3579</v>
      </c>
      <c r="F3" s="3">
        <v>3039</v>
      </c>
      <c r="G3" s="1">
        <f>'social care need'!B3</f>
        <v>44108</v>
      </c>
      <c r="H3">
        <f>B3</f>
        <v>979</v>
      </c>
      <c r="I3" s="1">
        <f>'social care need'!D3</f>
        <v>23134</v>
      </c>
      <c r="J3" s="1">
        <f>C3</f>
        <v>3438</v>
      </c>
      <c r="K3" s="1">
        <f>D3</f>
        <v>2722</v>
      </c>
      <c r="L3" s="1">
        <f>'social care need'!F3</f>
        <v>9119</v>
      </c>
      <c r="M3" s="1">
        <f>E3</f>
        <v>3579</v>
      </c>
      <c r="N3" s="1">
        <f>F3</f>
        <v>3039</v>
      </c>
      <c r="O3" s="1">
        <f>L3+I3+G3</f>
        <v>76361</v>
      </c>
      <c r="P3" s="1">
        <f>H3+J3+M3</f>
        <v>7996</v>
      </c>
      <c r="Q3">
        <f>childcare!H5</f>
        <v>390.27929014170257</v>
      </c>
      <c r="R3">
        <v>2019</v>
      </c>
      <c r="S3">
        <f t="shared" ref="S3:S34" si="0">$Q$3*H3/1000</f>
        <v>382.08342504872684</v>
      </c>
      <c r="T3">
        <f t="shared" ref="T3:T34" si="1">$Q$3*J3/1000</f>
        <v>1341.7801995071734</v>
      </c>
      <c r="U3">
        <f t="shared" ref="U3:U34" si="2">$Q$3*M3/1000</f>
        <v>1396.8095794171536</v>
      </c>
      <c r="V3">
        <f>SUM(S3:U3)</f>
        <v>3120.6732039730541</v>
      </c>
      <c r="X3">
        <f>H3/'social care need'!C3</f>
        <v>0.31448763250883394</v>
      </c>
      <c r="Y3">
        <f>K3/'social care need'!E3</f>
        <v>0.77771428571428569</v>
      </c>
      <c r="Z3">
        <f>N3/'social care need'!G3</f>
        <v>0.83374485596707815</v>
      </c>
      <c r="AB3">
        <f>X3</f>
        <v>0.31448763250883394</v>
      </c>
      <c r="AC3">
        <f>J3/'social care need'!E3</f>
        <v>0.98228571428571432</v>
      </c>
      <c r="AD3">
        <f>M3/'social care need'!G3</f>
        <v>0.98189300411522629</v>
      </c>
      <c r="AF3" s="3">
        <v>49.447380000000003</v>
      </c>
      <c r="AG3" s="3">
        <v>19.904599999999999</v>
      </c>
      <c r="AH3" s="3">
        <v>18.269069999999999</v>
      </c>
      <c r="AJ3" s="2">
        <v>5782</v>
      </c>
      <c r="AK3" s="2">
        <v>1580</v>
      </c>
      <c r="AL3" s="2">
        <v>1229</v>
      </c>
      <c r="AN3">
        <f>AJ3*$Q$3</f>
        <v>2256594.8555993242</v>
      </c>
      <c r="AO3">
        <f t="shared" ref="AO3:AP18" si="3">AK3*$Q$3</f>
        <v>616641.27842389012</v>
      </c>
      <c r="AP3">
        <f t="shared" si="3"/>
        <v>479653.24758415244</v>
      </c>
      <c r="AR3" s="3">
        <v>7.31184E-2</v>
      </c>
      <c r="AS3" s="3">
        <v>1.018394</v>
      </c>
      <c r="AT3" s="3">
        <v>0.31576979999999999</v>
      </c>
      <c r="AU3" s="3">
        <v>0.10616680000000001</v>
      </c>
      <c r="AV3" s="3">
        <v>0.47217160000000002</v>
      </c>
      <c r="AW3" s="3">
        <v>0.40075430000000001</v>
      </c>
      <c r="AY3">
        <f>AR3*$O3*$Q$3*364.25/7</f>
        <v>113390145.7253321</v>
      </c>
      <c r="AZ3">
        <f t="shared" ref="AZ3:BD3" si="4">AS3*$O3*$Q$3*364.25/7</f>
        <v>1579299383.8186262</v>
      </c>
      <c r="BA3">
        <f t="shared" si="4"/>
        <v>489687734.38230276</v>
      </c>
      <c r="BB3">
        <f t="shared" si="4"/>
        <v>164640759.68828896</v>
      </c>
      <c r="BC3">
        <f t="shared" si="4"/>
        <v>732231648.00328255</v>
      </c>
      <c r="BD3">
        <f t="shared" si="4"/>
        <v>621479524.67577863</v>
      </c>
      <c r="BH3">
        <v>1.7</v>
      </c>
      <c r="BI3">
        <f>BY3*(1+BH3/100)*(1+BH4/100)*(1+BH5/100)*(1+BH6/100)*(1+BH7/100)</f>
        <v>11.644722687582053</v>
      </c>
      <c r="BJ3">
        <f>2233921*(1+BH3/100)*(1+BH4/100)*(1+BH5/100)</f>
        <v>2354038.1167888343</v>
      </c>
      <c r="BL3">
        <v>2019</v>
      </c>
      <c r="BM3">
        <f t="shared" ref="BM3:BM34" si="5">AY3*$BI3/10^9</f>
        <v>1.3203968024760098</v>
      </c>
      <c r="BN3">
        <f t="shared" ref="BN3:BN34" si="6">AZ3*$BI3/10^9</f>
        <v>18.390503365237112</v>
      </c>
      <c r="BO3">
        <f t="shared" ref="BO3:BO34" si="7">BA3*$BI3/10^9</f>
        <v>5.7022778703922548</v>
      </c>
      <c r="BP3">
        <f t="shared" ref="BP3:BP34" si="8">BB3*$BI3/10^9</f>
        <v>1.9171959896429631</v>
      </c>
      <c r="BQ3">
        <f t="shared" ref="BQ3:BQ34" si="9">BC3*$BI3/10^9</f>
        <v>8.5266344840694206</v>
      </c>
      <c r="BR3">
        <f t="shared" ref="BR3:BR34" si="10">BD3*$BI3/10^9</f>
        <v>7.2369567208597498</v>
      </c>
      <c r="BS3">
        <f>SUM(BM3:BR3)</f>
        <v>43.093965232677512</v>
      </c>
      <c r="BT3">
        <f>BS3/BJ3*1000</f>
        <v>1.8306400786518441E-2</v>
      </c>
      <c r="BU3">
        <f>BR3/BS3</f>
        <v>0.16793434258799822</v>
      </c>
      <c r="BV3">
        <f>BN3/BS3</f>
        <v>0.4267535666755462</v>
      </c>
      <c r="BY3">
        <v>9.5</v>
      </c>
      <c r="BZ3">
        <v>10.36</v>
      </c>
      <c r="CA3">
        <f>BZ3/BY3</f>
        <v>1.0905263157894736</v>
      </c>
    </row>
    <row r="4" spans="1:79" x14ac:dyDescent="0.25">
      <c r="A4">
        <v>2020</v>
      </c>
      <c r="B4" s="3">
        <v>592</v>
      </c>
      <c r="C4" s="3">
        <v>3705</v>
      </c>
      <c r="D4" s="3">
        <v>3193</v>
      </c>
      <c r="E4" s="3">
        <v>3704</v>
      </c>
      <c r="F4" s="3">
        <v>3281</v>
      </c>
      <c r="G4" s="1">
        <f>'social care need'!B4</f>
        <v>44405</v>
      </c>
      <c r="H4">
        <f t="shared" ref="H4:H54" si="11">B4</f>
        <v>592</v>
      </c>
      <c r="I4" s="1">
        <f>'social care need'!D4</f>
        <v>23500</v>
      </c>
      <c r="J4" s="1">
        <f t="shared" ref="J4:J54" si="12">C4</f>
        <v>3705</v>
      </c>
      <c r="K4" s="1">
        <f t="shared" ref="K4:K54" si="13">D4</f>
        <v>3193</v>
      </c>
      <c r="L4" s="1">
        <f>'social care need'!F4</f>
        <v>9461</v>
      </c>
      <c r="M4" s="1">
        <f t="shared" ref="M4:M54" si="14">E4</f>
        <v>3704</v>
      </c>
      <c r="N4" s="1">
        <f t="shared" ref="N4:N54" si="15">F4</f>
        <v>3281</v>
      </c>
      <c r="O4" s="1">
        <f t="shared" ref="O4:O53" si="16">L4+I4+G4</f>
        <v>77366</v>
      </c>
      <c r="P4" s="1">
        <f t="shared" ref="P4:P53" si="17">H4+J4+M4</f>
        <v>8001</v>
      </c>
      <c r="R4">
        <v>2020</v>
      </c>
      <c r="S4">
        <f t="shared" si="0"/>
        <v>231.04533976388794</v>
      </c>
      <c r="T4">
        <f t="shared" si="1"/>
        <v>1445.984769975008</v>
      </c>
      <c r="U4">
        <f t="shared" si="2"/>
        <v>1445.5944906848665</v>
      </c>
      <c r="V4">
        <f t="shared" ref="V4:V53" si="18">SUM(S4:U4)</f>
        <v>3122.6246004237628</v>
      </c>
      <c r="X4">
        <f>H4/'social care need'!C4</f>
        <v>0.32069339111592632</v>
      </c>
      <c r="Y4">
        <f>K4/'social care need'!E4</f>
        <v>0.82399999999999995</v>
      </c>
      <c r="Z4">
        <f>N4/'social care need'!G4</f>
        <v>0.85980083857442346</v>
      </c>
      <c r="AB4">
        <f t="shared" ref="AB4:AB53" si="19">X4</f>
        <v>0.32069339111592632</v>
      </c>
      <c r="AC4">
        <f>J4/'social care need'!E4</f>
        <v>0.95612903225806456</v>
      </c>
      <c r="AD4">
        <f>M4/'social care need'!G4</f>
        <v>0.97064989517819711</v>
      </c>
      <c r="AF4" s="3">
        <v>48.83464</v>
      </c>
      <c r="AG4" s="3">
        <v>16.43364</v>
      </c>
      <c r="AH4" s="3">
        <v>14.60073</v>
      </c>
      <c r="AJ4" s="2">
        <v>5571</v>
      </c>
      <c r="AK4" s="2">
        <v>1623</v>
      </c>
      <c r="AL4" s="2">
        <v>1096</v>
      </c>
      <c r="AN4">
        <f t="shared" ref="AN4:AN53" si="20">AJ4*$Q$3</f>
        <v>2174245.9253794248</v>
      </c>
      <c r="AO4">
        <f t="shared" si="3"/>
        <v>633423.28789998323</v>
      </c>
      <c r="AP4">
        <f t="shared" si="3"/>
        <v>427746.10199530603</v>
      </c>
      <c r="AR4" s="3">
        <v>1.2173E-2</v>
      </c>
      <c r="AS4" s="3">
        <v>0.97319610000000001</v>
      </c>
      <c r="AT4" s="3">
        <v>0.25458330000000001</v>
      </c>
      <c r="AU4" s="3">
        <v>0.1087804</v>
      </c>
      <c r="AV4" s="3">
        <v>0.22294949999999999</v>
      </c>
      <c r="AW4" s="3">
        <v>0.28802169999999999</v>
      </c>
      <c r="AY4">
        <f t="shared" ref="AY4:AY53" si="21">AR4*$O4*$Q$3*364.25/7</f>
        <v>19126028.221390121</v>
      </c>
      <c r="AZ4">
        <f t="shared" ref="AZ4:AZ53" si="22">AS4*$O4*$Q$3*364.25/7</f>
        <v>1529070572.0485337</v>
      </c>
      <c r="BA4">
        <f t="shared" ref="BA4:BA53" si="23">AT4*$O4*$Q$3*364.25/7</f>
        <v>399997320.33965558</v>
      </c>
      <c r="BB4">
        <f t="shared" ref="BB4:BB53" si="24">AU4*$O4*$Q$3*364.25/7</f>
        <v>170914072.15428454</v>
      </c>
      <c r="BC4">
        <f t="shared" ref="BC4:BC53" si="25">AV4*$O4*$Q$3*364.25/7</f>
        <v>350294785.91512495</v>
      </c>
      <c r="BD4">
        <f t="shared" ref="BD4:BD53" si="26">AW4*$O4*$Q$3*364.25/7</f>
        <v>452535214.20954227</v>
      </c>
      <c r="BH4">
        <v>0.5</v>
      </c>
      <c r="BI4">
        <f>BY4*(1+BH4/100)*(1+BH5/100)*(1+BH6/100)*(1+BH7/100)</f>
        <v>12.076812226835605</v>
      </c>
      <c r="BJ4">
        <f>2104288*(1+BH4/100)*(1+BH5/100)</f>
        <v>2180368.5326399999</v>
      </c>
      <c r="BL4">
        <v>2020</v>
      </c>
      <c r="BM4">
        <f t="shared" si="5"/>
        <v>0.23098145147488705</v>
      </c>
      <c r="BN4">
        <f t="shared" si="6"/>
        <v>18.466298180210241</v>
      </c>
      <c r="BO4">
        <f t="shared" si="7"/>
        <v>4.83069252897943</v>
      </c>
      <c r="BP4">
        <f t="shared" si="8"/>
        <v>2.0640971563311261</v>
      </c>
      <c r="BQ4">
        <f t="shared" si="9"/>
        <v>4.2304443535365417</v>
      </c>
      <c r="BR4">
        <f t="shared" si="10"/>
        <v>5.4651828080394695</v>
      </c>
      <c r="BS4">
        <f t="shared" ref="BS4:BS53" si="27">SUM(BM4:BR4)</f>
        <v>35.287696478571696</v>
      </c>
      <c r="BT4">
        <f>BS4/BJ4*1000</f>
        <v>1.618428075360508E-2</v>
      </c>
      <c r="BU4">
        <f t="shared" ref="BU4:BU53" si="28">BR4/BS4</f>
        <v>0.15487502312195919</v>
      </c>
      <c r="BV4">
        <f t="shared" ref="BV4:BV53" si="29">BN4/BS4</f>
        <v>0.52330698863905223</v>
      </c>
      <c r="BY4">
        <v>10.02</v>
      </c>
      <c r="BZ4">
        <v>10.84</v>
      </c>
      <c r="CA4">
        <f t="shared" ref="CA4:CA7" si="30">BZ4/BY4</f>
        <v>1.0818363273453093</v>
      </c>
    </row>
    <row r="5" spans="1:79" x14ac:dyDescent="0.25">
      <c r="A5">
        <v>2021</v>
      </c>
      <c r="B5" s="3">
        <v>611</v>
      </c>
      <c r="C5" s="3">
        <v>3903</v>
      </c>
      <c r="D5" s="3">
        <v>3523</v>
      </c>
      <c r="E5" s="3">
        <v>3781</v>
      </c>
      <c r="F5" s="3">
        <v>3425</v>
      </c>
      <c r="G5" s="1">
        <f>'social care need'!B5</f>
        <v>44456</v>
      </c>
      <c r="H5">
        <f t="shared" si="11"/>
        <v>611</v>
      </c>
      <c r="I5" s="1">
        <f>'social care need'!D5</f>
        <v>23850</v>
      </c>
      <c r="J5" s="1">
        <f t="shared" si="12"/>
        <v>3903</v>
      </c>
      <c r="K5" s="1">
        <f t="shared" si="13"/>
        <v>3523</v>
      </c>
      <c r="L5" s="1">
        <f>'social care need'!F5</f>
        <v>9509</v>
      </c>
      <c r="M5" s="1">
        <f t="shared" si="14"/>
        <v>3781</v>
      </c>
      <c r="N5" s="1">
        <f t="shared" si="15"/>
        <v>3425</v>
      </c>
      <c r="O5" s="1">
        <f t="shared" si="16"/>
        <v>77815</v>
      </c>
      <c r="P5" s="1">
        <f t="shared" si="17"/>
        <v>8295</v>
      </c>
      <c r="R5">
        <v>2021</v>
      </c>
      <c r="S5">
        <f t="shared" si="0"/>
        <v>238.46064627658029</v>
      </c>
      <c r="T5">
        <f t="shared" si="1"/>
        <v>1523.260069423065</v>
      </c>
      <c r="U5">
        <f t="shared" si="2"/>
        <v>1475.6459960257773</v>
      </c>
      <c r="V5">
        <f t="shared" si="18"/>
        <v>3237.3667117254226</v>
      </c>
      <c r="X5">
        <f>H5/'social care need'!C5</f>
        <v>0.32124079915878023</v>
      </c>
      <c r="Y5">
        <f>K5/'social care need'!E5</f>
        <v>0.83860985479647698</v>
      </c>
      <c r="Z5">
        <f>N5/'social care need'!G5</f>
        <v>0.88661661920786949</v>
      </c>
      <c r="AB5">
        <f t="shared" si="19"/>
        <v>0.32124079915878023</v>
      </c>
      <c r="AC5">
        <f>J5/'social care need'!E5</f>
        <v>0.92906450845036892</v>
      </c>
      <c r="AD5">
        <f>M5/'social care need'!G5</f>
        <v>0.97877297437224953</v>
      </c>
      <c r="AF5" s="3">
        <v>50.531590000000001</v>
      </c>
      <c r="AG5" s="3">
        <v>16.576429999999998</v>
      </c>
      <c r="AH5" s="3">
        <v>14.7476</v>
      </c>
      <c r="AJ5" s="2">
        <v>6039</v>
      </c>
      <c r="AK5" s="2">
        <v>1589</v>
      </c>
      <c r="AL5" s="2">
        <v>1019</v>
      </c>
      <c r="AN5">
        <f t="shared" si="20"/>
        <v>2356896.6331657418</v>
      </c>
      <c r="AO5">
        <f t="shared" si="3"/>
        <v>620153.79203516536</v>
      </c>
      <c r="AP5">
        <f t="shared" si="3"/>
        <v>397694.59665439493</v>
      </c>
      <c r="AR5" s="3">
        <v>2.0818E-2</v>
      </c>
      <c r="AS5" s="3">
        <v>1.066211</v>
      </c>
      <c r="AT5" s="3">
        <v>0.24468090000000001</v>
      </c>
      <c r="AU5" s="3">
        <v>0.1108914</v>
      </c>
      <c r="AV5" s="3">
        <v>0.2347091</v>
      </c>
      <c r="AW5" s="3">
        <v>0.26747219999999999</v>
      </c>
      <c r="AY5">
        <f t="shared" si="21"/>
        <v>32898746.646691822</v>
      </c>
      <c r="AZ5">
        <f t="shared" si="22"/>
        <v>1684936380.0997186</v>
      </c>
      <c r="BA5">
        <f t="shared" si="23"/>
        <v>386669946.12280422</v>
      </c>
      <c r="BB5">
        <f t="shared" si="24"/>
        <v>175242005.66322231</v>
      </c>
      <c r="BC5">
        <f t="shared" si="25"/>
        <v>370911481.24570358</v>
      </c>
      <c r="BD5">
        <f t="shared" si="26"/>
        <v>422687104.56495756</v>
      </c>
      <c r="BH5">
        <v>3.1</v>
      </c>
      <c r="BI5">
        <f>BY5*(1+BH5/100)*(1+BH6/100)*(1+BH7/100)</f>
        <v>12.280568932065881</v>
      </c>
      <c r="BJ5">
        <f>2284079*(1+BH5/100)</f>
        <v>2354885.449</v>
      </c>
      <c r="BL5">
        <v>2021</v>
      </c>
      <c r="BM5">
        <f t="shared" si="5"/>
        <v>0.40401532597327017</v>
      </c>
      <c r="BN5">
        <f t="shared" si="6"/>
        <v>20.691977361960152</v>
      </c>
      <c r="BO5">
        <f t="shared" si="7"/>
        <v>4.7485269273192978</v>
      </c>
      <c r="BP5">
        <f t="shared" si="8"/>
        <v>2.152071530340681</v>
      </c>
      <c r="BQ5">
        <f t="shared" si="9"/>
        <v>4.5550040131325247</v>
      </c>
      <c r="BR5">
        <f t="shared" si="10"/>
        <v>5.1908381243053006</v>
      </c>
      <c r="BS5">
        <f t="shared" si="27"/>
        <v>37.742433283031225</v>
      </c>
      <c r="BT5">
        <f t="shared" ref="BT5:BT53" si="31">BS5/BJ5*1000</f>
        <v>1.602729054148197E-2</v>
      </c>
      <c r="BU5">
        <f t="shared" si="28"/>
        <v>0.13753321322393569</v>
      </c>
      <c r="BV5">
        <f t="shared" si="29"/>
        <v>0.54824174177617591</v>
      </c>
      <c r="BY5">
        <v>10.24</v>
      </c>
      <c r="BZ5">
        <v>11.08</v>
      </c>
      <c r="CA5">
        <f t="shared" si="30"/>
        <v>1.08203125</v>
      </c>
    </row>
    <row r="6" spans="1:79" x14ac:dyDescent="0.25">
      <c r="A6">
        <v>2022</v>
      </c>
      <c r="B6" s="3">
        <v>631</v>
      </c>
      <c r="C6" s="3">
        <v>4156</v>
      </c>
      <c r="D6" s="3">
        <v>3842</v>
      </c>
      <c r="E6" s="3">
        <v>3974</v>
      </c>
      <c r="F6" s="3">
        <v>3672</v>
      </c>
      <c r="G6" s="1">
        <f>'social care need'!B6</f>
        <v>44469</v>
      </c>
      <c r="H6">
        <f t="shared" si="11"/>
        <v>631</v>
      </c>
      <c r="I6" s="1">
        <f>'social care need'!D6</f>
        <v>24210</v>
      </c>
      <c r="J6" s="1">
        <f t="shared" si="12"/>
        <v>4156</v>
      </c>
      <c r="K6" s="1">
        <f t="shared" si="13"/>
        <v>3842</v>
      </c>
      <c r="L6" s="1">
        <f>'social care need'!F6</f>
        <v>9673</v>
      </c>
      <c r="M6" s="1">
        <f t="shared" si="14"/>
        <v>3974</v>
      </c>
      <c r="N6" s="1">
        <f t="shared" si="15"/>
        <v>3672</v>
      </c>
      <c r="O6" s="1">
        <f t="shared" si="16"/>
        <v>78352</v>
      </c>
      <c r="P6" s="1">
        <f t="shared" si="17"/>
        <v>8761</v>
      </c>
      <c r="R6">
        <v>2022</v>
      </c>
      <c r="S6">
        <f t="shared" si="0"/>
        <v>246.26623207941432</v>
      </c>
      <c r="T6">
        <f t="shared" si="1"/>
        <v>1622.0007298289158</v>
      </c>
      <c r="U6">
        <f t="shared" si="2"/>
        <v>1550.9698990231261</v>
      </c>
      <c r="V6">
        <f t="shared" si="18"/>
        <v>3419.2368609314562</v>
      </c>
      <c r="X6">
        <f>H6/'social care need'!C6</f>
        <v>0.319817536746072</v>
      </c>
      <c r="Y6">
        <f>K6/'social care need'!E6</f>
        <v>0.84868566379500776</v>
      </c>
      <c r="Z6">
        <f>N6/'social care need'!G6</f>
        <v>0.91229813664596271</v>
      </c>
      <c r="AB6">
        <f t="shared" si="19"/>
        <v>0.319817536746072</v>
      </c>
      <c r="AC6">
        <f>J6/'social care need'!E6</f>
        <v>0.91804727192401148</v>
      </c>
      <c r="AD6">
        <f>M6/'social care need'!G6</f>
        <v>0.9873291925465838</v>
      </c>
      <c r="AF6" s="3">
        <v>51.61551</v>
      </c>
      <c r="AG6" s="3">
        <v>16.798210000000001</v>
      </c>
      <c r="AH6" s="3">
        <v>14.99084</v>
      </c>
      <c r="AJ6" s="2">
        <v>6541</v>
      </c>
      <c r="AK6" s="2">
        <v>1659</v>
      </c>
      <c r="AL6" s="2">
        <v>988</v>
      </c>
      <c r="AN6">
        <f t="shared" si="20"/>
        <v>2552816.8368168767</v>
      </c>
      <c r="AO6">
        <f t="shared" si="3"/>
        <v>647473.34234508453</v>
      </c>
      <c r="AP6">
        <f t="shared" si="3"/>
        <v>385595.93866000214</v>
      </c>
      <c r="AR6" s="3">
        <v>2.0912E-2</v>
      </c>
      <c r="AS6" s="3">
        <v>1.1577679999999999</v>
      </c>
      <c r="AT6" s="3">
        <v>0.2459509</v>
      </c>
      <c r="AU6" s="3">
        <v>0.1157183</v>
      </c>
      <c r="AV6" s="3">
        <v>0.2422387</v>
      </c>
      <c r="AW6" s="3">
        <v>0.28444770000000003</v>
      </c>
      <c r="AY6">
        <f t="shared" si="21"/>
        <v>33275353.948417846</v>
      </c>
      <c r="AZ6">
        <f t="shared" si="22"/>
        <v>1842250382.084537</v>
      </c>
      <c r="BA6">
        <f t="shared" si="23"/>
        <v>391359183.79073846</v>
      </c>
      <c r="BB6">
        <f t="shared" si="24"/>
        <v>184131952.50617832</v>
      </c>
      <c r="BC6">
        <f t="shared" si="25"/>
        <v>385452299.27814686</v>
      </c>
      <c r="BD6">
        <f>AW6*$O6*$Q$3*364.25/7</f>
        <v>452615622.48055547</v>
      </c>
      <c r="BF6">
        <v>1.7231949687110983</v>
      </c>
      <c r="BG6">
        <v>5.6903418536291106</v>
      </c>
      <c r="BH6">
        <v>10.036409874522789</v>
      </c>
      <c r="BI6">
        <f>BY6*(1+BH6/100)*(1+BH7/100)</f>
        <v>12.806993356537696</v>
      </c>
      <c r="BJ6">
        <v>2505981</v>
      </c>
      <c r="BL6">
        <v>2022</v>
      </c>
      <c r="BM6">
        <f t="shared" si="5"/>
        <v>0.42615723695382773</v>
      </c>
      <c r="BN6">
        <f t="shared" si="6"/>
        <v>23.593688404435696</v>
      </c>
      <c r="BO6">
        <f t="shared" si="7"/>
        <v>5.0121344668280026</v>
      </c>
      <c r="BP6">
        <f t="shared" si="8"/>
        <v>2.3581766924729406</v>
      </c>
      <c r="BQ6">
        <f t="shared" si="9"/>
        <v>4.9364850361174071</v>
      </c>
      <c r="BR6">
        <f t="shared" si="10"/>
        <v>5.7966452701736477</v>
      </c>
      <c r="BS6">
        <f t="shared" si="27"/>
        <v>42.123287106981522</v>
      </c>
      <c r="BT6">
        <f t="shared" si="31"/>
        <v>1.6809100750157929E-2</v>
      </c>
      <c r="BU6">
        <f t="shared" si="28"/>
        <v>0.13761141801331336</v>
      </c>
      <c r="BV6">
        <f t="shared" si="29"/>
        <v>0.56011033385201492</v>
      </c>
      <c r="BY6">
        <v>11.01</v>
      </c>
      <c r="BZ6">
        <v>11.9</v>
      </c>
      <c r="CA6">
        <f t="shared" si="30"/>
        <v>1.0808356039963669</v>
      </c>
    </row>
    <row r="7" spans="1:79" x14ac:dyDescent="0.25">
      <c r="A7">
        <v>2023</v>
      </c>
      <c r="B7" s="3">
        <v>676</v>
      </c>
      <c r="C7" s="3">
        <v>4326</v>
      </c>
      <c r="D7" s="3">
        <v>4037</v>
      </c>
      <c r="E7" s="3">
        <v>4174</v>
      </c>
      <c r="F7" s="3">
        <v>3933</v>
      </c>
      <c r="G7" s="1">
        <f>'social care need'!B7</f>
        <v>44397</v>
      </c>
      <c r="H7">
        <f t="shared" si="11"/>
        <v>676</v>
      </c>
      <c r="I7" s="1">
        <f>'social care need'!D7</f>
        <v>24544</v>
      </c>
      <c r="J7" s="1">
        <f t="shared" si="12"/>
        <v>4326</v>
      </c>
      <c r="K7" s="1">
        <f t="shared" si="13"/>
        <v>4037</v>
      </c>
      <c r="L7" s="1">
        <f>'social care need'!F7</f>
        <v>9847</v>
      </c>
      <c r="M7" s="1">
        <f t="shared" si="14"/>
        <v>4174</v>
      </c>
      <c r="N7" s="1">
        <f t="shared" si="15"/>
        <v>3933</v>
      </c>
      <c r="O7" s="1">
        <f t="shared" si="16"/>
        <v>78788</v>
      </c>
      <c r="P7" s="1">
        <f t="shared" si="17"/>
        <v>9176</v>
      </c>
      <c r="R7">
        <v>2023</v>
      </c>
      <c r="S7">
        <f t="shared" si="0"/>
        <v>263.82880013579097</v>
      </c>
      <c r="T7">
        <f t="shared" si="1"/>
        <v>1688.3482091530054</v>
      </c>
      <c r="U7">
        <f t="shared" si="2"/>
        <v>1629.0257570514666</v>
      </c>
      <c r="V7">
        <f t="shared" si="18"/>
        <v>3581.2027663402632</v>
      </c>
      <c r="X7">
        <f>H7/'social care need'!C7</f>
        <v>0.30994956441999083</v>
      </c>
      <c r="Y7">
        <f>K7/'social care need'!E7</f>
        <v>0.85439153439153437</v>
      </c>
      <c r="Z7">
        <f>N7/'social care need'!G7</f>
        <v>0.92432432432432432</v>
      </c>
      <c r="AB7">
        <f t="shared" si="19"/>
        <v>0.30994956441999083</v>
      </c>
      <c r="AC7">
        <f>J7/'social care need'!E7</f>
        <v>0.91555555555555557</v>
      </c>
      <c r="AD7">
        <f>M7/'social care need'!G7</f>
        <v>0.98096357226792008</v>
      </c>
      <c r="AF7" s="3">
        <v>49.50468</v>
      </c>
      <c r="AG7" s="3">
        <v>15.89786</v>
      </c>
      <c r="AH7" s="3">
        <v>15.369339999999999</v>
      </c>
      <c r="AJ7" s="2">
        <v>6936</v>
      </c>
      <c r="AK7" s="2">
        <v>1756</v>
      </c>
      <c r="AL7" s="2">
        <v>996</v>
      </c>
      <c r="AN7">
        <f t="shared" si="20"/>
        <v>2706977.1564228493</v>
      </c>
      <c r="AO7">
        <f t="shared" si="3"/>
        <v>685330.43348882976</v>
      </c>
      <c r="AP7">
        <f t="shared" si="3"/>
        <v>388718.17298113578</v>
      </c>
      <c r="AR7" s="3">
        <v>2.60951E-2</v>
      </c>
      <c r="AS7" s="3">
        <v>1.1971780000000001</v>
      </c>
      <c r="AT7" s="3">
        <v>0.25522020000000001</v>
      </c>
      <c r="AU7" s="3">
        <v>0.1133089</v>
      </c>
      <c r="AV7" s="3">
        <v>0.22267629999999999</v>
      </c>
      <c r="AW7" s="3">
        <v>0.29740270000000002</v>
      </c>
      <c r="AY7">
        <f t="shared" si="21"/>
        <v>41753805.953021757</v>
      </c>
      <c r="AZ7">
        <f t="shared" si="22"/>
        <v>1915560312.2128937</v>
      </c>
      <c r="BA7">
        <f t="shared" si="23"/>
        <v>408368418.05899966</v>
      </c>
      <c r="BB7">
        <f t="shared" si="24"/>
        <v>181301386.97879475</v>
      </c>
      <c r="BC7">
        <f t="shared" si="25"/>
        <v>356296125.34678382</v>
      </c>
      <c r="BD7">
        <f t="shared" si="26"/>
        <v>475863078.7276057</v>
      </c>
      <c r="BF7">
        <v>0.19807527338211628</v>
      </c>
      <c r="BG7">
        <v>6.4741804974041584</v>
      </c>
      <c r="BH7">
        <v>5.7117963753504197</v>
      </c>
      <c r="BI7">
        <f>BY7*(1+BH7/100)</f>
        <v>12.569132589029165</v>
      </c>
      <c r="BJ7">
        <f>2687186/(1+BH6/100)</f>
        <v>2442088.0352823795</v>
      </c>
      <c r="BL7">
        <v>2023</v>
      </c>
      <c r="BM7">
        <f t="shared" si="5"/>
        <v>0.52480912312012573</v>
      </c>
      <c r="BN7">
        <f t="shared" si="6"/>
        <v>24.076931546485966</v>
      </c>
      <c r="BO7">
        <f t="shared" si="7"/>
        <v>5.1328367917556594</v>
      </c>
      <c r="BP7">
        <f t="shared" si="8"/>
        <v>2.2788011715113567</v>
      </c>
      <c r="BQ7">
        <f t="shared" si="9"/>
        <v>4.4783332404410814</v>
      </c>
      <c r="BR7">
        <f t="shared" si="10"/>
        <v>5.9811861307509</v>
      </c>
      <c r="BS7">
        <f t="shared" si="27"/>
        <v>42.472898004065087</v>
      </c>
      <c r="BT7">
        <f t="shared" si="31"/>
        <v>1.7392042133793893E-2</v>
      </c>
      <c r="BU7">
        <f t="shared" si="28"/>
        <v>0.14082359367562911</v>
      </c>
      <c r="BV7">
        <f t="shared" si="29"/>
        <v>0.56687753080050152</v>
      </c>
      <c r="BY7">
        <v>11.89</v>
      </c>
      <c r="BZ7">
        <v>12.85</v>
      </c>
      <c r="CA7">
        <f t="shared" si="30"/>
        <v>1.080740117746005</v>
      </c>
    </row>
    <row r="8" spans="1:79" x14ac:dyDescent="0.25">
      <c r="A8">
        <v>2024</v>
      </c>
      <c r="B8" s="3">
        <v>716</v>
      </c>
      <c r="C8" s="3">
        <v>4475</v>
      </c>
      <c r="D8" s="3">
        <v>4206</v>
      </c>
      <c r="E8" s="3">
        <v>4473</v>
      </c>
      <c r="F8" s="3">
        <v>4243</v>
      </c>
      <c r="G8" s="1">
        <f>'social care need'!B8</f>
        <v>44845</v>
      </c>
      <c r="H8">
        <f t="shared" si="11"/>
        <v>716</v>
      </c>
      <c r="I8" s="1">
        <f>'social care need'!D8</f>
        <v>25141</v>
      </c>
      <c r="J8" s="1">
        <f t="shared" si="12"/>
        <v>4475</v>
      </c>
      <c r="K8" s="1">
        <f t="shared" si="13"/>
        <v>4206</v>
      </c>
      <c r="L8" s="1">
        <f>'social care need'!F8</f>
        <v>10380</v>
      </c>
      <c r="M8" s="1">
        <f t="shared" si="14"/>
        <v>4473</v>
      </c>
      <c r="N8" s="1">
        <f t="shared" si="15"/>
        <v>4243</v>
      </c>
      <c r="O8" s="1">
        <f t="shared" si="16"/>
        <v>80366</v>
      </c>
      <c r="P8" s="1">
        <f t="shared" si="17"/>
        <v>9664</v>
      </c>
      <c r="R8">
        <v>2024</v>
      </c>
      <c r="S8">
        <f t="shared" si="0"/>
        <v>279.43997174145903</v>
      </c>
      <c r="T8">
        <f t="shared" si="1"/>
        <v>1746.4998233841191</v>
      </c>
      <c r="U8">
        <f t="shared" si="2"/>
        <v>1745.7192648038356</v>
      </c>
      <c r="V8">
        <f t="shared" si="18"/>
        <v>3771.6590599294136</v>
      </c>
      <c r="X8">
        <f>H8/'social care need'!C8</f>
        <v>0.30468085106382981</v>
      </c>
      <c r="Y8">
        <f>K8/'social care need'!E8</f>
        <v>0.857842137466857</v>
      </c>
      <c r="Z8">
        <f>N8/'social care need'!G8</f>
        <v>0.92399825783972123</v>
      </c>
      <c r="AB8">
        <f t="shared" si="19"/>
        <v>0.30468085106382981</v>
      </c>
      <c r="AC8">
        <f>J8/'social care need'!E8</f>
        <v>0.91270650622068117</v>
      </c>
      <c r="AD8">
        <f>M8/'social care need'!G8</f>
        <v>0.97408536585365857</v>
      </c>
      <c r="AF8" s="3">
        <v>51.401240000000001</v>
      </c>
      <c r="AG8" s="3">
        <v>16.900400000000001</v>
      </c>
      <c r="AH8" s="3">
        <v>15.220050000000001</v>
      </c>
      <c r="AJ8" s="2">
        <v>7376</v>
      </c>
      <c r="AK8" s="2">
        <v>1823</v>
      </c>
      <c r="AL8" s="2">
        <v>1022</v>
      </c>
      <c r="AN8">
        <f t="shared" si="20"/>
        <v>2878700.0440851981</v>
      </c>
      <c r="AO8">
        <f t="shared" si="3"/>
        <v>711479.14592832385</v>
      </c>
      <c r="AP8">
        <f t="shared" si="3"/>
        <v>398865.43452482001</v>
      </c>
      <c r="AR8" s="3">
        <v>2.9078699999999999E-2</v>
      </c>
      <c r="AS8" s="3">
        <v>1.311304</v>
      </c>
      <c r="AT8" s="3">
        <v>0.24200630000000001</v>
      </c>
      <c r="AU8" s="3">
        <v>0.13056470000000001</v>
      </c>
      <c r="AV8" s="3">
        <v>0.24425060000000001</v>
      </c>
      <c r="AW8" s="3">
        <v>0.28891709999999998</v>
      </c>
      <c r="AY8">
        <f t="shared" si="21"/>
        <v>47459632.044804595</v>
      </c>
      <c r="AZ8">
        <f t="shared" si="22"/>
        <v>2140192145.4150443</v>
      </c>
      <c r="BA8">
        <f t="shared" si="23"/>
        <v>394980860.5792073</v>
      </c>
      <c r="BB8">
        <f t="shared" si="24"/>
        <v>213095930.01201218</v>
      </c>
      <c r="BC8">
        <f t="shared" si="25"/>
        <v>398643804.66536492</v>
      </c>
      <c r="BD8">
        <f t="shared" si="26"/>
        <v>471544438.28135413</v>
      </c>
      <c r="BF8">
        <v>1.1603364053452054</v>
      </c>
      <c r="BG8">
        <v>3.062942648929079</v>
      </c>
      <c r="BH8">
        <v>1.55004776763632</v>
      </c>
      <c r="BI8">
        <f>BI7*(1+BG7/100)/(1+BH7/100)</f>
        <v>12.659780061141355</v>
      </c>
      <c r="BJ8">
        <f>BJ7*(1+BF7/100)</f>
        <v>2446925.2078344971</v>
      </c>
      <c r="BL8">
        <v>2024</v>
      </c>
      <c r="BM8">
        <f t="shared" si="5"/>
        <v>0.60082850346992256</v>
      </c>
      <c r="BN8">
        <f t="shared" si="6"/>
        <v>27.094361849536718</v>
      </c>
      <c r="BO8">
        <f t="shared" si="7"/>
        <v>5.0003708232931023</v>
      </c>
      <c r="BP8">
        <f t="shared" si="8"/>
        <v>2.6977476058764451</v>
      </c>
      <c r="BQ8">
        <f t="shared" si="9"/>
        <v>5.0467428898001154</v>
      </c>
      <c r="BR8">
        <f t="shared" si="10"/>
        <v>5.969648877696387</v>
      </c>
      <c r="BS8">
        <f t="shared" si="27"/>
        <v>46.409700549672685</v>
      </c>
      <c r="BT8">
        <f t="shared" si="31"/>
        <v>1.8966538250159586E-2</v>
      </c>
      <c r="BU8">
        <f t="shared" si="28"/>
        <v>0.12862933410455907</v>
      </c>
      <c r="BV8">
        <f t="shared" si="29"/>
        <v>0.58380815925621843</v>
      </c>
    </row>
    <row r="9" spans="1:79" x14ac:dyDescent="0.25">
      <c r="A9">
        <v>2025</v>
      </c>
      <c r="B9" s="3">
        <v>731</v>
      </c>
      <c r="C9" s="3">
        <v>4606</v>
      </c>
      <c r="D9" s="3">
        <v>4358</v>
      </c>
      <c r="E9" s="3">
        <v>4679</v>
      </c>
      <c r="F9" s="3">
        <v>4448</v>
      </c>
      <c r="G9" s="1">
        <f>'social care need'!B9</f>
        <v>44423</v>
      </c>
      <c r="H9">
        <f t="shared" si="11"/>
        <v>731</v>
      </c>
      <c r="I9" s="1">
        <f>'social care need'!D9</f>
        <v>25589</v>
      </c>
      <c r="J9" s="1">
        <f t="shared" si="12"/>
        <v>4606</v>
      </c>
      <c r="K9" s="1">
        <f t="shared" si="13"/>
        <v>4358</v>
      </c>
      <c r="L9" s="1">
        <f>'social care need'!F9</f>
        <v>10728</v>
      </c>
      <c r="M9" s="1">
        <f t="shared" si="14"/>
        <v>4679</v>
      </c>
      <c r="N9" s="1">
        <f t="shared" si="15"/>
        <v>4448</v>
      </c>
      <c r="O9" s="1">
        <f t="shared" si="16"/>
        <v>80740</v>
      </c>
      <c r="P9" s="1">
        <f t="shared" si="17"/>
        <v>10016</v>
      </c>
      <c r="R9">
        <v>2025</v>
      </c>
      <c r="S9">
        <f t="shared" si="0"/>
        <v>285.29416109358459</v>
      </c>
      <c r="T9">
        <f t="shared" si="1"/>
        <v>1797.6264103926821</v>
      </c>
      <c r="U9">
        <f t="shared" si="2"/>
        <v>1826.1167985730265</v>
      </c>
      <c r="V9">
        <f t="shared" si="18"/>
        <v>3909.0373700592936</v>
      </c>
      <c r="X9">
        <f>H9/'social care need'!C9</f>
        <v>0.29487696651875756</v>
      </c>
      <c r="Y9">
        <f>K9/'social care need'!E9</f>
        <v>0.86622937785728482</v>
      </c>
      <c r="Z9">
        <f>N9/'social care need'!G9</f>
        <v>0.92435577722360762</v>
      </c>
      <c r="AB9">
        <f t="shared" si="19"/>
        <v>0.29487696651875756</v>
      </c>
      <c r="AC9">
        <f>J9/'social care need'!E9</f>
        <v>0.91552375273305509</v>
      </c>
      <c r="AD9">
        <f>M9/'social care need'!G9</f>
        <v>0.97236076475477973</v>
      </c>
      <c r="AF9" s="3">
        <v>48.242350000000002</v>
      </c>
      <c r="AG9" s="3">
        <v>16.611270000000001</v>
      </c>
      <c r="AH9" s="3">
        <v>15.721679999999999</v>
      </c>
      <c r="AJ9" s="2">
        <v>7689</v>
      </c>
      <c r="AK9" s="2">
        <v>1894</v>
      </c>
      <c r="AL9" s="2">
        <v>1002</v>
      </c>
      <c r="AN9">
        <f t="shared" si="20"/>
        <v>3000857.4618995511</v>
      </c>
      <c r="AO9">
        <f t="shared" si="3"/>
        <v>739188.97552838468</v>
      </c>
      <c r="AP9">
        <f t="shared" si="3"/>
        <v>391059.848721986</v>
      </c>
      <c r="AR9" s="3">
        <v>2.97486E-2</v>
      </c>
      <c r="AS9" s="3">
        <v>1.341256</v>
      </c>
      <c r="AT9" s="3">
        <v>0.2474122</v>
      </c>
      <c r="AU9" s="3">
        <v>0.1292719</v>
      </c>
      <c r="AV9" s="3">
        <v>0.24328179999999999</v>
      </c>
      <c r="AW9" s="3">
        <v>0.30452669999999998</v>
      </c>
      <c r="AY9">
        <f t="shared" si="21"/>
        <v>48778933.883190259</v>
      </c>
      <c r="AZ9">
        <f t="shared" si="22"/>
        <v>2199264427.3825393</v>
      </c>
      <c r="BA9">
        <f t="shared" si="23"/>
        <v>405683068.97449434</v>
      </c>
      <c r="BB9">
        <f t="shared" si="24"/>
        <v>211967805.64646339</v>
      </c>
      <c r="BC9">
        <f t="shared" si="25"/>
        <v>398910430.648283</v>
      </c>
      <c r="BD9">
        <f t="shared" si="26"/>
        <v>499334011.17921889</v>
      </c>
      <c r="BF9">
        <v>1.9269357268158984</v>
      </c>
      <c r="BG9">
        <v>1.9012899970519692</v>
      </c>
      <c r="BH9">
        <v>1.6038913617104633</v>
      </c>
      <c r="BI9">
        <f>BI8*(1+BG8/100)/(1+BH8/100)</f>
        <v>12.84838574743919</v>
      </c>
      <c r="BJ9">
        <f t="shared" ref="BJ9:BJ53" si="32">BJ8*(1+BF8/100)</f>
        <v>2475317.7718325695</v>
      </c>
      <c r="BL9">
        <v>2025</v>
      </c>
      <c r="BM9">
        <f t="shared" si="5"/>
        <v>0.62673055888006035</v>
      </c>
      <c r="BN9">
        <f t="shared" si="6"/>
        <v>28.256997723631827</v>
      </c>
      <c r="BO9">
        <f t="shared" si="7"/>
        <v>5.2123725613892828</v>
      </c>
      <c r="BP9">
        <f t="shared" si="8"/>
        <v>2.7234441329839805</v>
      </c>
      <c r="BQ9">
        <f t="shared" si="9"/>
        <v>5.1253550916462292</v>
      </c>
      <c r="BR9">
        <f t="shared" si="10"/>
        <v>6.4156359924467177</v>
      </c>
      <c r="BS9">
        <f t="shared" si="27"/>
        <v>48.360536060978092</v>
      </c>
      <c r="BT9">
        <f t="shared" si="31"/>
        <v>1.9537102109186973E-2</v>
      </c>
      <c r="BU9">
        <f t="shared" si="28"/>
        <v>0.13266263186903476</v>
      </c>
      <c r="BV9">
        <f t="shared" si="29"/>
        <v>0.58429868701212095</v>
      </c>
    </row>
    <row r="10" spans="1:79" x14ac:dyDescent="0.25">
      <c r="A10">
        <v>2026</v>
      </c>
      <c r="B10" s="3">
        <v>752</v>
      </c>
      <c r="C10" s="3">
        <v>4747</v>
      </c>
      <c r="D10" s="3">
        <v>4505</v>
      </c>
      <c r="E10" s="3">
        <v>4810</v>
      </c>
      <c r="F10" s="3">
        <v>4589</v>
      </c>
      <c r="G10" s="1">
        <f>'social care need'!B10</f>
        <v>44431</v>
      </c>
      <c r="H10">
        <f t="shared" si="11"/>
        <v>752</v>
      </c>
      <c r="I10" s="1">
        <f>'social care need'!D10</f>
        <v>25951</v>
      </c>
      <c r="J10" s="1">
        <f t="shared" si="12"/>
        <v>4747</v>
      </c>
      <c r="K10" s="1">
        <f t="shared" si="13"/>
        <v>4505</v>
      </c>
      <c r="L10" s="1">
        <f>'social care need'!F10</f>
        <v>10990</v>
      </c>
      <c r="M10" s="1">
        <f t="shared" si="14"/>
        <v>4810</v>
      </c>
      <c r="N10" s="1">
        <f t="shared" si="15"/>
        <v>4589</v>
      </c>
      <c r="O10" s="1">
        <f t="shared" si="16"/>
        <v>81372</v>
      </c>
      <c r="P10" s="1">
        <f t="shared" si="17"/>
        <v>10309</v>
      </c>
      <c r="R10">
        <v>2026</v>
      </c>
      <c r="S10">
        <f t="shared" si="0"/>
        <v>293.49002618656033</v>
      </c>
      <c r="T10">
        <f t="shared" si="1"/>
        <v>1852.6557903026621</v>
      </c>
      <c r="U10">
        <f t="shared" si="2"/>
        <v>1877.2433855815893</v>
      </c>
      <c r="V10">
        <f t="shared" si="18"/>
        <v>4023.3892020708117</v>
      </c>
      <c r="X10">
        <f>H10/'social care need'!C10</f>
        <v>0.2987683750496623</v>
      </c>
      <c r="Y10">
        <f>K10/'social care need'!E10</f>
        <v>0.86269628494829564</v>
      </c>
      <c r="Z10">
        <f>N10/'social care need'!G10</f>
        <v>0.92019250050130341</v>
      </c>
      <c r="AB10">
        <f t="shared" si="19"/>
        <v>0.2987683750496623</v>
      </c>
      <c r="AC10">
        <f>J10/'social care need'!E10</f>
        <v>0.90903868249712749</v>
      </c>
      <c r="AD10">
        <f>M10/'social care need'!G10</f>
        <v>0.96450772007218766</v>
      </c>
      <c r="AF10" s="3">
        <v>48.357750000000003</v>
      </c>
      <c r="AG10" s="3">
        <v>16.628830000000001</v>
      </c>
      <c r="AH10" s="3">
        <v>15.428330000000001</v>
      </c>
      <c r="AJ10" s="2">
        <v>8006</v>
      </c>
      <c r="AK10" s="2">
        <v>1892</v>
      </c>
      <c r="AL10" s="2">
        <v>1014</v>
      </c>
      <c r="AN10">
        <f t="shared" si="20"/>
        <v>3124575.9968744707</v>
      </c>
      <c r="AO10">
        <f t="shared" si="3"/>
        <v>738408.41694810125</v>
      </c>
      <c r="AP10">
        <f t="shared" si="3"/>
        <v>395743.20020368643</v>
      </c>
      <c r="AR10" s="3">
        <v>1.88977E-2</v>
      </c>
      <c r="AS10" s="3">
        <v>1.378744</v>
      </c>
      <c r="AT10" s="3">
        <v>0.25301059999999997</v>
      </c>
      <c r="AU10" s="3">
        <v>0.13513030000000001</v>
      </c>
      <c r="AV10" s="3">
        <v>0.2520386</v>
      </c>
      <c r="AW10" s="3">
        <v>0.2911415</v>
      </c>
      <c r="AY10">
        <f t="shared" si="21"/>
        <v>31229207.804371327</v>
      </c>
      <c r="AZ10">
        <f t="shared" si="22"/>
        <v>2278429802.834744</v>
      </c>
      <c r="BA10">
        <f t="shared" si="23"/>
        <v>418110172.35476649</v>
      </c>
      <c r="BB10">
        <f t="shared" si="24"/>
        <v>223308244.88519973</v>
      </c>
      <c r="BC10">
        <f t="shared" si="25"/>
        <v>416503903.33865088</v>
      </c>
      <c r="BD10">
        <f t="shared" si="26"/>
        <v>481123015.18049151</v>
      </c>
      <c r="BF10">
        <v>1.9849169153074939</v>
      </c>
      <c r="BG10">
        <v>2.1054755902993882</v>
      </c>
      <c r="BH10">
        <v>1.6686722212826854</v>
      </c>
      <c r="BI10">
        <f>BI9*(1+BG9/100)/(1+BH9/100)</f>
        <v>12.885993484076231</v>
      </c>
      <c r="BJ10">
        <f t="shared" si="32"/>
        <v>2523015.5543302349</v>
      </c>
      <c r="BL10">
        <v>2026</v>
      </c>
      <c r="BM10">
        <f t="shared" si="5"/>
        <v>0.40241936827999153</v>
      </c>
      <c r="BN10">
        <f t="shared" si="6"/>
        <v>29.359831593253602</v>
      </c>
      <c r="BO10">
        <f t="shared" si="7"/>
        <v>5.3877649565895105</v>
      </c>
      <c r="BP10">
        <f t="shared" si="8"/>
        <v>2.8775485885311829</v>
      </c>
      <c r="BQ10">
        <f t="shared" si="9"/>
        <v>5.3670665845141716</v>
      </c>
      <c r="BR10">
        <f t="shared" si="10"/>
        <v>6.1997480386549233</v>
      </c>
      <c r="BS10">
        <f t="shared" si="27"/>
        <v>49.59437912982338</v>
      </c>
      <c r="BT10">
        <f t="shared" si="31"/>
        <v>1.9656786913067135E-2</v>
      </c>
      <c r="BU10">
        <f t="shared" si="28"/>
        <v>0.12500908666334587</v>
      </c>
      <c r="BV10">
        <f t="shared" si="29"/>
        <v>0.59199917628564858</v>
      </c>
    </row>
    <row r="11" spans="1:79" x14ac:dyDescent="0.25">
      <c r="A11">
        <v>2027</v>
      </c>
      <c r="B11" s="3">
        <v>784</v>
      </c>
      <c r="C11" s="3">
        <v>4795</v>
      </c>
      <c r="D11" s="3">
        <v>4530</v>
      </c>
      <c r="E11" s="3">
        <v>5069</v>
      </c>
      <c r="F11" s="3">
        <v>4848</v>
      </c>
      <c r="G11" s="1">
        <f>'social care need'!B11</f>
        <v>44410</v>
      </c>
      <c r="H11">
        <f t="shared" si="11"/>
        <v>784</v>
      </c>
      <c r="I11" s="1">
        <f>'social care need'!D11</f>
        <v>26077</v>
      </c>
      <c r="J11" s="1">
        <f t="shared" si="12"/>
        <v>4795</v>
      </c>
      <c r="K11" s="1">
        <f t="shared" si="13"/>
        <v>4530</v>
      </c>
      <c r="L11" s="1">
        <f>'social care need'!F11</f>
        <v>11647</v>
      </c>
      <c r="M11" s="1">
        <f t="shared" si="14"/>
        <v>5069</v>
      </c>
      <c r="N11" s="1">
        <f t="shared" si="15"/>
        <v>4848</v>
      </c>
      <c r="O11" s="1">
        <f t="shared" si="16"/>
        <v>82134</v>
      </c>
      <c r="P11" s="1">
        <f t="shared" si="17"/>
        <v>10648</v>
      </c>
      <c r="R11">
        <v>2027</v>
      </c>
      <c r="S11">
        <f t="shared" si="0"/>
        <v>305.97896347109486</v>
      </c>
      <c r="T11">
        <f t="shared" si="1"/>
        <v>1871.389196229464</v>
      </c>
      <c r="U11">
        <f t="shared" si="2"/>
        <v>1978.3257217282903</v>
      </c>
      <c r="V11">
        <f t="shared" si="18"/>
        <v>4155.6938814288496</v>
      </c>
      <c r="X11">
        <f>H11/'social care need'!C11</f>
        <v>0.30293663060278209</v>
      </c>
      <c r="Y11">
        <f>K11/'social care need'!E11</f>
        <v>0.85990888382687924</v>
      </c>
      <c r="Z11">
        <f>N11/'social care need'!G11</f>
        <v>0.9255441008018328</v>
      </c>
      <c r="AB11">
        <f t="shared" si="19"/>
        <v>0.30293663060278209</v>
      </c>
      <c r="AC11">
        <f>J11/'social care need'!E11</f>
        <v>0.91021260440394836</v>
      </c>
      <c r="AD11">
        <f>M11/'social care need'!G11</f>
        <v>0.9677357770141275</v>
      </c>
      <c r="AF11" s="3">
        <v>49.411450000000002</v>
      </c>
      <c r="AG11" s="3">
        <v>16.824729999999999</v>
      </c>
      <c r="AH11" s="3">
        <v>14.981009999999999</v>
      </c>
      <c r="AJ11" s="2">
        <v>8287</v>
      </c>
      <c r="AK11" s="2">
        <v>1983</v>
      </c>
      <c r="AL11" s="2">
        <v>1050</v>
      </c>
      <c r="AN11">
        <f t="shared" si="20"/>
        <v>3234244.4774042894</v>
      </c>
      <c r="AO11">
        <f t="shared" si="3"/>
        <v>773923.83235099621</v>
      </c>
      <c r="AP11">
        <f t="shared" si="3"/>
        <v>409793.25464878773</v>
      </c>
      <c r="AR11" s="3">
        <v>2.9464299999999999E-2</v>
      </c>
      <c r="AS11" s="3">
        <v>1.4127590000000001</v>
      </c>
      <c r="AT11" s="3">
        <v>0.26799909999999999</v>
      </c>
      <c r="AU11" s="3">
        <v>0.1265116</v>
      </c>
      <c r="AV11" s="3">
        <v>0.24027999999999999</v>
      </c>
      <c r="AW11" s="3">
        <v>0.30143920000000002</v>
      </c>
      <c r="AY11">
        <f t="shared" si="21"/>
        <v>49146899.897936009</v>
      </c>
      <c r="AZ11">
        <f t="shared" si="22"/>
        <v>2356503468.7030811</v>
      </c>
      <c r="BA11">
        <f t="shared" si="23"/>
        <v>447026569.11709911</v>
      </c>
      <c r="BB11">
        <f t="shared" si="24"/>
        <v>211023270.23305225</v>
      </c>
      <c r="BC11">
        <f t="shared" si="25"/>
        <v>400790689.32491404</v>
      </c>
      <c r="BD11">
        <f t="shared" si="26"/>
        <v>502805163.79869574</v>
      </c>
      <c r="BF11">
        <v>1.7833454878846737</v>
      </c>
      <c r="BG11">
        <v>2.3262821656596655</v>
      </c>
      <c r="BH11">
        <v>1.9720600754096651</v>
      </c>
      <c r="BI11">
        <f t="shared" ref="BI11:BI53" si="33">BI10*(1+BG10/100)/(1+BH10/100)</f>
        <v>12.941356116871521</v>
      </c>
      <c r="BJ11">
        <f t="shared" si="32"/>
        <v>2573095.3168439749</v>
      </c>
      <c r="BL11">
        <v>2027</v>
      </c>
      <c r="BM11">
        <f t="shared" si="5"/>
        <v>0.63602753361942654</v>
      </c>
      <c r="BN11">
        <f t="shared" si="6"/>
        <v>30.496350579129576</v>
      </c>
      <c r="BO11">
        <f t="shared" si="7"/>
        <v>5.7851300246476605</v>
      </c>
      <c r="BP11">
        <f t="shared" si="8"/>
        <v>2.730927289032743</v>
      </c>
      <c r="BQ11">
        <f t="shared" si="9"/>
        <v>5.1867750388801301</v>
      </c>
      <c r="BR11">
        <f t="shared" si="10"/>
        <v>6.5069806821208385</v>
      </c>
      <c r="BS11">
        <f t="shared" si="27"/>
        <v>51.342191147430377</v>
      </c>
      <c r="BT11">
        <f t="shared" si="31"/>
        <v>1.9953474249995544E-2</v>
      </c>
      <c r="BU11">
        <f t="shared" si="28"/>
        <v>0.12673749477181218</v>
      </c>
      <c r="BV11">
        <f t="shared" si="29"/>
        <v>0.59398225703999563</v>
      </c>
    </row>
    <row r="12" spans="1:79" x14ac:dyDescent="0.25">
      <c r="A12">
        <v>2028</v>
      </c>
      <c r="B12" s="3">
        <v>775</v>
      </c>
      <c r="C12" s="3">
        <v>4936</v>
      </c>
      <c r="D12" s="3">
        <v>4669</v>
      </c>
      <c r="E12" s="3">
        <v>5262</v>
      </c>
      <c r="F12" s="3">
        <v>5032</v>
      </c>
      <c r="G12" s="1">
        <f>'social care need'!B12</f>
        <v>44344</v>
      </c>
      <c r="H12">
        <f t="shared" si="11"/>
        <v>775</v>
      </c>
      <c r="I12" s="1">
        <f>'social care need'!D12</f>
        <v>26412</v>
      </c>
      <c r="J12" s="1">
        <f t="shared" si="12"/>
        <v>4936</v>
      </c>
      <c r="K12" s="1">
        <f t="shared" si="13"/>
        <v>4669</v>
      </c>
      <c r="L12" s="1">
        <f>'social care need'!F12</f>
        <v>12101</v>
      </c>
      <c r="M12" s="1">
        <f t="shared" si="14"/>
        <v>5262</v>
      </c>
      <c r="N12" s="1">
        <f t="shared" si="15"/>
        <v>5032</v>
      </c>
      <c r="O12" s="1">
        <f t="shared" si="16"/>
        <v>82857</v>
      </c>
      <c r="P12" s="1">
        <f t="shared" si="17"/>
        <v>10973</v>
      </c>
      <c r="R12">
        <v>2028</v>
      </c>
      <c r="S12">
        <f t="shared" si="0"/>
        <v>302.46644985981948</v>
      </c>
      <c r="T12">
        <f t="shared" si="1"/>
        <v>1926.418576139444</v>
      </c>
      <c r="U12">
        <f t="shared" si="2"/>
        <v>2053.6496247256391</v>
      </c>
      <c r="V12">
        <f t="shared" si="18"/>
        <v>4282.5346507249023</v>
      </c>
      <c r="X12">
        <f>H12/'social care need'!C12</f>
        <v>0.29478889311525297</v>
      </c>
      <c r="Y12">
        <f>K12/'social care need'!E12</f>
        <v>0.86494998147462021</v>
      </c>
      <c r="Z12">
        <f>N12/'social care need'!G12</f>
        <v>0.92500000000000004</v>
      </c>
      <c r="AB12">
        <f t="shared" si="19"/>
        <v>0.29478889311525297</v>
      </c>
      <c r="AC12">
        <f>J12/'social care need'!E12</f>
        <v>0.91441274546128193</v>
      </c>
      <c r="AD12">
        <f>M12/'social care need'!G12</f>
        <v>0.96727941176470589</v>
      </c>
      <c r="AF12" s="3">
        <v>47.947470000000003</v>
      </c>
      <c r="AG12" s="3">
        <v>16.727530000000002</v>
      </c>
      <c r="AH12" s="3">
        <v>15.565160000000001</v>
      </c>
      <c r="AJ12" s="2">
        <v>8598</v>
      </c>
      <c r="AK12" s="2">
        <v>2020</v>
      </c>
      <c r="AL12" s="2">
        <v>1062</v>
      </c>
      <c r="AN12">
        <f t="shared" si="20"/>
        <v>3355621.3366383589</v>
      </c>
      <c r="AO12">
        <f t="shared" si="3"/>
        <v>788364.16608623916</v>
      </c>
      <c r="AP12">
        <f t="shared" si="3"/>
        <v>414476.60613048816</v>
      </c>
      <c r="AR12" s="3">
        <v>3.5927599999999997E-2</v>
      </c>
      <c r="AS12" s="3">
        <v>1.4641550000000001</v>
      </c>
      <c r="AT12" s="3">
        <v>0.28425630000000002</v>
      </c>
      <c r="AU12" s="3">
        <v>0.1364696</v>
      </c>
      <c r="AV12" s="3">
        <v>0.2237623</v>
      </c>
      <c r="AW12" s="3">
        <v>0.2889023</v>
      </c>
      <c r="AY12">
        <f t="shared" si="21"/>
        <v>60455308.050162032</v>
      </c>
      <c r="AZ12">
        <f t="shared" si="22"/>
        <v>2463730991.1651492</v>
      </c>
      <c r="BA12">
        <f t="shared" si="23"/>
        <v>478317565.92979425</v>
      </c>
      <c r="BB12">
        <f t="shared" si="24"/>
        <v>229637151.03381225</v>
      </c>
      <c r="BC12">
        <f t="shared" si="25"/>
        <v>376524420.68250519</v>
      </c>
      <c r="BD12">
        <f t="shared" si="26"/>
        <v>486135381.79283684</v>
      </c>
      <c r="BF12">
        <v>1.685878802604762</v>
      </c>
      <c r="BG12">
        <v>2.5892854493351436</v>
      </c>
      <c r="BH12">
        <v>2.0000331698054374</v>
      </c>
      <c r="BI12">
        <f t="shared" si="33"/>
        <v>12.986310727095125</v>
      </c>
      <c r="BJ12">
        <f t="shared" si="32"/>
        <v>2618982.496075884</v>
      </c>
      <c r="BL12">
        <v>2028</v>
      </c>
      <c r="BM12">
        <f t="shared" si="5"/>
        <v>0.7850914154416595</v>
      </c>
      <c r="BN12">
        <f t="shared" si="6"/>
        <v>31.994776199244683</v>
      </c>
      <c r="BO12">
        <f t="shared" si="7"/>
        <v>6.2115805373921162</v>
      </c>
      <c r="BP12">
        <f t="shared" si="8"/>
        <v>2.9821393978099593</v>
      </c>
      <c r="BQ12">
        <f t="shared" si="9"/>
        <v>4.8896631233224941</v>
      </c>
      <c r="BR12">
        <f t="shared" si="10"/>
        <v>6.3131051233968014</v>
      </c>
      <c r="BS12">
        <f t="shared" si="27"/>
        <v>53.176355796607716</v>
      </c>
      <c r="BT12">
        <f t="shared" si="31"/>
        <v>2.0304204352752937E-2</v>
      </c>
      <c r="BU12">
        <f t="shared" si="28"/>
        <v>0.11872015351227837</v>
      </c>
      <c r="BV12">
        <f t="shared" si="29"/>
        <v>0.60167297513993478</v>
      </c>
    </row>
    <row r="13" spans="1:79" x14ac:dyDescent="0.25">
      <c r="A13">
        <v>2029</v>
      </c>
      <c r="B13" s="3">
        <v>763</v>
      </c>
      <c r="C13" s="3">
        <v>4976</v>
      </c>
      <c r="D13" s="3">
        <v>4723</v>
      </c>
      <c r="E13" s="3">
        <v>5362</v>
      </c>
      <c r="F13" s="3">
        <v>5127</v>
      </c>
      <c r="G13" s="1">
        <f>'social care need'!B13</f>
        <v>44219</v>
      </c>
      <c r="H13">
        <f t="shared" si="11"/>
        <v>763</v>
      </c>
      <c r="I13" s="1">
        <f>'social care need'!D13</f>
        <v>26853</v>
      </c>
      <c r="J13" s="1">
        <f t="shared" si="12"/>
        <v>4976</v>
      </c>
      <c r="K13" s="1">
        <f t="shared" si="13"/>
        <v>4723</v>
      </c>
      <c r="L13" s="1">
        <f>'social care need'!F13</f>
        <v>12508</v>
      </c>
      <c r="M13" s="1">
        <f t="shared" si="14"/>
        <v>5362</v>
      </c>
      <c r="N13" s="1">
        <f t="shared" si="15"/>
        <v>5127</v>
      </c>
      <c r="O13" s="1">
        <f t="shared" si="16"/>
        <v>83580</v>
      </c>
      <c r="P13" s="1">
        <f t="shared" si="17"/>
        <v>11101</v>
      </c>
      <c r="R13">
        <v>2029</v>
      </c>
      <c r="S13">
        <f t="shared" si="0"/>
        <v>297.78309837811906</v>
      </c>
      <c r="T13">
        <f t="shared" si="1"/>
        <v>1942.029747745112</v>
      </c>
      <c r="U13">
        <f t="shared" si="2"/>
        <v>2092.6775537398094</v>
      </c>
      <c r="V13">
        <f t="shared" si="18"/>
        <v>4332.4903998630398</v>
      </c>
      <c r="X13">
        <f>H13/'social care need'!C13</f>
        <v>0.29436728395061729</v>
      </c>
      <c r="Y13">
        <f>K13/'social care need'!E13</f>
        <v>0.86312134502923976</v>
      </c>
      <c r="Z13">
        <f>N13/'social care need'!G13</f>
        <v>0.9231184731724883</v>
      </c>
      <c r="AB13">
        <f t="shared" si="19"/>
        <v>0.29436728395061729</v>
      </c>
      <c r="AC13">
        <f>J13/'social care need'!E13</f>
        <v>0.90935672514619881</v>
      </c>
      <c r="AD13">
        <f>M13/'social care need'!G13</f>
        <v>0.96543032048973709</v>
      </c>
      <c r="AF13" s="3">
        <v>50.231009999999998</v>
      </c>
      <c r="AG13" s="3">
        <v>16.640969999999999</v>
      </c>
      <c r="AH13" s="3">
        <v>15.26014</v>
      </c>
      <c r="AJ13" s="2">
        <v>8672</v>
      </c>
      <c r="AK13" s="2">
        <v>2096</v>
      </c>
      <c r="AL13" s="2">
        <v>1057</v>
      </c>
      <c r="AN13">
        <f t="shared" si="20"/>
        <v>3384502.0041088448</v>
      </c>
      <c r="AO13">
        <f t="shared" si="3"/>
        <v>818025.3921370086</v>
      </c>
      <c r="AP13">
        <f t="shared" si="3"/>
        <v>412525.2096797796</v>
      </c>
      <c r="AR13" s="3">
        <v>2.3836E-2</v>
      </c>
      <c r="AS13" s="3">
        <v>1.443716</v>
      </c>
      <c r="AT13" s="3">
        <v>0.28213070000000001</v>
      </c>
      <c r="AU13" s="3">
        <v>0.1190928</v>
      </c>
      <c r="AV13" s="3">
        <v>0.24396019999999999</v>
      </c>
      <c r="AW13" s="3">
        <v>0.31555529999999998</v>
      </c>
      <c r="AY13">
        <f t="shared" si="21"/>
        <v>40458778.839135014</v>
      </c>
      <c r="AZ13">
        <f t="shared" si="22"/>
        <v>2450536430.211472</v>
      </c>
      <c r="BA13">
        <f t="shared" si="23"/>
        <v>478883352.70306885</v>
      </c>
      <c r="BB13">
        <f t="shared" si="24"/>
        <v>202145882.55300125</v>
      </c>
      <c r="BC13">
        <f t="shared" si="25"/>
        <v>414093462.71820545</v>
      </c>
      <c r="BD13">
        <f t="shared" si="26"/>
        <v>535617641.14016199</v>
      </c>
      <c r="BF13">
        <v>1.8772925602063282</v>
      </c>
      <c r="BG13">
        <v>3.5304902663907001</v>
      </c>
      <c r="BH13">
        <v>2</v>
      </c>
      <c r="BI13">
        <f t="shared" si="33"/>
        <v>13.06133240072422</v>
      </c>
      <c r="BJ13">
        <f t="shared" si="32"/>
        <v>2663135.3668211563</v>
      </c>
      <c r="BL13">
        <v>2029</v>
      </c>
      <c r="BM13">
        <f t="shared" si="5"/>
        <v>0.52844555894532963</v>
      </c>
      <c r="BN13">
        <f t="shared" si="6"/>
        <v>32.007270875076166</v>
      </c>
      <c r="BO13">
        <f t="shared" si="7"/>
        <v>6.2548546508280385</v>
      </c>
      <c r="BP13">
        <f t="shared" si="8"/>
        <v>2.6402945654625083</v>
      </c>
      <c r="BQ13">
        <f t="shared" si="9"/>
        <v>5.408612361529384</v>
      </c>
      <c r="BR13">
        <f t="shared" si="10"/>
        <v>6.9958800506234757</v>
      </c>
      <c r="BS13">
        <f t="shared" si="27"/>
        <v>53.835358062464906</v>
      </c>
      <c r="BT13">
        <f t="shared" si="31"/>
        <v>2.0215028771415899E-2</v>
      </c>
      <c r="BU13">
        <f t="shared" si="28"/>
        <v>0.1299495406440167</v>
      </c>
      <c r="BV13">
        <f t="shared" si="29"/>
        <v>0.59453994599494042</v>
      </c>
    </row>
    <row r="14" spans="1:79" x14ac:dyDescent="0.25">
      <c r="A14">
        <v>2030</v>
      </c>
      <c r="B14" s="3">
        <v>770</v>
      </c>
      <c r="C14" s="3">
        <v>5179</v>
      </c>
      <c r="D14" s="3">
        <v>4912</v>
      </c>
      <c r="E14" s="3">
        <v>5524</v>
      </c>
      <c r="F14" s="3">
        <v>5276</v>
      </c>
      <c r="G14" s="1">
        <f>'social care need'!B14</f>
        <v>44114</v>
      </c>
      <c r="H14">
        <f t="shared" si="11"/>
        <v>770</v>
      </c>
      <c r="I14" s="1">
        <f>'social care need'!D14</f>
        <v>27383</v>
      </c>
      <c r="J14" s="1">
        <f t="shared" si="12"/>
        <v>5179</v>
      </c>
      <c r="K14" s="1">
        <f t="shared" si="13"/>
        <v>4912</v>
      </c>
      <c r="L14" s="1">
        <f>'social care need'!F14</f>
        <v>12774</v>
      </c>
      <c r="M14" s="1">
        <f t="shared" si="14"/>
        <v>5524</v>
      </c>
      <c r="N14" s="1">
        <f t="shared" si="15"/>
        <v>5276</v>
      </c>
      <c r="O14" s="1">
        <f t="shared" si="16"/>
        <v>84271</v>
      </c>
      <c r="P14" s="1">
        <f t="shared" si="17"/>
        <v>11473</v>
      </c>
      <c r="R14">
        <v>2030</v>
      </c>
      <c r="S14">
        <f t="shared" si="0"/>
        <v>300.51505340911098</v>
      </c>
      <c r="T14">
        <f t="shared" si="1"/>
        <v>2021.2564436438777</v>
      </c>
      <c r="U14">
        <f t="shared" si="2"/>
        <v>2155.9027987427653</v>
      </c>
      <c r="V14">
        <f t="shared" si="18"/>
        <v>4477.674295795754</v>
      </c>
      <c r="X14">
        <f>H14/'social care need'!C14</f>
        <v>0.29638183217859893</v>
      </c>
      <c r="Y14">
        <f>K14/'social care need'!E14</f>
        <v>0.85949256342957125</v>
      </c>
      <c r="Z14">
        <f>N14/'social care need'!G14</f>
        <v>0.92157205240174678</v>
      </c>
      <c r="AB14">
        <f t="shared" si="19"/>
        <v>0.29638183217859893</v>
      </c>
      <c r="AC14">
        <f>J14/'social care need'!E14</f>
        <v>0.90621172353455814</v>
      </c>
      <c r="AD14">
        <f>M14/'social care need'!G14</f>
        <v>0.96489082969432316</v>
      </c>
      <c r="AF14" s="3">
        <v>49.693460000000002</v>
      </c>
      <c r="AG14" s="3">
        <v>17.13008</v>
      </c>
      <c r="AH14" s="3">
        <v>15.90822</v>
      </c>
      <c r="AJ14" s="2">
        <v>8977</v>
      </c>
      <c r="AK14" s="2">
        <v>2118</v>
      </c>
      <c r="AL14" s="2">
        <v>1137</v>
      </c>
      <c r="AN14">
        <f t="shared" si="20"/>
        <v>3503537.1876020641</v>
      </c>
      <c r="AO14">
        <f t="shared" si="3"/>
        <v>826611.53652012604</v>
      </c>
      <c r="AP14">
        <f t="shared" si="3"/>
        <v>443747.55289111583</v>
      </c>
      <c r="AR14" s="3">
        <v>3.4562200000000001E-2</v>
      </c>
      <c r="AS14" s="3">
        <v>1.5443819999999999</v>
      </c>
      <c r="AT14" s="3">
        <v>0.27603820000000001</v>
      </c>
      <c r="AU14" s="3">
        <v>0.13158049999999999</v>
      </c>
      <c r="AV14" s="3">
        <v>0.23516819999999999</v>
      </c>
      <c r="AW14" s="3">
        <v>0.32787309999999997</v>
      </c>
      <c r="AY14">
        <f t="shared" si="21"/>
        <v>59150245.74959898</v>
      </c>
      <c r="AZ14">
        <f t="shared" si="22"/>
        <v>2643077548.0512571</v>
      </c>
      <c r="BA14">
        <f t="shared" si="23"/>
        <v>472415742.23507059</v>
      </c>
      <c r="BB14">
        <f t="shared" si="24"/>
        <v>225188758.55284408</v>
      </c>
      <c r="BC14">
        <f t="shared" si="25"/>
        <v>402470236.92041725</v>
      </c>
      <c r="BD14">
        <f t="shared" si="26"/>
        <v>561126734.97875834</v>
      </c>
      <c r="BF14">
        <v>1.8560516687788748</v>
      </c>
      <c r="BG14">
        <v>3.5816402663906786</v>
      </c>
      <c r="BH14">
        <v>2</v>
      </c>
      <c r="BI14">
        <f t="shared" si="33"/>
        <v>13.257315166463455</v>
      </c>
      <c r="BJ14">
        <f t="shared" si="32"/>
        <v>2713130.2089307131</v>
      </c>
      <c r="BL14">
        <v>2030</v>
      </c>
      <c r="BM14">
        <f t="shared" si="5"/>
        <v>0.7841734500761991</v>
      </c>
      <c r="BN14">
        <f t="shared" si="6"/>
        <v>35.040112063918968</v>
      </c>
      <c r="BO14">
        <f t="shared" si="7"/>
        <v>6.2629643844090914</v>
      </c>
      <c r="BP14">
        <f t="shared" si="8"/>
        <v>2.9853983440796967</v>
      </c>
      <c r="BQ14">
        <f t="shared" si="9"/>
        <v>5.3356747759751872</v>
      </c>
      <c r="BR14">
        <f t="shared" si="10"/>
        <v>7.4390339739420126</v>
      </c>
      <c r="BS14">
        <f t="shared" si="27"/>
        <v>57.847356992401146</v>
      </c>
      <c r="BT14">
        <f t="shared" si="31"/>
        <v>2.1321260882351714E-2</v>
      </c>
      <c r="BU14">
        <f t="shared" si="28"/>
        <v>0.12859764664648737</v>
      </c>
      <c r="BV14">
        <f t="shared" si="29"/>
        <v>0.60573401942152438</v>
      </c>
    </row>
    <row r="15" spans="1:79" x14ac:dyDescent="0.25">
      <c r="A15">
        <v>2031</v>
      </c>
      <c r="B15" s="3">
        <v>762</v>
      </c>
      <c r="C15" s="3">
        <v>5296</v>
      </c>
      <c r="D15" s="3">
        <v>5012</v>
      </c>
      <c r="E15" s="3">
        <v>5720</v>
      </c>
      <c r="F15" s="3">
        <v>5478</v>
      </c>
      <c r="G15" s="1">
        <f>'social care need'!B15</f>
        <v>44015</v>
      </c>
      <c r="H15">
        <f t="shared" si="11"/>
        <v>762</v>
      </c>
      <c r="I15" s="1">
        <f>'social care need'!D15</f>
        <v>27822</v>
      </c>
      <c r="J15" s="1">
        <f t="shared" si="12"/>
        <v>5296</v>
      </c>
      <c r="K15" s="1">
        <f t="shared" si="13"/>
        <v>5012</v>
      </c>
      <c r="L15" s="1">
        <f>'social care need'!F15</f>
        <v>13041</v>
      </c>
      <c r="M15" s="1">
        <f t="shared" si="14"/>
        <v>5720</v>
      </c>
      <c r="N15" s="1">
        <f t="shared" si="15"/>
        <v>5478</v>
      </c>
      <c r="O15" s="1">
        <f t="shared" si="16"/>
        <v>84878</v>
      </c>
      <c r="P15" s="1">
        <f t="shared" si="17"/>
        <v>11778</v>
      </c>
      <c r="R15">
        <v>2031</v>
      </c>
      <c r="S15">
        <f t="shared" si="0"/>
        <v>297.39281908797733</v>
      </c>
      <c r="T15">
        <f t="shared" si="1"/>
        <v>2066.9191205904567</v>
      </c>
      <c r="U15">
        <f t="shared" si="2"/>
        <v>2232.3975396105388</v>
      </c>
      <c r="V15">
        <f t="shared" si="18"/>
        <v>4596.7094792889729</v>
      </c>
      <c r="X15">
        <f>H15/'social care need'!C15</f>
        <v>0.29976396538158928</v>
      </c>
      <c r="Y15">
        <f>K15/'social care need'!E15</f>
        <v>0.86028149673875731</v>
      </c>
      <c r="Z15">
        <f>N15/'social care need'!G15</f>
        <v>0.92331029833136691</v>
      </c>
      <c r="AB15">
        <f t="shared" si="19"/>
        <v>0.29976396538158928</v>
      </c>
      <c r="AC15">
        <f>J15/'social care need'!E15</f>
        <v>0.90902849296258148</v>
      </c>
      <c r="AD15">
        <f>M15/'social care need'!G15</f>
        <v>0.96409910669138721</v>
      </c>
      <c r="AF15" s="3">
        <v>50.137320000000003</v>
      </c>
      <c r="AG15" s="3">
        <v>16.799399999999999</v>
      </c>
      <c r="AH15" s="3">
        <v>15.32105</v>
      </c>
      <c r="AJ15" s="2">
        <v>9164</v>
      </c>
      <c r="AK15" s="2">
        <v>2194</v>
      </c>
      <c r="AL15" s="2">
        <v>1191</v>
      </c>
      <c r="AN15">
        <f t="shared" si="20"/>
        <v>3576519.4148585624</v>
      </c>
      <c r="AO15">
        <f t="shared" si="3"/>
        <v>856272.76257089549</v>
      </c>
      <c r="AP15">
        <f t="shared" si="3"/>
        <v>464822.63455876778</v>
      </c>
      <c r="AR15" s="3">
        <v>3.2611000000000001E-2</v>
      </c>
      <c r="AS15" s="3">
        <v>1.5361880000000001</v>
      </c>
      <c r="AT15" s="3">
        <v>0.28275670000000003</v>
      </c>
      <c r="AU15" s="3">
        <v>0.13686039999999999</v>
      </c>
      <c r="AV15" s="3">
        <v>0.2317408</v>
      </c>
      <c r="AW15" s="3">
        <v>0.31065930000000003</v>
      </c>
      <c r="AY15">
        <f t="shared" si="21"/>
        <v>56212937.530339375</v>
      </c>
      <c r="AZ15">
        <f t="shared" si="22"/>
        <v>2647991171.0421944</v>
      </c>
      <c r="BA15">
        <f t="shared" si="23"/>
        <v>487399488.31329662</v>
      </c>
      <c r="BB15">
        <f t="shared" si="24"/>
        <v>235911965.76545519</v>
      </c>
      <c r="BC15">
        <f t="shared" si="25"/>
        <v>399461258.88905191</v>
      </c>
      <c r="BD15">
        <f t="shared" si="26"/>
        <v>535496360.86348051</v>
      </c>
      <c r="BF15">
        <v>1.8672102424050081</v>
      </c>
      <c r="BG15">
        <v>3.6327902663906997</v>
      </c>
      <c r="BH15">
        <v>2</v>
      </c>
      <c r="BI15">
        <f t="shared" si="33"/>
        <v>13.462886769321399</v>
      </c>
      <c r="BJ15">
        <f t="shared" si="32"/>
        <v>2763487.3074497152</v>
      </c>
      <c r="BL15">
        <v>2031</v>
      </c>
      <c r="BM15">
        <f t="shared" si="5"/>
        <v>0.75678841294189636</v>
      </c>
      <c r="BN15">
        <f t="shared" si="6"/>
        <v>35.64960530190384</v>
      </c>
      <c r="BO15">
        <f t="shared" si="7"/>
        <v>6.5618041225871009</v>
      </c>
      <c r="BP15">
        <f t="shared" si="8"/>
        <v>3.1760560826283495</v>
      </c>
      <c r="BQ15">
        <f t="shared" si="9"/>
        <v>5.3779016971538871</v>
      </c>
      <c r="BR15">
        <f t="shared" si="10"/>
        <v>7.2093268716887096</v>
      </c>
      <c r="BS15">
        <f t="shared" si="27"/>
        <v>58.731482488903779</v>
      </c>
      <c r="BT15">
        <f t="shared" si="31"/>
        <v>2.1252669527584745E-2</v>
      </c>
      <c r="BU15">
        <f t="shared" si="28"/>
        <v>0.12275063673134383</v>
      </c>
      <c r="BV15">
        <f t="shared" si="29"/>
        <v>0.60699311155033708</v>
      </c>
    </row>
    <row r="16" spans="1:79" x14ac:dyDescent="0.25">
      <c r="A16">
        <v>2032</v>
      </c>
      <c r="B16" s="3">
        <v>774</v>
      </c>
      <c r="C16" s="3">
        <v>5376</v>
      </c>
      <c r="D16" s="3">
        <v>5096</v>
      </c>
      <c r="E16" s="3">
        <v>5858</v>
      </c>
      <c r="F16" s="3">
        <v>5604</v>
      </c>
      <c r="G16" s="1">
        <f>'social care need'!B16</f>
        <v>43917</v>
      </c>
      <c r="H16">
        <f t="shared" si="11"/>
        <v>774</v>
      </c>
      <c r="I16" s="1">
        <f>'social care need'!D16</f>
        <v>28384</v>
      </c>
      <c r="J16" s="1">
        <f t="shared" si="12"/>
        <v>5376</v>
      </c>
      <c r="K16" s="1">
        <f t="shared" si="13"/>
        <v>5096</v>
      </c>
      <c r="L16" s="1">
        <f>'social care need'!F16</f>
        <v>13285</v>
      </c>
      <c r="M16" s="1">
        <f t="shared" si="14"/>
        <v>5858</v>
      </c>
      <c r="N16" s="1">
        <f t="shared" si="15"/>
        <v>5604</v>
      </c>
      <c r="O16" s="1">
        <f t="shared" si="16"/>
        <v>85586</v>
      </c>
      <c r="P16" s="1">
        <f t="shared" si="17"/>
        <v>12008</v>
      </c>
      <c r="R16">
        <v>2032</v>
      </c>
      <c r="S16">
        <f t="shared" si="0"/>
        <v>302.0761705696778</v>
      </c>
      <c r="T16">
        <f t="shared" si="1"/>
        <v>2098.1414638017927</v>
      </c>
      <c r="U16">
        <f t="shared" si="2"/>
        <v>2286.2560816500936</v>
      </c>
      <c r="V16">
        <f t="shared" si="18"/>
        <v>4686.4737160215645</v>
      </c>
      <c r="X16">
        <f>H16/'social care need'!C16</f>
        <v>0.30496453900709219</v>
      </c>
      <c r="Y16">
        <f>K16/'social care need'!E16</f>
        <v>0.86475479382317999</v>
      </c>
      <c r="Z16">
        <f>N16/'social care need'!G16</f>
        <v>0.92812189466710826</v>
      </c>
      <c r="AB16">
        <f t="shared" si="19"/>
        <v>0.30496453900709219</v>
      </c>
      <c r="AC16">
        <f>J16/'social care need'!E16</f>
        <v>0.9122687934837943</v>
      </c>
      <c r="AD16">
        <f>M16/'social care need'!G16</f>
        <v>0.97018880423981446</v>
      </c>
      <c r="AF16" s="3">
        <v>50.706899999999997</v>
      </c>
      <c r="AG16" s="3">
        <v>16.739180000000001</v>
      </c>
      <c r="AH16" s="3">
        <v>15.20373</v>
      </c>
      <c r="AJ16" s="2">
        <v>9312</v>
      </c>
      <c r="AK16" s="2">
        <v>2260</v>
      </c>
      <c r="AL16" s="2">
        <v>1237</v>
      </c>
      <c r="AN16">
        <f t="shared" si="20"/>
        <v>3634280.7497995342</v>
      </c>
      <c r="AO16">
        <f t="shared" si="3"/>
        <v>882031.19572024781</v>
      </c>
      <c r="AP16">
        <f t="shared" si="3"/>
        <v>482775.48190528608</v>
      </c>
      <c r="AR16" s="3">
        <v>3.65143E-2</v>
      </c>
      <c r="AS16" s="3">
        <v>1.5160229999999999</v>
      </c>
      <c r="AT16" s="3">
        <v>0.27886470000000002</v>
      </c>
      <c r="AU16" s="3">
        <v>0.13952709999999999</v>
      </c>
      <c r="AV16" s="3">
        <v>0.24870890000000001</v>
      </c>
      <c r="AW16" s="3">
        <v>0.33101740000000002</v>
      </c>
      <c r="AY16">
        <f t="shared" si="21"/>
        <v>63466235.019603185</v>
      </c>
      <c r="AZ16">
        <f t="shared" si="22"/>
        <v>2635029892.7577386</v>
      </c>
      <c r="BA16">
        <f t="shared" si="23"/>
        <v>484700311.6278044</v>
      </c>
      <c r="BB16">
        <f t="shared" si="24"/>
        <v>242514842.68365201</v>
      </c>
      <c r="BC16">
        <f t="shared" si="25"/>
        <v>432285912.61141491</v>
      </c>
      <c r="BD16">
        <f t="shared" si="26"/>
        <v>575347962.4141227</v>
      </c>
      <c r="BF16">
        <v>1.9107377039741635</v>
      </c>
      <c r="BG16">
        <v>3.6839402663906924</v>
      </c>
      <c r="BH16">
        <v>2</v>
      </c>
      <c r="BI16">
        <f t="shared" si="33"/>
        <v>13.678397264169124</v>
      </c>
      <c r="BJ16">
        <f t="shared" si="32"/>
        <v>2815087.425501979</v>
      </c>
      <c r="BL16">
        <v>2032</v>
      </c>
      <c r="BM16">
        <f t="shared" si="5"/>
        <v>0.86811637545925491</v>
      </c>
      <c r="BN16">
        <f t="shared" si="6"/>
        <v>36.04298567610131</v>
      </c>
      <c r="BO16">
        <f t="shared" si="7"/>
        <v>6.6299234165116818</v>
      </c>
      <c r="BP16">
        <f t="shared" si="8"/>
        <v>3.3172143606844711</v>
      </c>
      <c r="BQ16">
        <f t="shared" si="9"/>
        <v>5.9129784444028308</v>
      </c>
      <c r="BR16">
        <f t="shared" si="10"/>
        <v>7.8698379950306157</v>
      </c>
      <c r="BS16">
        <f t="shared" si="27"/>
        <v>60.641056268190162</v>
      </c>
      <c r="BT16">
        <f t="shared" si="31"/>
        <v>2.1541446890366755E-2</v>
      </c>
      <c r="BU16">
        <f t="shared" si="28"/>
        <v>0.12977738976421513</v>
      </c>
      <c r="BV16">
        <f t="shared" si="29"/>
        <v>0.59436605979780732</v>
      </c>
    </row>
    <row r="17" spans="1:74" x14ac:dyDescent="0.25">
      <c r="A17">
        <v>2033</v>
      </c>
      <c r="B17" s="3">
        <v>823</v>
      </c>
      <c r="C17" s="3">
        <v>5546</v>
      </c>
      <c r="D17" s="3">
        <v>5240</v>
      </c>
      <c r="E17" s="3">
        <v>5897</v>
      </c>
      <c r="F17" s="3">
        <v>5664</v>
      </c>
      <c r="G17" s="1">
        <f>'social care need'!B17</f>
        <v>43901</v>
      </c>
      <c r="H17">
        <f t="shared" si="11"/>
        <v>823</v>
      </c>
      <c r="I17" s="1">
        <f>'social care need'!D17</f>
        <v>28882</v>
      </c>
      <c r="J17" s="1">
        <f t="shared" si="12"/>
        <v>5546</v>
      </c>
      <c r="K17" s="1">
        <f t="shared" si="13"/>
        <v>5240</v>
      </c>
      <c r="L17" s="1">
        <f>'social care need'!F17</f>
        <v>13443</v>
      </c>
      <c r="M17" s="1">
        <f t="shared" si="14"/>
        <v>5897</v>
      </c>
      <c r="N17" s="1">
        <f t="shared" si="15"/>
        <v>5664</v>
      </c>
      <c r="O17" s="1">
        <f t="shared" si="16"/>
        <v>86226</v>
      </c>
      <c r="P17" s="1">
        <f t="shared" si="17"/>
        <v>12266</v>
      </c>
      <c r="R17">
        <v>2033</v>
      </c>
      <c r="S17">
        <f t="shared" si="0"/>
        <v>321.19985578662124</v>
      </c>
      <c r="T17">
        <f t="shared" si="1"/>
        <v>2164.4889431258825</v>
      </c>
      <c r="U17">
        <f t="shared" si="2"/>
        <v>2301.4769739656203</v>
      </c>
      <c r="V17">
        <f t="shared" si="18"/>
        <v>4787.1657728781247</v>
      </c>
      <c r="X17">
        <f>H17/'social care need'!C17</f>
        <v>0.31727062451811872</v>
      </c>
      <c r="Y17">
        <f>K17/'social care need'!E17</f>
        <v>0.86597256651793098</v>
      </c>
      <c r="Z17">
        <f>N17/'social care need'!G17</f>
        <v>0.92685321551300937</v>
      </c>
      <c r="AB17">
        <f t="shared" si="19"/>
        <v>0.31727062451811872</v>
      </c>
      <c r="AC17">
        <f>J17/'social care need'!E17</f>
        <v>0.91654272021153527</v>
      </c>
      <c r="AD17">
        <f>M17/'social care need'!G17</f>
        <v>0.96498118147602685</v>
      </c>
      <c r="AF17" s="3">
        <v>48.554180000000002</v>
      </c>
      <c r="AG17" s="3">
        <v>16.540489999999998</v>
      </c>
      <c r="AH17" s="3">
        <v>15.201650000000001</v>
      </c>
      <c r="AJ17" s="2">
        <v>9573</v>
      </c>
      <c r="AK17" s="2">
        <v>2257</v>
      </c>
      <c r="AL17" s="2">
        <v>1236</v>
      </c>
      <c r="AN17">
        <f t="shared" si="20"/>
        <v>3736143.6445265189</v>
      </c>
      <c r="AO17">
        <f t="shared" si="3"/>
        <v>880860.35784982273</v>
      </c>
      <c r="AP17">
        <f t="shared" si="3"/>
        <v>482385.20261514437</v>
      </c>
      <c r="AR17" s="3">
        <v>3.2291399999999998E-2</v>
      </c>
      <c r="AS17" s="3">
        <v>1.538165</v>
      </c>
      <c r="AT17" s="3">
        <v>0.28412019999999999</v>
      </c>
      <c r="AU17" s="3">
        <v>0.1334921</v>
      </c>
      <c r="AV17" s="3">
        <v>0.24559719999999999</v>
      </c>
      <c r="AW17" s="3">
        <v>0.33328289999999999</v>
      </c>
      <c r="AY17">
        <f t="shared" si="21"/>
        <v>56546032.82386528</v>
      </c>
      <c r="AZ17">
        <f t="shared" si="22"/>
        <v>2693507515.2678647</v>
      </c>
      <c r="BA17">
        <f t="shared" si="23"/>
        <v>497527829.54976147</v>
      </c>
      <c r="BB17">
        <f t="shared" si="24"/>
        <v>233760340.78196383</v>
      </c>
      <c r="BC17">
        <f t="shared" si="25"/>
        <v>430069533.45625782</v>
      </c>
      <c r="BD17">
        <f t="shared" si="26"/>
        <v>583617489.58029103</v>
      </c>
      <c r="BF17">
        <v>1.9307644884508477</v>
      </c>
      <c r="BG17">
        <v>3.7096560381015138</v>
      </c>
      <c r="BH17">
        <v>2</v>
      </c>
      <c r="BI17">
        <f t="shared" si="33"/>
        <v>13.904216910569346</v>
      </c>
      <c r="BJ17">
        <f t="shared" si="32"/>
        <v>2868876.362340881</v>
      </c>
      <c r="BL17">
        <v>2033</v>
      </c>
      <c r="BM17">
        <f t="shared" si="5"/>
        <v>0.78622830581519698</v>
      </c>
      <c r="BN17">
        <f t="shared" si="6"/>
        <v>37.451112742533063</v>
      </c>
      <c r="BO17">
        <f t="shared" si="7"/>
        <v>6.9177348611046563</v>
      </c>
      <c r="BP17">
        <f t="shared" si="8"/>
        <v>3.2502544833210343</v>
      </c>
      <c r="BQ17">
        <f t="shared" si="9"/>
        <v>5.9797800798031693</v>
      </c>
      <c r="BR17">
        <f t="shared" si="10"/>
        <v>8.114744167926311</v>
      </c>
      <c r="BS17">
        <f t="shared" si="27"/>
        <v>62.499854640503436</v>
      </c>
      <c r="BT17">
        <f t="shared" si="31"/>
        <v>2.1785482100562262E-2</v>
      </c>
      <c r="BU17">
        <f t="shared" si="28"/>
        <v>0.12983620865363579</v>
      </c>
      <c r="BV17">
        <f t="shared" si="29"/>
        <v>0.59921919751574315</v>
      </c>
    </row>
    <row r="18" spans="1:74" x14ac:dyDescent="0.25">
      <c r="A18">
        <v>2034</v>
      </c>
      <c r="B18" s="3">
        <v>792</v>
      </c>
      <c r="C18" s="3">
        <v>5697</v>
      </c>
      <c r="D18" s="3">
        <v>5372</v>
      </c>
      <c r="E18" s="3">
        <v>6072</v>
      </c>
      <c r="F18" s="3">
        <v>5810</v>
      </c>
      <c r="G18" s="1">
        <f>'social care need'!B18</f>
        <v>43931</v>
      </c>
      <c r="H18">
        <f t="shared" si="11"/>
        <v>792</v>
      </c>
      <c r="I18" s="1">
        <f>'social care need'!D18</f>
        <v>29296</v>
      </c>
      <c r="J18" s="1">
        <f t="shared" si="12"/>
        <v>5697</v>
      </c>
      <c r="K18" s="1">
        <f t="shared" si="13"/>
        <v>5372</v>
      </c>
      <c r="L18" s="1">
        <f>'social care need'!F18</f>
        <v>13641</v>
      </c>
      <c r="M18" s="1">
        <f t="shared" si="14"/>
        <v>6072</v>
      </c>
      <c r="N18" s="1">
        <f t="shared" si="15"/>
        <v>5810</v>
      </c>
      <c r="O18" s="1">
        <f t="shared" si="16"/>
        <v>86868</v>
      </c>
      <c r="P18" s="1">
        <f t="shared" si="17"/>
        <v>12561</v>
      </c>
      <c r="R18">
        <v>2034</v>
      </c>
      <c r="S18">
        <f t="shared" si="0"/>
        <v>309.10119779222845</v>
      </c>
      <c r="T18">
        <f t="shared" si="1"/>
        <v>2223.4211159372794</v>
      </c>
      <c r="U18">
        <f t="shared" si="2"/>
        <v>2369.7758497404179</v>
      </c>
      <c r="V18">
        <f t="shared" si="18"/>
        <v>4902.2981634699263</v>
      </c>
      <c r="X18">
        <f>H18/'social care need'!C18</f>
        <v>0.30531996915959908</v>
      </c>
      <c r="Y18">
        <f>K18/'social care need'!E18</f>
        <v>0.87052341597796146</v>
      </c>
      <c r="Z18">
        <f>N18/'social care need'!G18</f>
        <v>0.92663476874003192</v>
      </c>
      <c r="AB18">
        <f t="shared" si="19"/>
        <v>0.30531996915959908</v>
      </c>
      <c r="AC18">
        <f>J18/'social care need'!E18</f>
        <v>0.92318911035488571</v>
      </c>
      <c r="AD18">
        <f>M18/'social care need'!G18</f>
        <v>0.96842105263157896</v>
      </c>
      <c r="AF18" s="3">
        <v>50.243859999999998</v>
      </c>
      <c r="AG18" s="3">
        <v>16.620229999999999</v>
      </c>
      <c r="AH18" s="3">
        <v>15.57314</v>
      </c>
      <c r="AJ18" s="2">
        <v>9738</v>
      </c>
      <c r="AK18" s="2">
        <v>2383</v>
      </c>
      <c r="AL18" s="2">
        <v>1248</v>
      </c>
      <c r="AN18">
        <f t="shared" si="20"/>
        <v>3800539.7273998996</v>
      </c>
      <c r="AO18">
        <f t="shared" si="3"/>
        <v>930035.54840767721</v>
      </c>
      <c r="AP18">
        <f t="shared" si="3"/>
        <v>487068.5540968448</v>
      </c>
      <c r="AR18" s="3">
        <v>4.1449800000000002E-2</v>
      </c>
      <c r="AS18" s="3">
        <v>1.573043</v>
      </c>
      <c r="AT18" s="3">
        <v>0.30059380000000002</v>
      </c>
      <c r="AU18" s="3">
        <v>0.142876</v>
      </c>
      <c r="AV18" s="3">
        <v>0.24724760000000001</v>
      </c>
      <c r="AW18" s="3">
        <v>0.33141870000000001</v>
      </c>
      <c r="AY18">
        <f t="shared" si="21"/>
        <v>73123890.371377513</v>
      </c>
      <c r="AZ18">
        <f t="shared" si="22"/>
        <v>2775092373.9430056</v>
      </c>
      <c r="BA18">
        <f t="shared" si="23"/>
        <v>530294189.05557507</v>
      </c>
      <c r="BB18">
        <f t="shared" si="24"/>
        <v>252055473.38469502</v>
      </c>
      <c r="BC18">
        <f t="shared" si="25"/>
        <v>436183199.84622842</v>
      </c>
      <c r="BD18">
        <f t="shared" si="26"/>
        <v>584674104.23752224</v>
      </c>
      <c r="BF18">
        <v>1.9143592413961841</v>
      </c>
      <c r="BG18">
        <v>3.7096560381015138</v>
      </c>
      <c r="BH18">
        <v>2</v>
      </c>
      <c r="BI18">
        <f t="shared" si="33"/>
        <v>14.137270130140209</v>
      </c>
      <c r="BJ18">
        <f t="shared" si="32"/>
        <v>2924267.6083625192</v>
      </c>
      <c r="BL18">
        <v>2034</v>
      </c>
      <c r="BM18">
        <f t="shared" si="5"/>
        <v>1.0337721911469226</v>
      </c>
      <c r="BN18">
        <f t="shared" si="6"/>
        <v>39.23223052652434</v>
      </c>
      <c r="BO18">
        <f t="shared" si="7"/>
        <v>7.4969121991223062</v>
      </c>
      <c r="BP18">
        <f t="shared" si="8"/>
        <v>3.563376315019799</v>
      </c>
      <c r="BQ18">
        <f t="shared" si="9"/>
        <v>6.1664397224550616</v>
      </c>
      <c r="BR18">
        <f t="shared" si="10"/>
        <v>8.265695749703605</v>
      </c>
      <c r="BS18">
        <f t="shared" si="27"/>
        <v>65.758426703972034</v>
      </c>
      <c r="BT18">
        <f t="shared" si="31"/>
        <v>2.2487143965867849E-2</v>
      </c>
      <c r="BU18">
        <f t="shared" si="28"/>
        <v>0.12569789400396844</v>
      </c>
      <c r="BV18">
        <f t="shared" si="29"/>
        <v>0.59661145336000831</v>
      </c>
    </row>
    <row r="19" spans="1:74" x14ac:dyDescent="0.25">
      <c r="A19">
        <v>2035</v>
      </c>
      <c r="B19" s="3">
        <v>761</v>
      </c>
      <c r="C19" s="3">
        <v>5776</v>
      </c>
      <c r="D19" s="3">
        <v>5445</v>
      </c>
      <c r="E19" s="3">
        <v>6212</v>
      </c>
      <c r="F19" s="3">
        <v>5926</v>
      </c>
      <c r="G19" s="1">
        <f>'social care need'!B19</f>
        <v>44018</v>
      </c>
      <c r="H19">
        <f t="shared" si="11"/>
        <v>761</v>
      </c>
      <c r="I19" s="1">
        <f>'social care need'!D19</f>
        <v>29677</v>
      </c>
      <c r="J19" s="1">
        <f t="shared" si="12"/>
        <v>5776</v>
      </c>
      <c r="K19" s="1">
        <f t="shared" si="13"/>
        <v>5445</v>
      </c>
      <c r="L19" s="1">
        <f>'social care need'!F19</f>
        <v>13829</v>
      </c>
      <c r="M19" s="1">
        <f t="shared" si="14"/>
        <v>6212</v>
      </c>
      <c r="N19" s="1">
        <f t="shared" si="15"/>
        <v>5926</v>
      </c>
      <c r="O19" s="1">
        <f t="shared" si="16"/>
        <v>87524</v>
      </c>
      <c r="P19" s="1">
        <f t="shared" si="17"/>
        <v>12749</v>
      </c>
      <c r="R19">
        <v>2035</v>
      </c>
      <c r="S19">
        <f t="shared" si="0"/>
        <v>297.00253979783565</v>
      </c>
      <c r="T19">
        <f t="shared" si="1"/>
        <v>2254.2531798584741</v>
      </c>
      <c r="U19">
        <f t="shared" si="2"/>
        <v>2424.4149503602562</v>
      </c>
      <c r="V19">
        <f t="shared" si="18"/>
        <v>4975.670670016566</v>
      </c>
      <c r="X19">
        <f>H19/'social care need'!C19</f>
        <v>0.30186433954779851</v>
      </c>
      <c r="Y19">
        <f>K19/'social care need'!E19</f>
        <v>0.8671763019589106</v>
      </c>
      <c r="Z19">
        <f>N19/'social care need'!G19</f>
        <v>0.92796742875039151</v>
      </c>
      <c r="AB19">
        <f t="shared" si="19"/>
        <v>0.30186433954779851</v>
      </c>
      <c r="AC19">
        <f>J19/'social care need'!E19</f>
        <v>0.9198917025003982</v>
      </c>
      <c r="AD19">
        <f>M19/'social care need'!G19</f>
        <v>0.97275289696210465</v>
      </c>
      <c r="AF19" s="3">
        <v>49.90972</v>
      </c>
      <c r="AG19" s="3">
        <v>15.96869</v>
      </c>
      <c r="AH19" s="3">
        <v>15.77999</v>
      </c>
      <c r="AJ19" s="2">
        <v>9895</v>
      </c>
      <c r="AK19" s="2">
        <v>2430</v>
      </c>
      <c r="AL19" s="2">
        <v>1232</v>
      </c>
      <c r="AN19">
        <f t="shared" si="20"/>
        <v>3861813.5759521471</v>
      </c>
      <c r="AO19">
        <f t="shared" ref="AO19:AO53" si="34">AK19*$Q$3</f>
        <v>948378.67504433729</v>
      </c>
      <c r="AP19">
        <f t="shared" ref="AP19:AP53" si="35">AL19*$Q$3</f>
        <v>480824.08545457758</v>
      </c>
      <c r="AR19" s="3">
        <v>3.76137E-2</v>
      </c>
      <c r="AS19" s="3">
        <v>1.5571410000000001</v>
      </c>
      <c r="AT19" s="3">
        <v>0.30616500000000002</v>
      </c>
      <c r="AU19" s="3">
        <v>0.14060839999999999</v>
      </c>
      <c r="AV19" s="3">
        <v>0.2412792</v>
      </c>
      <c r="AW19" s="3">
        <v>0.32495469999999999</v>
      </c>
      <c r="AY19">
        <f t="shared" si="21"/>
        <v>66857516.575617418</v>
      </c>
      <c r="AZ19">
        <f t="shared" si="22"/>
        <v>2767783552.7500224</v>
      </c>
      <c r="BA19">
        <f t="shared" si="23"/>
        <v>544201489.41406751</v>
      </c>
      <c r="BB19">
        <f t="shared" si="24"/>
        <v>249928308.9318797</v>
      </c>
      <c r="BC19">
        <f t="shared" si="25"/>
        <v>428868420.63800448</v>
      </c>
      <c r="BD19">
        <f t="shared" si="26"/>
        <v>577599763.95767474</v>
      </c>
      <c r="BF19">
        <v>1.9073535681940683</v>
      </c>
      <c r="BG19">
        <v>3.7096560381015138</v>
      </c>
      <c r="BH19">
        <v>2</v>
      </c>
      <c r="BI19">
        <f t="shared" si="33"/>
        <v>14.374229632495762</v>
      </c>
      <c r="BJ19">
        <f t="shared" si="32"/>
        <v>2980248.5955663621</v>
      </c>
      <c r="BL19">
        <v>2035</v>
      </c>
      <c r="BM19">
        <f t="shared" si="5"/>
        <v>0.96102529591631647</v>
      </c>
      <c r="BN19">
        <f t="shared" si="6"/>
        <v>39.784756360273775</v>
      </c>
      <c r="BO19">
        <f t="shared" si="7"/>
        <v>7.8224771751840185</v>
      </c>
      <c r="BP19">
        <f t="shared" si="8"/>
        <v>3.5925269042481802</v>
      </c>
      <c r="BQ19">
        <f t="shared" si="9"/>
        <v>6.1646531603764609</v>
      </c>
      <c r="BR19">
        <f t="shared" si="10"/>
        <v>8.3025516428029658</v>
      </c>
      <c r="BS19">
        <f t="shared" si="27"/>
        <v>66.627990538801711</v>
      </c>
      <c r="BT19">
        <f t="shared" si="31"/>
        <v>2.2356521076101647E-2</v>
      </c>
      <c r="BU19">
        <f t="shared" si="28"/>
        <v>0.1246105664550676</v>
      </c>
      <c r="BV19">
        <f t="shared" si="29"/>
        <v>0.59711775844574788</v>
      </c>
    </row>
    <row r="20" spans="1:74" x14ac:dyDescent="0.25">
      <c r="A20">
        <v>2036</v>
      </c>
      <c r="B20" s="3">
        <v>770</v>
      </c>
      <c r="C20" s="3">
        <v>5798</v>
      </c>
      <c r="D20" s="3">
        <v>5462</v>
      </c>
      <c r="E20" s="3">
        <v>6294</v>
      </c>
      <c r="F20" s="3">
        <v>6020</v>
      </c>
      <c r="G20" s="1">
        <f>'social care need'!B20</f>
        <v>44084</v>
      </c>
      <c r="H20">
        <f t="shared" si="11"/>
        <v>770</v>
      </c>
      <c r="I20" s="1">
        <f>'social care need'!D20</f>
        <v>30080</v>
      </c>
      <c r="J20" s="1">
        <f t="shared" si="12"/>
        <v>5798</v>
      </c>
      <c r="K20" s="1">
        <f t="shared" si="13"/>
        <v>5462</v>
      </c>
      <c r="L20" s="1">
        <f>'social care need'!F20</f>
        <v>14068</v>
      </c>
      <c r="M20" s="1">
        <f t="shared" si="14"/>
        <v>6294</v>
      </c>
      <c r="N20" s="1">
        <f t="shared" si="15"/>
        <v>6020</v>
      </c>
      <c r="O20" s="1">
        <f t="shared" si="16"/>
        <v>88232</v>
      </c>
      <c r="P20" s="1">
        <f t="shared" si="17"/>
        <v>12862</v>
      </c>
      <c r="R20">
        <v>2036</v>
      </c>
      <c r="S20">
        <f t="shared" si="0"/>
        <v>300.51505340911098</v>
      </c>
      <c r="T20">
        <f t="shared" si="1"/>
        <v>2262.8393242415918</v>
      </c>
      <c r="U20">
        <f t="shared" si="2"/>
        <v>2456.4178521518756</v>
      </c>
      <c r="V20">
        <f t="shared" si="18"/>
        <v>5019.7722298025783</v>
      </c>
      <c r="X20">
        <f>H20/'social care need'!C20</f>
        <v>0.30555555555555558</v>
      </c>
      <c r="Y20">
        <f>K20/'social care need'!E20</f>
        <v>0.86712176535958085</v>
      </c>
      <c r="Z20">
        <f>N20/'social care need'!G20</f>
        <v>0.93030443517230721</v>
      </c>
      <c r="AB20">
        <f t="shared" si="19"/>
        <v>0.30555555555555558</v>
      </c>
      <c r="AC20">
        <f>J20/'social care need'!E20</f>
        <v>0.92046356564534049</v>
      </c>
      <c r="AD20">
        <f>M20/'social care need'!G20</f>
        <v>0.97264719517848863</v>
      </c>
      <c r="AF20" s="3">
        <v>50.758839999999999</v>
      </c>
      <c r="AG20" s="3">
        <v>16.357869999999998</v>
      </c>
      <c r="AH20" s="3">
        <v>15.444470000000001</v>
      </c>
      <c r="AJ20" s="2">
        <v>9903</v>
      </c>
      <c r="AK20" s="2">
        <v>2478</v>
      </c>
      <c r="AL20" s="2">
        <v>1251</v>
      </c>
      <c r="AN20">
        <f t="shared" si="20"/>
        <v>3864935.8102732804</v>
      </c>
      <c r="AO20">
        <f t="shared" si="34"/>
        <v>967112.08097113902</v>
      </c>
      <c r="AP20">
        <f t="shared" si="35"/>
        <v>488239.39196726994</v>
      </c>
      <c r="AR20" s="3">
        <v>4.6537299999999997E-2</v>
      </c>
      <c r="AS20" s="3">
        <v>1.5474110000000001</v>
      </c>
      <c r="AT20" s="3">
        <v>0.30606250000000002</v>
      </c>
      <c r="AU20" s="3">
        <v>0.1426453</v>
      </c>
      <c r="AV20" s="3">
        <v>0.23881569999999999</v>
      </c>
      <c r="AW20" s="3">
        <v>0.33815289999999998</v>
      </c>
      <c r="AY20">
        <f t="shared" si="21"/>
        <v>83388148.923927858</v>
      </c>
      <c r="AZ20">
        <f t="shared" si="22"/>
        <v>2772737973.9375544</v>
      </c>
      <c r="BA20">
        <f t="shared" si="23"/>
        <v>548419984.18536687</v>
      </c>
      <c r="BB20">
        <f t="shared" si="24"/>
        <v>255599863.32895043</v>
      </c>
      <c r="BC20">
        <f t="shared" si="25"/>
        <v>427923389.56003195</v>
      </c>
      <c r="BD20">
        <f t="shared" si="26"/>
        <v>605921365.96360517</v>
      </c>
      <c r="BF20">
        <v>2.0260635131734972</v>
      </c>
      <c r="BG20">
        <v>3.8344999999999914</v>
      </c>
      <c r="BH20">
        <v>2</v>
      </c>
      <c r="BI20">
        <f t="shared" si="33"/>
        <v>14.615160892145312</v>
      </c>
      <c r="BJ20">
        <f t="shared" si="32"/>
        <v>3037092.4734949507</v>
      </c>
      <c r="BL20">
        <v>2036</v>
      </c>
      <c r="BM20">
        <f t="shared" si="5"/>
        <v>1.2187312130213797</v>
      </c>
      <c r="BN20">
        <f t="shared" si="6"/>
        <v>40.524011600858366</v>
      </c>
      <c r="BO20">
        <f t="shared" si="7"/>
        <v>8.0152463053369249</v>
      </c>
      <c r="BP20">
        <f t="shared" si="8"/>
        <v>3.7356331265629632</v>
      </c>
      <c r="BQ20">
        <f t="shared" si="9"/>
        <v>6.2541691879320425</v>
      </c>
      <c r="BR20">
        <f t="shared" si="10"/>
        <v>8.8556382515465497</v>
      </c>
      <c r="BS20">
        <f t="shared" si="27"/>
        <v>68.60342968525822</v>
      </c>
      <c r="BT20">
        <f t="shared" si="31"/>
        <v>2.2588521845800909E-2</v>
      </c>
      <c r="BU20">
        <f t="shared" si="28"/>
        <v>0.12908448297956573</v>
      </c>
      <c r="BV20">
        <f t="shared" si="29"/>
        <v>0.59069949981766479</v>
      </c>
    </row>
    <row r="21" spans="1:74" x14ac:dyDescent="0.25">
      <c r="A21">
        <v>2037</v>
      </c>
      <c r="B21" s="3">
        <v>747</v>
      </c>
      <c r="C21" s="3">
        <v>5857</v>
      </c>
      <c r="D21" s="3">
        <v>5507</v>
      </c>
      <c r="E21" s="3">
        <v>6340</v>
      </c>
      <c r="F21" s="3">
        <v>6081</v>
      </c>
      <c r="G21" s="1">
        <f>'social care need'!B21</f>
        <v>44167</v>
      </c>
      <c r="H21">
        <f t="shared" si="11"/>
        <v>747</v>
      </c>
      <c r="I21" s="1">
        <f>'social care need'!D21</f>
        <v>30336</v>
      </c>
      <c r="J21" s="1">
        <f t="shared" si="12"/>
        <v>5857</v>
      </c>
      <c r="K21" s="1">
        <f t="shared" si="13"/>
        <v>5507</v>
      </c>
      <c r="L21" s="1">
        <f>'social care need'!F21</f>
        <v>14250</v>
      </c>
      <c r="M21" s="1">
        <f t="shared" si="14"/>
        <v>6340</v>
      </c>
      <c r="N21" s="1">
        <f t="shared" si="15"/>
        <v>6081</v>
      </c>
      <c r="O21" s="1">
        <f t="shared" si="16"/>
        <v>88753</v>
      </c>
      <c r="P21" s="1">
        <f t="shared" si="17"/>
        <v>12944</v>
      </c>
      <c r="R21">
        <v>2037</v>
      </c>
      <c r="S21">
        <f t="shared" si="0"/>
        <v>291.53862973585183</v>
      </c>
      <c r="T21">
        <f t="shared" si="1"/>
        <v>2285.8658023599523</v>
      </c>
      <c r="U21">
        <f t="shared" si="2"/>
        <v>2474.3706994983945</v>
      </c>
      <c r="V21">
        <f t="shared" si="18"/>
        <v>5051.7751315941987</v>
      </c>
      <c r="X21">
        <f>H21/'social care need'!C21</f>
        <v>0.29737261146496813</v>
      </c>
      <c r="Y21">
        <f>K21/'social care need'!E21</f>
        <v>0.86970941250789635</v>
      </c>
      <c r="Z21">
        <f>N21/'social care need'!G21</f>
        <v>0.92783033262129999</v>
      </c>
      <c r="AB21">
        <f t="shared" si="19"/>
        <v>0.29737261146496813</v>
      </c>
      <c r="AC21">
        <f>J21/'social care need'!E21</f>
        <v>0.92498420720151608</v>
      </c>
      <c r="AD21">
        <f>M21/'social care need'!G21</f>
        <v>0.9673481843149222</v>
      </c>
      <c r="AF21" s="3">
        <v>49.537889999999997</v>
      </c>
      <c r="AG21" s="3">
        <v>16.461169999999999</v>
      </c>
      <c r="AH21" s="3">
        <v>16.080970000000001</v>
      </c>
      <c r="AJ21" s="2">
        <v>9843</v>
      </c>
      <c r="AK21" s="2">
        <v>2571</v>
      </c>
      <c r="AL21" s="2">
        <v>1273</v>
      </c>
      <c r="AN21">
        <f t="shared" si="20"/>
        <v>3841519.0528647783</v>
      </c>
      <c r="AO21">
        <f t="shared" si="34"/>
        <v>1003408.0549543173</v>
      </c>
      <c r="AP21">
        <f t="shared" si="35"/>
        <v>496825.53635038738</v>
      </c>
      <c r="AR21" s="3">
        <v>3.3382700000000001E-2</v>
      </c>
      <c r="AS21" s="3">
        <v>1.5719099999999999</v>
      </c>
      <c r="AT21" s="3">
        <v>0.320322</v>
      </c>
      <c r="AU21" s="3">
        <v>0.14517150000000001</v>
      </c>
      <c r="AV21" s="3">
        <v>0.23030510000000001</v>
      </c>
      <c r="AW21" s="3">
        <v>0.35088920000000001</v>
      </c>
      <c r="AY21">
        <f t="shared" si="21"/>
        <v>60170210.146505475</v>
      </c>
      <c r="AZ21">
        <f t="shared" si="22"/>
        <v>2833268580.1745634</v>
      </c>
      <c r="BA21">
        <f t="shared" si="23"/>
        <v>577360191.1933105</v>
      </c>
      <c r="BB21">
        <f t="shared" si="24"/>
        <v>261662467.75375929</v>
      </c>
      <c r="BC21">
        <f t="shared" si="25"/>
        <v>415110409.42799586</v>
      </c>
      <c r="BD21">
        <f t="shared" si="26"/>
        <v>632455640.26094913</v>
      </c>
      <c r="BF21">
        <v>2.0144863400446411</v>
      </c>
      <c r="BG21">
        <v>3.8344999999999914</v>
      </c>
      <c r="BH21">
        <v>2</v>
      </c>
      <c r="BI21">
        <f t="shared" si="33"/>
        <v>14.878018859367277</v>
      </c>
      <c r="BJ21">
        <f t="shared" si="32"/>
        <v>3098625.8959617703</v>
      </c>
      <c r="BL21">
        <v>2037</v>
      </c>
      <c r="BM21">
        <f t="shared" si="5"/>
        <v>0.89521352133180065</v>
      </c>
      <c r="BN21">
        <f t="shared" si="6"/>
        <v>42.1534233694899</v>
      </c>
      <c r="BO21">
        <f t="shared" si="7"/>
        <v>8.5899758132219688</v>
      </c>
      <c r="BP21">
        <f t="shared" si="8"/>
        <v>3.8930191300290127</v>
      </c>
      <c r="BQ21">
        <f t="shared" si="9"/>
        <v>6.1760205001893942</v>
      </c>
      <c r="BR21">
        <f t="shared" si="10"/>
        <v>9.4096869435156076</v>
      </c>
      <c r="BS21">
        <f t="shared" si="27"/>
        <v>71.117339277777674</v>
      </c>
      <c r="BT21">
        <f t="shared" si="31"/>
        <v>2.2951250543171441E-2</v>
      </c>
      <c r="BU21">
        <f t="shared" si="28"/>
        <v>0.13231213427097224</v>
      </c>
      <c r="BV21">
        <f t="shared" si="29"/>
        <v>0.59273060265714628</v>
      </c>
    </row>
    <row r="22" spans="1:74" x14ac:dyDescent="0.25">
      <c r="A22">
        <v>2038</v>
      </c>
      <c r="B22" s="3">
        <v>732</v>
      </c>
      <c r="C22" s="3">
        <v>5999</v>
      </c>
      <c r="D22" s="3">
        <v>5643</v>
      </c>
      <c r="E22" s="3">
        <v>6416</v>
      </c>
      <c r="F22" s="3">
        <v>6163</v>
      </c>
      <c r="G22" s="1">
        <f>'social care need'!B22</f>
        <v>44300</v>
      </c>
      <c r="H22">
        <f t="shared" si="11"/>
        <v>732</v>
      </c>
      <c r="I22" s="1">
        <f>'social care need'!D22</f>
        <v>30487</v>
      </c>
      <c r="J22" s="1">
        <f t="shared" si="12"/>
        <v>5999</v>
      </c>
      <c r="K22" s="1">
        <f t="shared" si="13"/>
        <v>5643</v>
      </c>
      <c r="L22" s="1">
        <f>'social care need'!F22</f>
        <v>14515</v>
      </c>
      <c r="M22" s="1">
        <f t="shared" si="14"/>
        <v>6416</v>
      </c>
      <c r="N22" s="1">
        <f t="shared" si="15"/>
        <v>6163</v>
      </c>
      <c r="O22" s="1">
        <f t="shared" si="16"/>
        <v>89302</v>
      </c>
      <c r="P22" s="1">
        <f t="shared" si="17"/>
        <v>13147</v>
      </c>
      <c r="R22">
        <v>2038</v>
      </c>
      <c r="S22">
        <f t="shared" si="0"/>
        <v>285.68444038372627</v>
      </c>
      <c r="T22">
        <f t="shared" si="1"/>
        <v>2341.2854615600736</v>
      </c>
      <c r="U22">
        <f t="shared" si="2"/>
        <v>2504.031925549164</v>
      </c>
      <c r="V22">
        <f t="shared" si="18"/>
        <v>5131.0018274929644</v>
      </c>
      <c r="X22">
        <f>H22/'social care need'!C22</f>
        <v>0.29373996789727125</v>
      </c>
      <c r="Y22">
        <f>K22/'social care need'!E22</f>
        <v>0.87692307692307692</v>
      </c>
      <c r="Z22">
        <f>N22/'social care need'!G22</f>
        <v>0.92593149038461542</v>
      </c>
      <c r="AB22">
        <f t="shared" si="19"/>
        <v>0.29373996789727125</v>
      </c>
      <c r="AC22">
        <f>J22/'social care need'!E22</f>
        <v>0.93224553224553219</v>
      </c>
      <c r="AD22">
        <f>M22/'social care need'!G22</f>
        <v>0.96394230769230771</v>
      </c>
      <c r="AF22" s="3">
        <v>51.200530000000001</v>
      </c>
      <c r="AG22" s="3">
        <v>16.014690000000002</v>
      </c>
      <c r="AH22" s="3">
        <v>14.932639999999999</v>
      </c>
      <c r="AJ22" s="2">
        <v>9999</v>
      </c>
      <c r="AK22" s="2">
        <v>2552</v>
      </c>
      <c r="AL22" s="2">
        <v>1387</v>
      </c>
      <c r="AN22">
        <f t="shared" si="20"/>
        <v>3902402.6221268838</v>
      </c>
      <c r="AO22">
        <f t="shared" si="34"/>
        <v>995992.74844162492</v>
      </c>
      <c r="AP22">
        <f t="shared" si="35"/>
        <v>541317.37542654143</v>
      </c>
      <c r="AR22" s="3">
        <v>3.59079E-2</v>
      </c>
      <c r="AS22" s="3">
        <v>1.4989440000000001</v>
      </c>
      <c r="AT22" s="3">
        <v>0.31356479999999998</v>
      </c>
      <c r="AU22" s="3">
        <v>0.14639269999999999</v>
      </c>
      <c r="AV22" s="3">
        <v>0.23200229999999999</v>
      </c>
      <c r="AW22" s="3">
        <v>0.34153699999999998</v>
      </c>
      <c r="AY22">
        <f t="shared" si="21"/>
        <v>65122073.375659905</v>
      </c>
      <c r="AZ22">
        <f t="shared" si="22"/>
        <v>2718464214.1145873</v>
      </c>
      <c r="BA22">
        <f t="shared" si="23"/>
        <v>568676806.87603915</v>
      </c>
      <c r="BB22">
        <f t="shared" si="24"/>
        <v>265495786.47208467</v>
      </c>
      <c r="BC22">
        <f t="shared" si="25"/>
        <v>420756179.11161232</v>
      </c>
      <c r="BD22">
        <f t="shared" si="26"/>
        <v>619406803.92066264</v>
      </c>
      <c r="BF22">
        <v>1.9903586550271939</v>
      </c>
      <c r="BG22">
        <v>3.8344999999999914</v>
      </c>
      <c r="BH22">
        <v>2</v>
      </c>
      <c r="BI22">
        <f t="shared" si="33"/>
        <v>15.145604404440894</v>
      </c>
      <c r="BJ22">
        <f t="shared" si="32"/>
        <v>3161047.291365006</v>
      </c>
      <c r="BL22">
        <v>2038</v>
      </c>
      <c r="BM22">
        <f t="shared" si="5"/>
        <v>0.98631316134471769</v>
      </c>
      <c r="BN22">
        <f t="shared" si="6"/>
        <v>41.17278357460885</v>
      </c>
      <c r="BO22">
        <f t="shared" si="7"/>
        <v>8.6129539509251209</v>
      </c>
      <c r="BP22">
        <f t="shared" si="8"/>
        <v>4.0210941529521049</v>
      </c>
      <c r="BQ22">
        <f t="shared" si="9"/>
        <v>6.3726066395485574</v>
      </c>
      <c r="BR22">
        <f t="shared" si="10"/>
        <v>9.3812904176014449</v>
      </c>
      <c r="BS22">
        <f t="shared" si="27"/>
        <v>70.547041896980787</v>
      </c>
      <c r="BT22">
        <f t="shared" si="31"/>
        <v>2.231761672458785E-2</v>
      </c>
      <c r="BU22">
        <f t="shared" si="28"/>
        <v>0.13297921734692802</v>
      </c>
      <c r="BV22">
        <f t="shared" si="29"/>
        <v>0.58362168657238811</v>
      </c>
    </row>
    <row r="23" spans="1:74" x14ac:dyDescent="0.25">
      <c r="A23">
        <v>2039</v>
      </c>
      <c r="B23" s="3">
        <v>769</v>
      </c>
      <c r="C23" s="3">
        <v>5947</v>
      </c>
      <c r="D23" s="3">
        <v>5604</v>
      </c>
      <c r="E23" s="3">
        <v>6561</v>
      </c>
      <c r="F23" s="3">
        <v>6277</v>
      </c>
      <c r="G23" s="1">
        <f>'social care need'!B23</f>
        <v>44519</v>
      </c>
      <c r="H23">
        <f t="shared" si="11"/>
        <v>769</v>
      </c>
      <c r="I23" s="1">
        <f>'social care need'!D23</f>
        <v>30499</v>
      </c>
      <c r="J23" s="1">
        <f t="shared" si="12"/>
        <v>5947</v>
      </c>
      <c r="K23" s="1">
        <f t="shared" si="13"/>
        <v>5604</v>
      </c>
      <c r="L23" s="1">
        <f>'social care need'!F23</f>
        <v>14854</v>
      </c>
      <c r="M23" s="1">
        <f t="shared" si="14"/>
        <v>6561</v>
      </c>
      <c r="N23" s="1">
        <f t="shared" si="15"/>
        <v>6277</v>
      </c>
      <c r="O23" s="1">
        <f t="shared" si="16"/>
        <v>89872</v>
      </c>
      <c r="P23" s="1">
        <f t="shared" si="17"/>
        <v>13277</v>
      </c>
      <c r="R23">
        <v>2039</v>
      </c>
      <c r="S23">
        <f t="shared" si="0"/>
        <v>300.1247741189693</v>
      </c>
      <c r="T23">
        <f t="shared" si="1"/>
        <v>2320.9909384727052</v>
      </c>
      <c r="U23">
        <f t="shared" si="2"/>
        <v>2560.6224226197105</v>
      </c>
      <c r="V23">
        <f t="shared" si="18"/>
        <v>5181.7381352113844</v>
      </c>
      <c r="X23">
        <f>H23/'social care need'!C23</f>
        <v>0.29922178988326847</v>
      </c>
      <c r="Y23">
        <f>K23/'social care need'!E23</f>
        <v>0.87248949089210648</v>
      </c>
      <c r="Z23">
        <f>N23/'social care need'!G23</f>
        <v>0.92281681858276976</v>
      </c>
      <c r="AB23">
        <f t="shared" si="19"/>
        <v>0.29922178988326847</v>
      </c>
      <c r="AC23">
        <f>J23/'social care need'!E23</f>
        <v>0.92589132803985674</v>
      </c>
      <c r="AD23">
        <f>M23/'social care need'!G23</f>
        <v>0.96456924433989999</v>
      </c>
      <c r="AF23" s="3">
        <v>50.156010000000002</v>
      </c>
      <c r="AG23" s="3">
        <v>16.10445</v>
      </c>
      <c r="AH23" s="3">
        <v>15.53678</v>
      </c>
      <c r="AJ23" s="2">
        <v>9950</v>
      </c>
      <c r="AK23" s="2">
        <v>2651</v>
      </c>
      <c r="AL23" s="2">
        <v>1434</v>
      </c>
      <c r="AN23">
        <f t="shared" si="20"/>
        <v>3883278.9369099406</v>
      </c>
      <c r="AO23">
        <f t="shared" si="34"/>
        <v>1034630.3981656536</v>
      </c>
      <c r="AP23">
        <f t="shared" si="35"/>
        <v>559660.50206320151</v>
      </c>
      <c r="AR23" s="3">
        <v>3.7627399999999998E-2</v>
      </c>
      <c r="AS23" s="3">
        <v>1.5521290000000001</v>
      </c>
      <c r="AT23" s="3">
        <v>0.30864609999999998</v>
      </c>
      <c r="AU23" s="3">
        <v>0.14491509999999999</v>
      </c>
      <c r="AV23" s="3">
        <v>0.23346720000000001</v>
      </c>
      <c r="AW23" s="3">
        <v>0.35228779999999998</v>
      </c>
      <c r="AY23">
        <f t="shared" si="21"/>
        <v>68676103.043979928</v>
      </c>
      <c r="AZ23">
        <f t="shared" si="22"/>
        <v>2832886969.1115928</v>
      </c>
      <c r="BA23">
        <f t="shared" si="23"/>
        <v>563329152.89715838</v>
      </c>
      <c r="BB23">
        <f t="shared" si="24"/>
        <v>264493543.00931388</v>
      </c>
      <c r="BC23">
        <f t="shared" si="25"/>
        <v>426115476.60985023</v>
      </c>
      <c r="BD23">
        <f t="shared" si="26"/>
        <v>642982328.1421783</v>
      </c>
      <c r="BF23">
        <v>2.0040517889990923</v>
      </c>
      <c r="BG23">
        <v>3.8344999999999914</v>
      </c>
      <c r="BH23">
        <v>2</v>
      </c>
      <c r="BI23">
        <f t="shared" si="33"/>
        <v>15.418002554244291</v>
      </c>
      <c r="BJ23">
        <f t="shared" si="32"/>
        <v>3223963.4697181918</v>
      </c>
      <c r="BL23">
        <v>2039</v>
      </c>
      <c r="BM23">
        <f t="shared" si="5"/>
        <v>1.0588483321476267</v>
      </c>
      <c r="BN23">
        <f t="shared" si="6"/>
        <v>43.6774585256479</v>
      </c>
      <c r="BO23">
        <f t="shared" si="7"/>
        <v>8.6854103182486604</v>
      </c>
      <c r="BP23">
        <f t="shared" si="8"/>
        <v>4.0779621216987234</v>
      </c>
      <c r="BQ23">
        <f t="shared" si="9"/>
        <v>6.5698495067736937</v>
      </c>
      <c r="BR23">
        <f t="shared" si="10"/>
        <v>9.9135031776300444</v>
      </c>
      <c r="BS23">
        <f t="shared" si="27"/>
        <v>73.983031982146656</v>
      </c>
      <c r="BT23">
        <f t="shared" si="31"/>
        <v>2.2947850581139975E-2</v>
      </c>
      <c r="BU23">
        <f t="shared" si="28"/>
        <v>0.13399698433584525</v>
      </c>
      <c r="BV23">
        <f t="shared" si="29"/>
        <v>0.5903712967074396</v>
      </c>
    </row>
    <row r="24" spans="1:74" x14ac:dyDescent="0.25">
      <c r="A24">
        <v>2040</v>
      </c>
      <c r="B24" s="3">
        <v>750</v>
      </c>
      <c r="C24" s="3">
        <v>5921</v>
      </c>
      <c r="D24" s="3">
        <v>5597</v>
      </c>
      <c r="E24" s="3">
        <v>6778</v>
      </c>
      <c r="F24" s="3">
        <v>6477</v>
      </c>
      <c r="G24" s="1">
        <f>'social care need'!B24</f>
        <v>44676</v>
      </c>
      <c r="H24">
        <f t="shared" si="11"/>
        <v>750</v>
      </c>
      <c r="I24" s="1">
        <f>'social care need'!D24</f>
        <v>30447</v>
      </c>
      <c r="J24" s="1">
        <f t="shared" si="12"/>
        <v>5921</v>
      </c>
      <c r="K24" s="1">
        <f t="shared" si="13"/>
        <v>5597</v>
      </c>
      <c r="L24" s="1">
        <f>'social care need'!F24</f>
        <v>15292</v>
      </c>
      <c r="M24" s="1">
        <f t="shared" si="14"/>
        <v>6778</v>
      </c>
      <c r="N24" s="1">
        <f t="shared" si="15"/>
        <v>6477</v>
      </c>
      <c r="O24" s="1">
        <f t="shared" si="16"/>
        <v>90415</v>
      </c>
      <c r="P24" s="1">
        <f t="shared" si="17"/>
        <v>13449</v>
      </c>
      <c r="R24">
        <v>2040</v>
      </c>
      <c r="S24">
        <f t="shared" si="0"/>
        <v>292.70946760627692</v>
      </c>
      <c r="T24">
        <f t="shared" si="1"/>
        <v>2310.8436769290206</v>
      </c>
      <c r="U24">
        <f t="shared" si="2"/>
        <v>2645.31302858046</v>
      </c>
      <c r="V24">
        <f t="shared" si="18"/>
        <v>5248.8661731157572</v>
      </c>
      <c r="X24">
        <f>H24/'social care need'!C24</f>
        <v>0.29574132492113564</v>
      </c>
      <c r="Y24">
        <f>K24/'social care need'!E24</f>
        <v>0.87521501172791238</v>
      </c>
      <c r="Z24">
        <f>N24/'social care need'!G24</f>
        <v>0.92502142245072838</v>
      </c>
      <c r="AB24">
        <f t="shared" si="19"/>
        <v>0.29574132492113564</v>
      </c>
      <c r="AC24">
        <f>J24/'social care need'!E24</f>
        <v>0.92587959343236903</v>
      </c>
      <c r="AD24">
        <f>M24/'social care need'!G24</f>
        <v>0.96800914024564411</v>
      </c>
      <c r="AF24" s="3">
        <v>50.21049</v>
      </c>
      <c r="AG24" s="3">
        <v>15.77716</v>
      </c>
      <c r="AH24" s="3">
        <v>15.108560000000001</v>
      </c>
      <c r="AJ24" s="2">
        <v>10031</v>
      </c>
      <c r="AK24" s="2">
        <v>2691</v>
      </c>
      <c r="AL24" s="2">
        <v>1500</v>
      </c>
      <c r="AN24">
        <f t="shared" si="20"/>
        <v>3914891.5594114186</v>
      </c>
      <c r="AO24">
        <f t="shared" si="34"/>
        <v>1050241.5697713217</v>
      </c>
      <c r="AP24">
        <f t="shared" si="35"/>
        <v>585418.93521255383</v>
      </c>
      <c r="AR24" s="3">
        <v>3.2448100000000001E-2</v>
      </c>
      <c r="AS24" s="3">
        <v>1.492875</v>
      </c>
      <c r="AT24" s="3">
        <v>0.31955539999999999</v>
      </c>
      <c r="AU24" s="3">
        <v>0.14363989999999999</v>
      </c>
      <c r="AV24" s="3">
        <v>0.23375170000000001</v>
      </c>
      <c r="AW24" s="3">
        <v>0.36004740000000002</v>
      </c>
      <c r="AY24">
        <f t="shared" si="21"/>
        <v>59580862.41601707</v>
      </c>
      <c r="AZ24">
        <f t="shared" si="22"/>
        <v>2741201487.2769585</v>
      </c>
      <c r="BA24">
        <f t="shared" si="23"/>
        <v>586764288.87038994</v>
      </c>
      <c r="BB24">
        <f t="shared" si="24"/>
        <v>263750084.57661465</v>
      </c>
      <c r="BC24">
        <f t="shared" si="25"/>
        <v>429212430.8421787</v>
      </c>
      <c r="BD24">
        <f t="shared" si="26"/>
        <v>661115276.47673249</v>
      </c>
      <c r="BF24">
        <v>1.9576261807040964</v>
      </c>
      <c r="BG24">
        <v>3.8344999999999914</v>
      </c>
      <c r="BH24">
        <v>2</v>
      </c>
      <c r="BI24">
        <f t="shared" si="33"/>
        <v>15.695299864889005</v>
      </c>
      <c r="BJ24">
        <f t="shared" si="32"/>
        <v>3288573.3673097566</v>
      </c>
      <c r="BL24">
        <v>2040</v>
      </c>
      <c r="BM24">
        <f t="shared" si="5"/>
        <v>0.93513950182808314</v>
      </c>
      <c r="BN24">
        <f t="shared" si="6"/>
        <v>43.023979332891585</v>
      </c>
      <c r="BO24">
        <f t="shared" si="7"/>
        <v>9.2094414638291244</v>
      </c>
      <c r="BP24">
        <f t="shared" si="8"/>
        <v>4.1396366668198041</v>
      </c>
      <c r="BQ24">
        <f t="shared" si="9"/>
        <v>6.7366178078059296</v>
      </c>
      <c r="BR24">
        <f t="shared" si="10"/>
        <v>10.376402509561318</v>
      </c>
      <c r="BS24">
        <f t="shared" si="27"/>
        <v>74.421217282735839</v>
      </c>
      <c r="BT24">
        <f t="shared" si="31"/>
        <v>2.2630243868822883E-2</v>
      </c>
      <c r="BU24">
        <f t="shared" si="28"/>
        <v>0.13942801378993872</v>
      </c>
      <c r="BV24">
        <f t="shared" si="29"/>
        <v>0.5781144262856911</v>
      </c>
    </row>
    <row r="25" spans="1:74" x14ac:dyDescent="0.25">
      <c r="A25">
        <v>2041</v>
      </c>
      <c r="B25" s="3">
        <v>759</v>
      </c>
      <c r="C25" s="3">
        <v>5978</v>
      </c>
      <c r="D25" s="3">
        <v>5648</v>
      </c>
      <c r="E25" s="3">
        <v>6891</v>
      </c>
      <c r="F25" s="3">
        <v>6588</v>
      </c>
      <c r="G25" s="1">
        <f>'social care need'!B25</f>
        <v>44951</v>
      </c>
      <c r="H25">
        <f t="shared" si="11"/>
        <v>759</v>
      </c>
      <c r="I25" s="1">
        <f>'social care need'!D25</f>
        <v>30289</v>
      </c>
      <c r="J25" s="1">
        <f t="shared" si="12"/>
        <v>5978</v>
      </c>
      <c r="K25" s="1">
        <f t="shared" si="13"/>
        <v>5648</v>
      </c>
      <c r="L25" s="1">
        <f>'social care need'!F25</f>
        <v>15707</v>
      </c>
      <c r="M25" s="1">
        <f t="shared" si="14"/>
        <v>6891</v>
      </c>
      <c r="N25" s="1">
        <f t="shared" si="15"/>
        <v>6588</v>
      </c>
      <c r="O25" s="1">
        <f t="shared" si="16"/>
        <v>90947</v>
      </c>
      <c r="P25" s="1">
        <f t="shared" si="17"/>
        <v>13628</v>
      </c>
      <c r="R25">
        <v>2041</v>
      </c>
      <c r="S25">
        <f t="shared" si="0"/>
        <v>296.22198121755224</v>
      </c>
      <c r="T25">
        <f t="shared" si="1"/>
        <v>2333.0895964670981</v>
      </c>
      <c r="U25">
        <f t="shared" si="2"/>
        <v>2689.4145883664728</v>
      </c>
      <c r="V25">
        <f t="shared" si="18"/>
        <v>5318.7261660511231</v>
      </c>
      <c r="X25">
        <f>H25/'social care need'!C25</f>
        <v>0.29988146977479258</v>
      </c>
      <c r="Y25">
        <f>K25/'social care need'!E25</f>
        <v>0.88222430490471726</v>
      </c>
      <c r="Z25">
        <f>N25/'social care need'!G25</f>
        <v>0.92502106149957875</v>
      </c>
      <c r="AB25">
        <f t="shared" si="19"/>
        <v>0.29988146977479258</v>
      </c>
      <c r="AC25">
        <f>J25/'social care need'!E25</f>
        <v>0.93377069665729462</v>
      </c>
      <c r="AD25">
        <f>M25/'social care need'!G25</f>
        <v>0.96756529064869423</v>
      </c>
      <c r="AF25" s="3">
        <v>48.916400000000003</v>
      </c>
      <c r="AG25" s="3">
        <v>16.104890000000001</v>
      </c>
      <c r="AH25" s="3">
        <v>15.604509999999999</v>
      </c>
      <c r="AJ25" s="2">
        <v>10176</v>
      </c>
      <c r="AK25" s="2">
        <v>2727</v>
      </c>
      <c r="AL25" s="2">
        <v>1546</v>
      </c>
      <c r="AN25">
        <f t="shared" si="20"/>
        <v>3971482.0564819654</v>
      </c>
      <c r="AO25">
        <f t="shared" si="34"/>
        <v>1064291.6242164229</v>
      </c>
      <c r="AP25">
        <f t="shared" si="35"/>
        <v>603371.78255907213</v>
      </c>
      <c r="AR25" s="3">
        <v>2.4190699999999999E-2</v>
      </c>
      <c r="AS25" s="3">
        <v>1.564934</v>
      </c>
      <c r="AT25" s="3">
        <v>0.31569849999999999</v>
      </c>
      <c r="AU25" s="3">
        <v>0.14727580000000001</v>
      </c>
      <c r="AV25" s="3">
        <v>0.22353590000000001</v>
      </c>
      <c r="AW25" s="3">
        <v>0.37352639999999998</v>
      </c>
      <c r="AY25">
        <f t="shared" si="21"/>
        <v>44680069.535241924</v>
      </c>
      <c r="AZ25">
        <f t="shared" si="22"/>
        <v>2890423176.595315</v>
      </c>
      <c r="BA25">
        <f t="shared" si="23"/>
        <v>583093128.02736485</v>
      </c>
      <c r="BB25">
        <f t="shared" si="24"/>
        <v>272017468.89748472</v>
      </c>
      <c r="BC25">
        <f t="shared" si="25"/>
        <v>412869390.121943</v>
      </c>
      <c r="BD25">
        <f t="shared" si="26"/>
        <v>689900892.70870984</v>
      </c>
      <c r="BF25">
        <v>1.9264648492287648</v>
      </c>
      <c r="BG25">
        <v>3.8344999999999914</v>
      </c>
      <c r="BH25">
        <v>2</v>
      </c>
      <c r="BI25">
        <f t="shared" si="33"/>
        <v>15.977584449223697</v>
      </c>
      <c r="BJ25">
        <f t="shared" si="32"/>
        <v>3352951.3405198748</v>
      </c>
      <c r="BL25">
        <v>2041</v>
      </c>
      <c r="BM25">
        <f t="shared" si="5"/>
        <v>0.71387958419651487</v>
      </c>
      <c r="BN25">
        <f t="shared" si="6"/>
        <v>46.18198039804507</v>
      </c>
      <c r="BO25">
        <f t="shared" si="7"/>
        <v>9.3164196948192277</v>
      </c>
      <c r="BP25">
        <f t="shared" si="8"/>
        <v>4.3461820809736427</v>
      </c>
      <c r="BQ25">
        <f t="shared" si="9"/>
        <v>6.5966555471728281</v>
      </c>
      <c r="BR25">
        <f t="shared" si="10"/>
        <v>11.022949774848229</v>
      </c>
      <c r="BS25">
        <f t="shared" si="27"/>
        <v>78.178067080055499</v>
      </c>
      <c r="BT25">
        <f t="shared" si="31"/>
        <v>2.3316194940047653E-2</v>
      </c>
      <c r="BU25">
        <f t="shared" si="28"/>
        <v>0.14099798302202285</v>
      </c>
      <c r="BV25">
        <f t="shared" si="29"/>
        <v>0.59072809194366549</v>
      </c>
    </row>
    <row r="26" spans="1:74" x14ac:dyDescent="0.25">
      <c r="A26">
        <v>2042</v>
      </c>
      <c r="B26" s="3">
        <v>763</v>
      </c>
      <c r="C26" s="3">
        <v>5926</v>
      </c>
      <c r="D26" s="3">
        <v>5584</v>
      </c>
      <c r="E26" s="3">
        <v>6986</v>
      </c>
      <c r="F26" s="3">
        <v>6668</v>
      </c>
      <c r="G26" s="1">
        <f>'social care need'!B26</f>
        <v>45194</v>
      </c>
      <c r="H26">
        <f t="shared" si="11"/>
        <v>763</v>
      </c>
      <c r="I26" s="1">
        <f>'social care need'!D26</f>
        <v>30019</v>
      </c>
      <c r="J26" s="1">
        <f t="shared" si="12"/>
        <v>5926</v>
      </c>
      <c r="K26" s="1">
        <f t="shared" si="13"/>
        <v>5584</v>
      </c>
      <c r="L26" s="1">
        <f>'social care need'!F26</f>
        <v>16118</v>
      </c>
      <c r="M26" s="1">
        <f t="shared" si="14"/>
        <v>6986</v>
      </c>
      <c r="N26" s="1">
        <f t="shared" si="15"/>
        <v>6668</v>
      </c>
      <c r="O26" s="1">
        <f t="shared" si="16"/>
        <v>91331</v>
      </c>
      <c r="P26" s="1">
        <f t="shared" si="17"/>
        <v>13675</v>
      </c>
      <c r="R26">
        <v>2042</v>
      </c>
      <c r="S26">
        <f t="shared" si="0"/>
        <v>297.78309837811906</v>
      </c>
      <c r="T26">
        <f t="shared" si="1"/>
        <v>2312.7950733797293</v>
      </c>
      <c r="U26">
        <f t="shared" si="2"/>
        <v>2726.4911209299339</v>
      </c>
      <c r="V26">
        <f t="shared" si="18"/>
        <v>5337.0692926877819</v>
      </c>
      <c r="X26">
        <f>H26/'social care need'!C26</f>
        <v>0.30654881478505425</v>
      </c>
      <c r="Y26">
        <f>K26/'social care need'!E26</f>
        <v>0.88131313131313127</v>
      </c>
      <c r="Z26">
        <f>N26/'social care need'!G26</f>
        <v>0.92611111111111111</v>
      </c>
      <c r="AB26">
        <f t="shared" si="19"/>
        <v>0.30654881478505425</v>
      </c>
      <c r="AC26">
        <f>J26/'social care need'!E26</f>
        <v>0.93529040404040409</v>
      </c>
      <c r="AD26">
        <f>M26/'social care need'!G26</f>
        <v>0.97027777777777779</v>
      </c>
      <c r="AF26" s="3">
        <v>49.766199999999998</v>
      </c>
      <c r="AG26" s="3">
        <v>15.98747</v>
      </c>
      <c r="AH26" s="3">
        <v>15.38894</v>
      </c>
      <c r="AJ26" s="2">
        <v>10304</v>
      </c>
      <c r="AK26" s="2">
        <v>2648</v>
      </c>
      <c r="AL26" s="2">
        <v>1582</v>
      </c>
      <c r="AN26">
        <f t="shared" si="20"/>
        <v>4021437.8056201031</v>
      </c>
      <c r="AO26">
        <f t="shared" si="34"/>
        <v>1033459.5602952284</v>
      </c>
      <c r="AP26">
        <f t="shared" si="35"/>
        <v>617421.83700417343</v>
      </c>
      <c r="AR26" s="3">
        <v>2.7458E-2</v>
      </c>
      <c r="AS26" s="3">
        <v>1.554144</v>
      </c>
      <c r="AT26" s="3">
        <v>0.29618860000000002</v>
      </c>
      <c r="AU26" s="3">
        <v>0.14057919999999999</v>
      </c>
      <c r="AV26" s="3">
        <v>0.22748579999999999</v>
      </c>
      <c r="AW26" s="3">
        <v>0.38436290000000001</v>
      </c>
      <c r="AY26">
        <f t="shared" si="21"/>
        <v>50928881.741117954</v>
      </c>
      <c r="AZ26">
        <f t="shared" si="22"/>
        <v>2882614028.1399961</v>
      </c>
      <c r="BA26">
        <f t="shared" si="23"/>
        <v>549368278.18731475</v>
      </c>
      <c r="BB26">
        <f t="shared" si="24"/>
        <v>260745190.91197351</v>
      </c>
      <c r="BC26">
        <f t="shared" si="25"/>
        <v>421938866.85059392</v>
      </c>
      <c r="BD26">
        <f t="shared" si="26"/>
        <v>712913274.08307755</v>
      </c>
      <c r="BF26">
        <v>1.9030351552745657</v>
      </c>
      <c r="BG26">
        <v>3.8344999999999914</v>
      </c>
      <c r="BH26">
        <v>2</v>
      </c>
      <c r="BI26">
        <f t="shared" si="33"/>
        <v>16.264946004832527</v>
      </c>
      <c r="BJ26">
        <f t="shared" si="32"/>
        <v>3417544.7695067348</v>
      </c>
      <c r="BL26">
        <v>2042</v>
      </c>
      <c r="BM26">
        <f t="shared" si="5"/>
        <v>0.8283555116057848</v>
      </c>
      <c r="BN26">
        <f t="shared" si="6"/>
        <v>46.885561520469828</v>
      </c>
      <c r="BO26">
        <f t="shared" si="7"/>
        <v>8.9354453814844899</v>
      </c>
      <c r="BP26">
        <f t="shared" si="8"/>
        <v>4.2410064512029981</v>
      </c>
      <c r="BQ26">
        <f t="shared" si="9"/>
        <v>6.8628128866651315</v>
      </c>
      <c r="BR26">
        <f t="shared" si="10"/>
        <v>11.595495909089628</v>
      </c>
      <c r="BS26">
        <f t="shared" si="27"/>
        <v>79.348677660517865</v>
      </c>
      <c r="BT26">
        <f t="shared" si="31"/>
        <v>2.3218036049889264E-2</v>
      </c>
      <c r="BU26">
        <f t="shared" si="28"/>
        <v>0.14613344860892735</v>
      </c>
      <c r="BV26">
        <f t="shared" si="29"/>
        <v>0.59088018733044423</v>
      </c>
    </row>
    <row r="27" spans="1:74" x14ac:dyDescent="0.25">
      <c r="A27">
        <v>2043</v>
      </c>
      <c r="B27" s="3">
        <v>741</v>
      </c>
      <c r="C27" s="3">
        <v>5845</v>
      </c>
      <c r="D27" s="3">
        <v>5525</v>
      </c>
      <c r="E27" s="3">
        <v>7288</v>
      </c>
      <c r="F27" s="3">
        <v>6924</v>
      </c>
      <c r="G27" s="1">
        <f>'social care need'!B27</f>
        <v>45418</v>
      </c>
      <c r="H27">
        <f t="shared" si="11"/>
        <v>741</v>
      </c>
      <c r="I27" s="1">
        <f>'social care need'!D27</f>
        <v>29789</v>
      </c>
      <c r="J27" s="1">
        <f t="shared" si="12"/>
        <v>5845</v>
      </c>
      <c r="K27" s="1">
        <f t="shared" si="13"/>
        <v>5525</v>
      </c>
      <c r="L27" s="1">
        <f>'social care need'!F27</f>
        <v>16512</v>
      </c>
      <c r="M27" s="1">
        <f t="shared" si="14"/>
        <v>7288</v>
      </c>
      <c r="N27" s="1">
        <f t="shared" si="15"/>
        <v>6924</v>
      </c>
      <c r="O27" s="1">
        <f t="shared" si="16"/>
        <v>91719</v>
      </c>
      <c r="P27" s="1">
        <f t="shared" si="17"/>
        <v>13874</v>
      </c>
      <c r="R27">
        <v>2043</v>
      </c>
      <c r="S27">
        <f t="shared" si="0"/>
        <v>289.19695399500159</v>
      </c>
      <c r="T27">
        <f t="shared" si="1"/>
        <v>2281.1824508782515</v>
      </c>
      <c r="U27">
        <f t="shared" si="2"/>
        <v>2844.3554665527281</v>
      </c>
      <c r="V27">
        <f t="shared" si="18"/>
        <v>5414.7348714259806</v>
      </c>
      <c r="X27">
        <f>H27/'social care need'!C27</f>
        <v>0.3091364205256571</v>
      </c>
      <c r="Y27">
        <f>K27/'social care need'!E27</f>
        <v>0.88061842524705136</v>
      </c>
      <c r="Z27">
        <f>N27/'social care need'!G27</f>
        <v>0.92902187038776329</v>
      </c>
      <c r="AB27">
        <f t="shared" si="19"/>
        <v>0.3091364205256571</v>
      </c>
      <c r="AC27">
        <f>J27/'social care need'!E27</f>
        <v>0.93162256933375842</v>
      </c>
      <c r="AD27">
        <f>M27/'social care need'!G27</f>
        <v>0.97786126392056893</v>
      </c>
      <c r="AF27" s="3">
        <v>51.502319999999997</v>
      </c>
      <c r="AG27" s="3">
        <v>15.643689999999999</v>
      </c>
      <c r="AH27" s="3">
        <v>15.41574</v>
      </c>
      <c r="AJ27" s="2">
        <v>10376</v>
      </c>
      <c r="AK27" s="2">
        <v>2728</v>
      </c>
      <c r="AL27" s="2">
        <v>1646</v>
      </c>
      <c r="AN27">
        <f t="shared" si="20"/>
        <v>4049537.914510306</v>
      </c>
      <c r="AO27">
        <f t="shared" si="34"/>
        <v>1064681.9035065647</v>
      </c>
      <c r="AP27">
        <f t="shared" si="35"/>
        <v>642399.71157324244</v>
      </c>
      <c r="AR27" s="3">
        <v>3.32053E-2</v>
      </c>
      <c r="AS27" s="3">
        <v>1.514035</v>
      </c>
      <c r="AT27" s="3">
        <v>0.32870500000000002</v>
      </c>
      <c r="AU27" s="3">
        <v>0.1467717</v>
      </c>
      <c r="AV27" s="3">
        <v>0.2389145</v>
      </c>
      <c r="AW27" s="3">
        <v>0.37632280000000001</v>
      </c>
      <c r="AY27">
        <f t="shared" si="21"/>
        <v>61850575.673424304</v>
      </c>
      <c r="AZ27">
        <f t="shared" si="22"/>
        <v>2820150287.4454665</v>
      </c>
      <c r="BA27">
        <f t="shared" si="23"/>
        <v>612269531.57275903</v>
      </c>
      <c r="BB27">
        <f t="shared" si="24"/>
        <v>273387505.53577679</v>
      </c>
      <c r="BC27">
        <f t="shared" si="25"/>
        <v>445019299.98308498</v>
      </c>
      <c r="BD27">
        <f t="shared" si="26"/>
        <v>700965864.45642471</v>
      </c>
      <c r="BF27">
        <v>1.8715040493936073</v>
      </c>
      <c r="BG27">
        <v>3.8344999999999914</v>
      </c>
      <c r="BH27">
        <v>2</v>
      </c>
      <c r="BI27">
        <f t="shared" si="33"/>
        <v>16.557475842537084</v>
      </c>
      <c r="BJ27">
        <f t="shared" si="32"/>
        <v>3482581.8479176951</v>
      </c>
      <c r="BL27">
        <v>2043</v>
      </c>
      <c r="BM27">
        <f t="shared" si="5"/>
        <v>1.0240894125597346</v>
      </c>
      <c r="BN27">
        <f t="shared" si="6"/>
        <v>46.69457025670232</v>
      </c>
      <c r="BO27">
        <f t="shared" si="7"/>
        <v>10.137637978137453</v>
      </c>
      <c r="BP27">
        <f t="shared" si="8"/>
        <v>4.5266070185600977</v>
      </c>
      <c r="BQ27">
        <f t="shared" si="9"/>
        <v>7.3683963089326934</v>
      </c>
      <c r="BR27">
        <f t="shared" si="10"/>
        <v>11.606225367180375</v>
      </c>
      <c r="BS27">
        <f t="shared" si="27"/>
        <v>81.357526342072674</v>
      </c>
      <c r="BT27">
        <f t="shared" si="31"/>
        <v>2.3361267558067E-2</v>
      </c>
      <c r="BU27">
        <f t="shared" si="28"/>
        <v>0.14265705816056026</v>
      </c>
      <c r="BV27">
        <f t="shared" si="29"/>
        <v>0.57394284654590111</v>
      </c>
    </row>
    <row r="28" spans="1:74" x14ac:dyDescent="0.25">
      <c r="A28">
        <v>2044</v>
      </c>
      <c r="B28" s="3">
        <v>740</v>
      </c>
      <c r="C28" s="3">
        <v>5832</v>
      </c>
      <c r="D28" s="3">
        <v>5520</v>
      </c>
      <c r="E28" s="3">
        <v>7504</v>
      </c>
      <c r="F28" s="3">
        <v>7157</v>
      </c>
      <c r="G28" s="1">
        <f>'social care need'!B28</f>
        <v>45793</v>
      </c>
      <c r="H28">
        <f t="shared" si="11"/>
        <v>740</v>
      </c>
      <c r="I28" s="1">
        <f>'social care need'!D28</f>
        <v>29679</v>
      </c>
      <c r="J28" s="1">
        <f t="shared" si="12"/>
        <v>5832</v>
      </c>
      <c r="K28" s="1">
        <f t="shared" si="13"/>
        <v>5520</v>
      </c>
      <c r="L28" s="1">
        <f>'social care need'!F28</f>
        <v>17028</v>
      </c>
      <c r="M28" s="1">
        <f t="shared" si="14"/>
        <v>7504</v>
      </c>
      <c r="N28" s="1">
        <f t="shared" si="15"/>
        <v>7157</v>
      </c>
      <c r="O28" s="1">
        <f t="shared" si="16"/>
        <v>92500</v>
      </c>
      <c r="P28" s="1">
        <f t="shared" si="17"/>
        <v>14076</v>
      </c>
      <c r="R28">
        <v>2044</v>
      </c>
      <c r="S28">
        <f t="shared" si="0"/>
        <v>288.80667470485992</v>
      </c>
      <c r="T28">
        <f t="shared" si="1"/>
        <v>2276.1088201064094</v>
      </c>
      <c r="U28">
        <f t="shared" si="2"/>
        <v>2928.6557932233363</v>
      </c>
      <c r="V28">
        <f t="shared" si="18"/>
        <v>5493.5712880346055</v>
      </c>
      <c r="X28">
        <f>H28/'social care need'!C28</f>
        <v>0.30303030303030304</v>
      </c>
      <c r="Y28">
        <f>K28/'social care need'!E28</f>
        <v>0.88631984585741808</v>
      </c>
      <c r="Z28">
        <f>N28/'social care need'!G28</f>
        <v>0.92623269056554935</v>
      </c>
      <c r="AB28">
        <f t="shared" si="19"/>
        <v>0.30303030303030304</v>
      </c>
      <c r="AC28">
        <f>J28/'social care need'!E28</f>
        <v>0.93641618497109824</v>
      </c>
      <c r="AD28">
        <f>M28/'social care need'!G28</f>
        <v>0.9711401578879254</v>
      </c>
      <c r="AF28" s="3">
        <v>49.808109999999999</v>
      </c>
      <c r="AG28" s="3">
        <v>16.111080000000001</v>
      </c>
      <c r="AH28" s="3">
        <v>14.847289999999999</v>
      </c>
      <c r="AJ28" s="2">
        <v>10451</v>
      </c>
      <c r="AK28" s="2">
        <v>2736</v>
      </c>
      <c r="AL28" s="2">
        <v>1750</v>
      </c>
      <c r="AN28">
        <f t="shared" si="20"/>
        <v>4078808.8612709334</v>
      </c>
      <c r="AO28">
        <f t="shared" si="34"/>
        <v>1067804.1378276981</v>
      </c>
      <c r="AP28">
        <f t="shared" si="35"/>
        <v>682988.75774797949</v>
      </c>
      <c r="AR28" s="3">
        <v>3.7366799999999999E-2</v>
      </c>
      <c r="AS28" s="3">
        <v>1.5162469999999999</v>
      </c>
      <c r="AT28" s="3">
        <v>0.3232833</v>
      </c>
      <c r="AU28" s="3">
        <v>0.14051849999999999</v>
      </c>
      <c r="AV28" s="3">
        <v>0.22954749999999999</v>
      </c>
      <c r="AW28" s="3">
        <v>0.37175979999999997</v>
      </c>
      <c r="AY28">
        <f t="shared" si="21"/>
        <v>70194755.735226765</v>
      </c>
      <c r="AZ28">
        <f t="shared" si="22"/>
        <v>2848319572.4351659</v>
      </c>
      <c r="BA28">
        <f t="shared" si="23"/>
        <v>607298250.76747346</v>
      </c>
      <c r="BB28">
        <f t="shared" si="24"/>
        <v>263968597.35863012</v>
      </c>
      <c r="BC28">
        <f t="shared" si="25"/>
        <v>431212485.20429796</v>
      </c>
      <c r="BD28">
        <f t="shared" si="26"/>
        <v>698362941.25204051</v>
      </c>
      <c r="BF28">
        <v>1.8380180502524297</v>
      </c>
      <c r="BG28">
        <v>3.8344999999999914</v>
      </c>
      <c r="BH28">
        <v>2</v>
      </c>
      <c r="BI28">
        <f t="shared" si="33"/>
        <v>16.855266915410947</v>
      </c>
      <c r="BJ28">
        <f t="shared" si="32"/>
        <v>3547758.5082249213</v>
      </c>
      <c r="BL28">
        <v>2044</v>
      </c>
      <c r="BM28">
        <f t="shared" si="5"/>
        <v>1.1831513439793204</v>
      </c>
      <c r="BN28">
        <f t="shared" si="6"/>
        <v>48.009186653783907</v>
      </c>
      <c r="BO28">
        <f t="shared" si="7"/>
        <v>10.236174113947937</v>
      </c>
      <c r="BP28">
        <f t="shared" si="8"/>
        <v>4.4492611657663517</v>
      </c>
      <c r="BQ28">
        <f t="shared" si="9"/>
        <v>7.2682015353761358</v>
      </c>
      <c r="BR28">
        <f t="shared" si="10"/>
        <v>11.771093778634597</v>
      </c>
      <c r="BS28">
        <f t="shared" si="27"/>
        <v>82.917068591488245</v>
      </c>
      <c r="BT28">
        <f t="shared" si="31"/>
        <v>2.3371677750686253E-2</v>
      </c>
      <c r="BU28">
        <f t="shared" si="28"/>
        <v>0.14196225190530851</v>
      </c>
      <c r="BV28">
        <f t="shared" si="29"/>
        <v>0.57900245955767227</v>
      </c>
    </row>
    <row r="29" spans="1:74" x14ac:dyDescent="0.25">
      <c r="A29">
        <v>2045</v>
      </c>
      <c r="B29" s="3">
        <v>728</v>
      </c>
      <c r="C29" s="3">
        <v>5823</v>
      </c>
      <c r="D29" s="3">
        <v>5485</v>
      </c>
      <c r="E29" s="3">
        <v>7668</v>
      </c>
      <c r="F29" s="3">
        <v>7325</v>
      </c>
      <c r="G29" s="1">
        <f>'social care need'!B29</f>
        <v>46017</v>
      </c>
      <c r="H29">
        <f t="shared" si="11"/>
        <v>728</v>
      </c>
      <c r="I29" s="1">
        <f>'social care need'!D29</f>
        <v>29607</v>
      </c>
      <c r="J29" s="1">
        <f t="shared" si="12"/>
        <v>5823</v>
      </c>
      <c r="K29" s="1">
        <f t="shared" si="13"/>
        <v>5485</v>
      </c>
      <c r="L29" s="1">
        <f>'social care need'!F29</f>
        <v>17448</v>
      </c>
      <c r="M29" s="1">
        <f t="shared" si="14"/>
        <v>7668</v>
      </c>
      <c r="N29" s="1">
        <f t="shared" si="15"/>
        <v>7325</v>
      </c>
      <c r="O29" s="1">
        <f t="shared" si="16"/>
        <v>93072</v>
      </c>
      <c r="P29" s="1">
        <f t="shared" si="17"/>
        <v>14219</v>
      </c>
      <c r="R29">
        <v>2045</v>
      </c>
      <c r="S29">
        <f t="shared" si="0"/>
        <v>284.12332322315945</v>
      </c>
      <c r="T29">
        <f t="shared" si="1"/>
        <v>2272.5963064951343</v>
      </c>
      <c r="U29">
        <f t="shared" si="2"/>
        <v>2992.6615968065757</v>
      </c>
      <c r="V29">
        <f t="shared" si="18"/>
        <v>5549.3812265248689</v>
      </c>
      <c r="X29">
        <f>H29/'social care need'!C29</f>
        <v>0.29545454545454547</v>
      </c>
      <c r="Y29">
        <f>K29/'social care need'!E29</f>
        <v>0.88382210763776992</v>
      </c>
      <c r="Z29">
        <f>N29/'social care need'!G29</f>
        <v>0.93205242397251564</v>
      </c>
      <c r="AB29">
        <f t="shared" si="19"/>
        <v>0.29545454545454547</v>
      </c>
      <c r="AC29">
        <f>J29/'social care need'!E29</f>
        <v>0.93828553013213023</v>
      </c>
      <c r="AD29">
        <f>M29/'social care need'!G29</f>
        <v>0.97569665351825929</v>
      </c>
      <c r="AF29" s="3">
        <v>51.602069999999998</v>
      </c>
      <c r="AG29" s="3">
        <v>16.03903</v>
      </c>
      <c r="AH29" s="3">
        <v>14.96335</v>
      </c>
      <c r="AJ29" s="2">
        <v>10514</v>
      </c>
      <c r="AK29" s="2">
        <v>2846</v>
      </c>
      <c r="AL29" s="2">
        <v>1763</v>
      </c>
      <c r="AN29">
        <f t="shared" si="20"/>
        <v>4103396.456549861</v>
      </c>
      <c r="AO29">
        <f t="shared" si="34"/>
        <v>1110734.8597432855</v>
      </c>
      <c r="AP29">
        <f t="shared" si="35"/>
        <v>688062.38851982169</v>
      </c>
      <c r="AR29" s="3">
        <v>4.17791E-2</v>
      </c>
      <c r="AS29" s="3">
        <v>1.505017</v>
      </c>
      <c r="AT29" s="3">
        <v>0.33551110000000001</v>
      </c>
      <c r="AU29" s="3">
        <v>0.15284800000000001</v>
      </c>
      <c r="AV29" s="3">
        <v>0.21830040000000001</v>
      </c>
      <c r="AW29" s="3">
        <v>0.38644220000000001</v>
      </c>
      <c r="AY29">
        <f t="shared" si="21"/>
        <v>78968729.982936218</v>
      </c>
      <c r="AZ29">
        <f t="shared" si="22"/>
        <v>2844706589.9631319</v>
      </c>
      <c r="BA29">
        <f t="shared" si="23"/>
        <v>634166017.51061916</v>
      </c>
      <c r="BB29">
        <f t="shared" si="24"/>
        <v>288905515.92618877</v>
      </c>
      <c r="BC29">
        <f t="shared" si="25"/>
        <v>412620313.57226384</v>
      </c>
      <c r="BD29">
        <f t="shared" si="26"/>
        <v>730433392.43334186</v>
      </c>
      <c r="BF29">
        <v>1.8320502579634734</v>
      </c>
      <c r="BG29">
        <v>3.8344999999999914</v>
      </c>
      <c r="BH29">
        <v>2</v>
      </c>
      <c r="BI29">
        <f t="shared" si="33"/>
        <v>17.158413848316059</v>
      </c>
      <c r="BJ29">
        <f t="shared" si="32"/>
        <v>3612966.9499854618</v>
      </c>
      <c r="BL29">
        <v>2045</v>
      </c>
      <c r="BM29">
        <f t="shared" si="5"/>
        <v>1.3549781501231444</v>
      </c>
      <c r="BN29">
        <f t="shared" si="6"/>
        <v>48.810652947619353</v>
      </c>
      <c r="BO29">
        <f t="shared" si="7"/>
        <v>10.881282976985652</v>
      </c>
      <c r="BP29">
        <f t="shared" si="8"/>
        <v>4.9571604053228127</v>
      </c>
      <c r="BQ29">
        <f t="shared" si="9"/>
        <v>7.0799101024948463</v>
      </c>
      <c r="BR29">
        <f t="shared" si="10"/>
        <v>12.53307843600073</v>
      </c>
      <c r="BS29">
        <f t="shared" si="27"/>
        <v>85.617063018546546</v>
      </c>
      <c r="BT29">
        <f t="shared" si="31"/>
        <v>2.369716197345538E-2</v>
      </c>
      <c r="BU29">
        <f t="shared" si="28"/>
        <v>0.14638528809713772</v>
      </c>
      <c r="BV29">
        <f t="shared" si="29"/>
        <v>0.57010426691518123</v>
      </c>
    </row>
    <row r="30" spans="1:74" x14ac:dyDescent="0.25">
      <c r="A30">
        <v>2046</v>
      </c>
      <c r="B30" s="3">
        <v>722</v>
      </c>
      <c r="C30" s="3">
        <v>5755</v>
      </c>
      <c r="D30" s="3">
        <v>5408</v>
      </c>
      <c r="E30" s="3">
        <v>7872</v>
      </c>
      <c r="F30" s="3">
        <v>7499</v>
      </c>
      <c r="G30" s="1">
        <f>'social care need'!B30</f>
        <v>46264</v>
      </c>
      <c r="H30">
        <f t="shared" si="11"/>
        <v>722</v>
      </c>
      <c r="I30" s="1">
        <f>'social care need'!D30</f>
        <v>29619</v>
      </c>
      <c r="J30" s="1">
        <f t="shared" si="12"/>
        <v>5755</v>
      </c>
      <c r="K30" s="1">
        <f t="shared" si="13"/>
        <v>5408</v>
      </c>
      <c r="L30" s="1">
        <f>'social care need'!F30</f>
        <v>17839</v>
      </c>
      <c r="M30" s="1">
        <f t="shared" si="14"/>
        <v>7872</v>
      </c>
      <c r="N30" s="1">
        <f t="shared" si="15"/>
        <v>7499</v>
      </c>
      <c r="O30" s="1">
        <f t="shared" si="16"/>
        <v>93722</v>
      </c>
      <c r="P30" s="1">
        <f t="shared" si="17"/>
        <v>14349</v>
      </c>
      <c r="R30">
        <v>2046</v>
      </c>
      <c r="S30">
        <f t="shared" si="0"/>
        <v>281.78164748230927</v>
      </c>
      <c r="T30">
        <f t="shared" si="1"/>
        <v>2246.0573147654986</v>
      </c>
      <c r="U30">
        <f t="shared" si="2"/>
        <v>3072.2785719954827</v>
      </c>
      <c r="V30">
        <f t="shared" si="18"/>
        <v>5600.1175342432907</v>
      </c>
      <c r="X30">
        <f>H30/'social care need'!C30</f>
        <v>0.2866216752679635</v>
      </c>
      <c r="Y30">
        <f>K30/'social care need'!E30</f>
        <v>0.88121231872250283</v>
      </c>
      <c r="Z30">
        <f>N30/'social care need'!G30</f>
        <v>0.93109014154457415</v>
      </c>
      <c r="AB30">
        <f t="shared" si="19"/>
        <v>0.2866216752679635</v>
      </c>
      <c r="AC30">
        <f>J30/'social care need'!E30</f>
        <v>0.93775460322633208</v>
      </c>
      <c r="AD30">
        <f>M30/'social care need'!G30</f>
        <v>0.97740253290290535</v>
      </c>
      <c r="AF30" s="3">
        <v>48.725729999999999</v>
      </c>
      <c r="AG30" s="3">
        <v>15.65053</v>
      </c>
      <c r="AH30" s="3">
        <v>14.60261</v>
      </c>
      <c r="AJ30" s="2">
        <v>10554</v>
      </c>
      <c r="AK30" s="2">
        <v>2836</v>
      </c>
      <c r="AL30" s="2">
        <v>1841</v>
      </c>
      <c r="AN30">
        <f t="shared" si="20"/>
        <v>4119007.628155529</v>
      </c>
      <c r="AO30">
        <f t="shared" si="34"/>
        <v>1106832.0668418685</v>
      </c>
      <c r="AP30">
        <f t="shared" si="35"/>
        <v>718504.17315087444</v>
      </c>
      <c r="AR30" s="3">
        <v>3.8777600000000002E-2</v>
      </c>
      <c r="AS30" s="3">
        <v>1.461112</v>
      </c>
      <c r="AT30" s="3">
        <v>0.32321240000000001</v>
      </c>
      <c r="AU30" s="3">
        <v>0.1475214</v>
      </c>
      <c r="AV30" s="3">
        <v>0.2115628</v>
      </c>
      <c r="AW30" s="3">
        <v>0.3807181</v>
      </c>
      <c r="AY30">
        <f t="shared" si="21"/>
        <v>73807331.046974599</v>
      </c>
      <c r="AZ30">
        <f t="shared" si="22"/>
        <v>2781007000.9672379</v>
      </c>
      <c r="BA30">
        <f t="shared" si="23"/>
        <v>615186205.57453728</v>
      </c>
      <c r="BB30">
        <f t="shared" si="24"/>
        <v>280784803.76075774</v>
      </c>
      <c r="BC30">
        <f t="shared" si="25"/>
        <v>402677979.4733268</v>
      </c>
      <c r="BD30">
        <f t="shared" si="26"/>
        <v>724639659.0370518</v>
      </c>
      <c r="BF30">
        <v>1.8340168202402083</v>
      </c>
      <c r="BG30">
        <v>3.8344999999999914</v>
      </c>
      <c r="BH30">
        <v>2</v>
      </c>
      <c r="BI30">
        <f t="shared" si="33"/>
        <v>17.467012967970327</v>
      </c>
      <c r="BJ30">
        <f t="shared" si="32"/>
        <v>3679158.3203128055</v>
      </c>
      <c r="BL30">
        <v>2046</v>
      </c>
      <c r="BM30">
        <f t="shared" si="5"/>
        <v>1.2891936085287843</v>
      </c>
      <c r="BN30">
        <f t="shared" si="6"/>
        <v>48.575885349911012</v>
      </c>
      <c r="BO30">
        <f t="shared" si="7"/>
        <v>10.745465430486902</v>
      </c>
      <c r="BP30">
        <f t="shared" si="8"/>
        <v>4.9044718084981582</v>
      </c>
      <c r="BQ30">
        <f t="shared" si="9"/>
        <v>7.0335814893766884</v>
      </c>
      <c r="BR30">
        <f t="shared" si="10"/>
        <v>12.65729032150578</v>
      </c>
      <c r="BS30">
        <f t="shared" si="27"/>
        <v>85.205888008307326</v>
      </c>
      <c r="BT30">
        <f t="shared" si="31"/>
        <v>2.3159070795589747E-2</v>
      </c>
      <c r="BU30">
        <f t="shared" si="28"/>
        <v>0.14854947958844969</v>
      </c>
      <c r="BV30">
        <f t="shared" si="29"/>
        <v>0.57010010088944796</v>
      </c>
    </row>
    <row r="31" spans="1:74" x14ac:dyDescent="0.25">
      <c r="A31">
        <v>2047</v>
      </c>
      <c r="B31" s="3">
        <v>743</v>
      </c>
      <c r="C31" s="3">
        <v>5617</v>
      </c>
      <c r="D31" s="3">
        <v>5268</v>
      </c>
      <c r="E31" s="3">
        <v>8004</v>
      </c>
      <c r="F31" s="3">
        <v>7636</v>
      </c>
      <c r="G31" s="1">
        <f>'social care need'!B31</f>
        <v>46455</v>
      </c>
      <c r="H31">
        <f t="shared" si="11"/>
        <v>743</v>
      </c>
      <c r="I31" s="1">
        <f>'social care need'!D31</f>
        <v>29567</v>
      </c>
      <c r="J31" s="1">
        <f t="shared" si="12"/>
        <v>5617</v>
      </c>
      <c r="K31" s="1">
        <f t="shared" si="13"/>
        <v>5268</v>
      </c>
      <c r="L31" s="1">
        <f>'social care need'!F31</f>
        <v>18230</v>
      </c>
      <c r="M31" s="1">
        <f t="shared" si="14"/>
        <v>8004</v>
      </c>
      <c r="N31" s="1">
        <f t="shared" si="15"/>
        <v>7636</v>
      </c>
      <c r="O31" s="1">
        <f t="shared" si="16"/>
        <v>94252</v>
      </c>
      <c r="P31" s="1">
        <f t="shared" si="17"/>
        <v>14364</v>
      </c>
      <c r="R31">
        <v>2047</v>
      </c>
      <c r="S31">
        <f t="shared" si="0"/>
        <v>289.977512575285</v>
      </c>
      <c r="T31">
        <f t="shared" si="1"/>
        <v>2192.1987727259434</v>
      </c>
      <c r="U31">
        <f t="shared" si="2"/>
        <v>3123.7954382941871</v>
      </c>
      <c r="V31">
        <f t="shared" si="18"/>
        <v>5605.9717235954158</v>
      </c>
      <c r="X31">
        <f>H31/'social care need'!C31</f>
        <v>0.29601593625498007</v>
      </c>
      <c r="Y31">
        <f>K31/'social care need'!E31</f>
        <v>0.88211654387139982</v>
      </c>
      <c r="Z31">
        <f>N31/'social care need'!G31</f>
        <v>0.93258426966292129</v>
      </c>
      <c r="AB31">
        <f t="shared" si="19"/>
        <v>0.29601593625498007</v>
      </c>
      <c r="AC31">
        <f>J31/'social care need'!E31</f>
        <v>0.94055592766242468</v>
      </c>
      <c r="AD31">
        <f>M31/'social care need'!G31</f>
        <v>0.97752808988764039</v>
      </c>
      <c r="AF31" s="3">
        <v>52.95382</v>
      </c>
      <c r="AG31" s="3">
        <v>15.685370000000001</v>
      </c>
      <c r="AH31" s="3">
        <v>14.522640000000001</v>
      </c>
      <c r="AJ31" s="2">
        <v>10503</v>
      </c>
      <c r="AK31" s="2">
        <v>2850</v>
      </c>
      <c r="AL31" s="2">
        <v>1858</v>
      </c>
      <c r="AN31">
        <f t="shared" si="20"/>
        <v>4099103.3843583022</v>
      </c>
      <c r="AO31">
        <f t="shared" si="34"/>
        <v>1112295.9769038523</v>
      </c>
      <c r="AP31">
        <f t="shared" si="35"/>
        <v>725138.92108328338</v>
      </c>
      <c r="AR31" s="3">
        <v>3.8201300000000001E-2</v>
      </c>
      <c r="AS31" s="3">
        <v>1.4391830000000001</v>
      </c>
      <c r="AT31" s="3">
        <v>0.33304610000000001</v>
      </c>
      <c r="AU31" s="3">
        <v>0.148003</v>
      </c>
      <c r="AV31" s="3">
        <v>0.24345120000000001</v>
      </c>
      <c r="AW31" s="3">
        <v>0.38361610000000002</v>
      </c>
      <c r="AY31">
        <f t="shared" si="21"/>
        <v>73121609.755506217</v>
      </c>
      <c r="AZ31">
        <f t="shared" si="22"/>
        <v>2754759070.836823</v>
      </c>
      <c r="BA31">
        <f t="shared" si="23"/>
        <v>637487911.53163123</v>
      </c>
      <c r="BB31">
        <f t="shared" si="24"/>
        <v>283294484.96894574</v>
      </c>
      <c r="BC31">
        <f t="shared" si="25"/>
        <v>465993137.43013185</v>
      </c>
      <c r="BD31">
        <f t="shared" si="26"/>
        <v>734284612.30715311</v>
      </c>
      <c r="BF31">
        <v>1.8195141093423359</v>
      </c>
      <c r="BG31">
        <v>3.8344999999999914</v>
      </c>
      <c r="BH31">
        <v>2</v>
      </c>
      <c r="BI31">
        <f t="shared" si="33"/>
        <v>17.781162333556026</v>
      </c>
      <c r="BJ31">
        <f t="shared" si="32"/>
        <v>3746634.7027506093</v>
      </c>
      <c r="BL31">
        <v>2047</v>
      </c>
      <c r="BM31">
        <f t="shared" si="5"/>
        <v>1.3001872131535899</v>
      </c>
      <c r="BN31">
        <f t="shared" si="6"/>
        <v>48.982818228385511</v>
      </c>
      <c r="BO31">
        <f t="shared" si="7"/>
        <v>11.335276040623537</v>
      </c>
      <c r="BP31">
        <f t="shared" si="8"/>
        <v>5.037305225433971</v>
      </c>
      <c r="BQ31">
        <f t="shared" si="9"/>
        <v>8.2858996229682571</v>
      </c>
      <c r="BR31">
        <f t="shared" si="10"/>
        <v>13.05643389046574</v>
      </c>
      <c r="BS31">
        <f t="shared" si="27"/>
        <v>87.997920221030611</v>
      </c>
      <c r="BT31">
        <f t="shared" si="31"/>
        <v>2.3487189758965969E-2</v>
      </c>
      <c r="BU31">
        <f t="shared" si="28"/>
        <v>0.14837207354072654</v>
      </c>
      <c r="BV31">
        <f t="shared" si="29"/>
        <v>0.55663608986839574</v>
      </c>
    </row>
    <row r="32" spans="1:74" x14ac:dyDescent="0.25">
      <c r="A32">
        <v>2048</v>
      </c>
      <c r="B32" s="3">
        <v>725</v>
      </c>
      <c r="C32" s="3">
        <v>5565</v>
      </c>
      <c r="D32" s="3">
        <v>5237</v>
      </c>
      <c r="E32" s="3">
        <v>8228</v>
      </c>
      <c r="F32" s="3">
        <v>7856</v>
      </c>
      <c r="G32" s="1">
        <f>'social care need'!B32</f>
        <v>46675</v>
      </c>
      <c r="H32">
        <f t="shared" si="11"/>
        <v>725</v>
      </c>
      <c r="I32" s="1">
        <f>'social care need'!D32</f>
        <v>29554</v>
      </c>
      <c r="J32" s="1">
        <f t="shared" si="12"/>
        <v>5565</v>
      </c>
      <c r="K32" s="1">
        <f t="shared" si="13"/>
        <v>5237</v>
      </c>
      <c r="L32" s="1">
        <f>'social care need'!F32</f>
        <v>18632</v>
      </c>
      <c r="M32" s="1">
        <f t="shared" si="14"/>
        <v>8228</v>
      </c>
      <c r="N32" s="1">
        <f t="shared" si="15"/>
        <v>7856</v>
      </c>
      <c r="O32" s="1">
        <f t="shared" si="16"/>
        <v>94861</v>
      </c>
      <c r="P32" s="1">
        <f t="shared" si="17"/>
        <v>14518</v>
      </c>
      <c r="R32">
        <v>2048</v>
      </c>
      <c r="S32">
        <f t="shared" si="0"/>
        <v>282.95248535273441</v>
      </c>
      <c r="T32">
        <f t="shared" si="1"/>
        <v>2171.9042496385746</v>
      </c>
      <c r="U32">
        <f t="shared" si="2"/>
        <v>3211.2179992859287</v>
      </c>
      <c r="V32">
        <f t="shared" si="18"/>
        <v>5666.0747342772374</v>
      </c>
      <c r="X32">
        <f>H32/'social care need'!C32</f>
        <v>0.28678797468354428</v>
      </c>
      <c r="Y32">
        <f>K32/'social care need'!E32</f>
        <v>0.88002016467820532</v>
      </c>
      <c r="Z32">
        <f>N32/'social care need'!G32</f>
        <v>0.93534944636266226</v>
      </c>
      <c r="AB32">
        <f t="shared" si="19"/>
        <v>0.28678797468354428</v>
      </c>
      <c r="AC32">
        <f>J32/'social care need'!E32</f>
        <v>0.93513695177281131</v>
      </c>
      <c r="AD32">
        <f>M32/'social care need'!G32</f>
        <v>0.97964043338492679</v>
      </c>
      <c r="AF32" s="3">
        <v>51.91413</v>
      </c>
      <c r="AG32" s="3">
        <v>15.116400000000001</v>
      </c>
      <c r="AH32" s="3">
        <v>14.59666</v>
      </c>
      <c r="AJ32" s="2">
        <v>10508</v>
      </c>
      <c r="AK32" s="2">
        <v>2967</v>
      </c>
      <c r="AL32" s="2">
        <v>1904</v>
      </c>
      <c r="AN32">
        <f t="shared" si="20"/>
        <v>4101054.7808090108</v>
      </c>
      <c r="AO32">
        <f t="shared" si="34"/>
        <v>1157958.6538504316</v>
      </c>
      <c r="AP32">
        <f t="shared" si="35"/>
        <v>743091.76842980168</v>
      </c>
      <c r="AR32" s="3">
        <v>4.1472799999999997E-2</v>
      </c>
      <c r="AS32" s="3">
        <v>1.3925940000000001</v>
      </c>
      <c r="AT32" s="3">
        <v>0.32805000000000001</v>
      </c>
      <c r="AU32" s="3">
        <v>0.14957899999999999</v>
      </c>
      <c r="AV32" s="3">
        <v>0.2396954</v>
      </c>
      <c r="AW32" s="3">
        <v>0.39825300000000002</v>
      </c>
      <c r="AY32">
        <f t="shared" si="21"/>
        <v>79896560.346295387</v>
      </c>
      <c r="AZ32">
        <f t="shared" si="22"/>
        <v>2682805852.4837699</v>
      </c>
      <c r="BA32">
        <f t="shared" si="23"/>
        <v>631982085.16430545</v>
      </c>
      <c r="BB32">
        <f t="shared" si="24"/>
        <v>288161098.35937095</v>
      </c>
      <c r="BC32">
        <f t="shared" si="25"/>
        <v>461768628.85624832</v>
      </c>
      <c r="BD32">
        <f t="shared" si="26"/>
        <v>767226829.3337605</v>
      </c>
      <c r="BF32">
        <v>1.7957816341996704</v>
      </c>
      <c r="BG32">
        <v>3.8344999999999914</v>
      </c>
      <c r="BH32">
        <v>2</v>
      </c>
      <c r="BI32">
        <f t="shared" si="33"/>
        <v>18.100961767878658</v>
      </c>
      <c r="BJ32">
        <f t="shared" si="32"/>
        <v>3814805.2497926727</v>
      </c>
      <c r="BL32">
        <v>2048</v>
      </c>
      <c r="BM32">
        <f t="shared" si="5"/>
        <v>1.4462045842133029</v>
      </c>
      <c r="BN32">
        <f t="shared" si="6"/>
        <v>48.56136616644983</v>
      </c>
      <c r="BO32">
        <f t="shared" si="7"/>
        <v>11.439483561543327</v>
      </c>
      <c r="BP32">
        <f t="shared" si="8"/>
        <v>5.2159930243928949</v>
      </c>
      <c r="BQ32">
        <f t="shared" si="9"/>
        <v>8.3584562965327009</v>
      </c>
      <c r="BR32">
        <f t="shared" si="10"/>
        <v>13.887543505061164</v>
      </c>
      <c r="BS32">
        <f t="shared" si="27"/>
        <v>88.909047138193216</v>
      </c>
      <c r="BT32">
        <f t="shared" si="31"/>
        <v>2.3306313511816956E-2</v>
      </c>
      <c r="BU32">
        <f t="shared" si="28"/>
        <v>0.15619944147501053</v>
      </c>
      <c r="BV32">
        <f t="shared" si="29"/>
        <v>0.54619150389689664</v>
      </c>
    </row>
    <row r="33" spans="1:74" x14ac:dyDescent="0.25">
      <c r="A33">
        <v>2049</v>
      </c>
      <c r="B33" s="3">
        <v>770</v>
      </c>
      <c r="C33" s="3">
        <v>5555</v>
      </c>
      <c r="D33" s="3">
        <v>5238</v>
      </c>
      <c r="E33" s="3">
        <v>8392</v>
      </c>
      <c r="F33" s="3">
        <v>7993</v>
      </c>
      <c r="G33" s="1">
        <f>'social care need'!B33</f>
        <v>46981</v>
      </c>
      <c r="H33">
        <f t="shared" si="11"/>
        <v>770</v>
      </c>
      <c r="I33" s="1">
        <f>'social care need'!D33</f>
        <v>29574</v>
      </c>
      <c r="J33" s="1">
        <f t="shared" si="12"/>
        <v>5555</v>
      </c>
      <c r="K33" s="1">
        <f t="shared" si="13"/>
        <v>5238</v>
      </c>
      <c r="L33" s="1">
        <f>'social care need'!F33</f>
        <v>19003</v>
      </c>
      <c r="M33" s="1">
        <f t="shared" si="14"/>
        <v>8392</v>
      </c>
      <c r="N33" s="1">
        <f t="shared" si="15"/>
        <v>7993</v>
      </c>
      <c r="O33" s="1">
        <f t="shared" si="16"/>
        <v>95558</v>
      </c>
      <c r="P33" s="1">
        <f t="shared" si="17"/>
        <v>14717</v>
      </c>
      <c r="R33">
        <v>2049</v>
      </c>
      <c r="S33">
        <f t="shared" si="0"/>
        <v>300.51505340911098</v>
      </c>
      <c r="T33">
        <f t="shared" si="1"/>
        <v>2168.0014567371577</v>
      </c>
      <c r="U33">
        <f t="shared" si="2"/>
        <v>3275.2238028691681</v>
      </c>
      <c r="V33">
        <f t="shared" si="18"/>
        <v>5743.7403130154362</v>
      </c>
      <c r="X33">
        <f>H33/'social care need'!C33</f>
        <v>0.29961089494163423</v>
      </c>
      <c r="Y33">
        <f>K33/'social care need'!E33</f>
        <v>0.88870037326094331</v>
      </c>
      <c r="Z33">
        <f>N33/'social care need'!G33</f>
        <v>0.93518193518193515</v>
      </c>
      <c r="AB33">
        <f t="shared" si="19"/>
        <v>0.29961089494163423</v>
      </c>
      <c r="AC33">
        <f>J33/'social care need'!E33</f>
        <v>0.94248388191381061</v>
      </c>
      <c r="AD33">
        <f>M33/'social care need'!G33</f>
        <v>0.98186498186498183</v>
      </c>
      <c r="AF33" s="3">
        <v>48.528480000000002</v>
      </c>
      <c r="AG33" s="3">
        <v>15.700240000000001</v>
      </c>
      <c r="AH33" s="3">
        <v>14.640919999999999</v>
      </c>
      <c r="AJ33" s="2">
        <v>10651</v>
      </c>
      <c r="AK33" s="2">
        <v>2975</v>
      </c>
      <c r="AL33" s="2">
        <v>1944</v>
      </c>
      <c r="AN33">
        <f t="shared" si="20"/>
        <v>4156864.719299274</v>
      </c>
      <c r="AO33">
        <f t="shared" si="34"/>
        <v>1161080.8881715653</v>
      </c>
      <c r="AP33">
        <f t="shared" si="35"/>
        <v>758702.94003546983</v>
      </c>
      <c r="AR33" s="3">
        <v>3.5686900000000001E-2</v>
      </c>
      <c r="AS33" s="3">
        <v>1.441656</v>
      </c>
      <c r="AT33" s="3">
        <v>0.32870650000000001</v>
      </c>
      <c r="AU33" s="3">
        <v>0.1523658</v>
      </c>
      <c r="AV33" s="3">
        <v>0.23406389999999999</v>
      </c>
      <c r="AW33" s="3">
        <v>0.3970303</v>
      </c>
      <c r="AY33">
        <f t="shared" si="21"/>
        <v>69255282.039348334</v>
      </c>
      <c r="AZ33">
        <f t="shared" si="22"/>
        <v>2797729499.7245145</v>
      </c>
      <c r="BA33">
        <f t="shared" si="23"/>
        <v>637899659.69773376</v>
      </c>
      <c r="BB33">
        <f t="shared" si="24"/>
        <v>295686553.10915041</v>
      </c>
      <c r="BC33">
        <f t="shared" si="25"/>
        <v>454232825.20280063</v>
      </c>
      <c r="BD33">
        <f t="shared" si="26"/>
        <v>770491284.04728568</v>
      </c>
      <c r="BF33">
        <v>1.7684569403288748</v>
      </c>
      <c r="BG33">
        <v>3.8344999999999914</v>
      </c>
      <c r="BH33">
        <v>2</v>
      </c>
      <c r="BI33">
        <f t="shared" si="33"/>
        <v>18.426512889086236</v>
      </c>
      <c r="BJ33">
        <f t="shared" si="32"/>
        <v>3883310.8218489341</v>
      </c>
      <c r="BL33">
        <v>2049</v>
      </c>
      <c r="BM33">
        <f t="shared" si="5"/>
        <v>1.2761333471353544</v>
      </c>
      <c r="BN33">
        <f t="shared" si="6"/>
        <v>51.552398686850559</v>
      </c>
      <c r="BO33">
        <f t="shared" si="7"/>
        <v>11.754266301364016</v>
      </c>
      <c r="BP33">
        <f t="shared" si="8"/>
        <v>5.4484720819952424</v>
      </c>
      <c r="BQ33">
        <f t="shared" si="9"/>
        <v>8.3699270082454618</v>
      </c>
      <c r="BR33">
        <f t="shared" si="10"/>
        <v>14.197467576425915</v>
      </c>
      <c r="BS33">
        <f t="shared" si="27"/>
        <v>92.59866500201656</v>
      </c>
      <c r="BT33">
        <f t="shared" si="31"/>
        <v>2.3845288015840099E-2</v>
      </c>
      <c r="BU33">
        <f t="shared" si="28"/>
        <v>0.15332259461966033</v>
      </c>
      <c r="BV33">
        <f t="shared" si="29"/>
        <v>0.55672939437871893</v>
      </c>
    </row>
    <row r="34" spans="1:74" x14ac:dyDescent="0.25">
      <c r="A34">
        <v>2050</v>
      </c>
      <c r="B34" s="3">
        <v>811</v>
      </c>
      <c r="C34" s="3">
        <v>5417</v>
      </c>
      <c r="D34" s="3">
        <v>5086</v>
      </c>
      <c r="E34" s="3">
        <v>8525</v>
      </c>
      <c r="F34" s="3">
        <v>8143</v>
      </c>
      <c r="G34" s="1">
        <f>'social care need'!B34</f>
        <v>47084</v>
      </c>
      <c r="H34">
        <f t="shared" si="11"/>
        <v>811</v>
      </c>
      <c r="I34" s="1">
        <f>'social care need'!D34</f>
        <v>29722</v>
      </c>
      <c r="J34" s="1">
        <f t="shared" si="12"/>
        <v>5417</v>
      </c>
      <c r="K34" s="1">
        <f t="shared" si="13"/>
        <v>5086</v>
      </c>
      <c r="L34" s="1">
        <f>'social care need'!F34</f>
        <v>19338</v>
      </c>
      <c r="M34" s="1">
        <f t="shared" si="14"/>
        <v>8525</v>
      </c>
      <c r="N34" s="1">
        <f t="shared" si="15"/>
        <v>8143</v>
      </c>
      <c r="O34" s="1">
        <f t="shared" si="16"/>
        <v>96144</v>
      </c>
      <c r="P34" s="1">
        <f t="shared" si="17"/>
        <v>14753</v>
      </c>
      <c r="R34">
        <v>2050</v>
      </c>
      <c r="S34">
        <f t="shared" si="0"/>
        <v>316.51650430492077</v>
      </c>
      <c r="T34">
        <f t="shared" si="1"/>
        <v>2114.1429146976029</v>
      </c>
      <c r="U34">
        <f t="shared" si="2"/>
        <v>3327.1309484580147</v>
      </c>
      <c r="V34">
        <f t="shared" si="18"/>
        <v>5757.7903674605386</v>
      </c>
      <c r="X34">
        <f>H34/'social care need'!C34</f>
        <v>0.32055335968379445</v>
      </c>
      <c r="Y34">
        <f>K34/'social care need'!E34</f>
        <v>0.8872993719469644</v>
      </c>
      <c r="Z34">
        <f>N34/'social care need'!G34</f>
        <v>0.9338302752293578</v>
      </c>
      <c r="AB34">
        <f t="shared" si="19"/>
        <v>0.32055335968379445</v>
      </c>
      <c r="AC34">
        <f>J34/'social care need'!E34</f>
        <v>0.94504535938590373</v>
      </c>
      <c r="AD34">
        <f>M34/'social care need'!G34</f>
        <v>0.97763761467889909</v>
      </c>
      <c r="AF34" s="3">
        <v>49.210949999999997</v>
      </c>
      <c r="AG34" s="3">
        <v>16.004819999999999</v>
      </c>
      <c r="AH34" s="3">
        <v>14.82043</v>
      </c>
      <c r="AJ34" s="2">
        <v>10696</v>
      </c>
      <c r="AK34" s="2">
        <v>2999</v>
      </c>
      <c r="AL34" s="2">
        <v>1914</v>
      </c>
      <c r="AN34">
        <f t="shared" si="20"/>
        <v>4174427.2873556507</v>
      </c>
      <c r="AO34">
        <f t="shared" si="34"/>
        <v>1170447.5911349661</v>
      </c>
      <c r="AP34">
        <f t="shared" si="35"/>
        <v>746994.56133121869</v>
      </c>
      <c r="AR34" s="3">
        <v>2.8551900000000002E-2</v>
      </c>
      <c r="AS34" s="3">
        <v>1.4678659999999999</v>
      </c>
      <c r="AT34" s="3">
        <v>0.3464371</v>
      </c>
      <c r="AU34" s="3">
        <v>0.1471346</v>
      </c>
      <c r="AV34" s="3">
        <v>0.24394950000000001</v>
      </c>
      <c r="AW34" s="3">
        <v>0.39703539999999998</v>
      </c>
      <c r="AY34">
        <f t="shared" si="21"/>
        <v>55748633.612210587</v>
      </c>
      <c r="AZ34">
        <f t="shared" si="22"/>
        <v>2866062287.4772286</v>
      </c>
      <c r="BA34">
        <f t="shared" si="23"/>
        <v>676431164.2159282</v>
      </c>
      <c r="BB34">
        <f t="shared" si="24"/>
        <v>287285711.53160244</v>
      </c>
      <c r="BC34">
        <f t="shared" si="25"/>
        <v>476320360.30463701</v>
      </c>
      <c r="BD34">
        <f t="shared" si="26"/>
        <v>775226203.70894659</v>
      </c>
      <c r="BF34">
        <v>1.7628280272972603</v>
      </c>
      <c r="BG34">
        <v>3.8344999999999914</v>
      </c>
      <c r="BH34">
        <v>2</v>
      </c>
      <c r="BI34">
        <f t="shared" si="33"/>
        <v>18.757919142959061</v>
      </c>
      <c r="BJ34">
        <f t="shared" si="32"/>
        <v>3951985.5015924638</v>
      </c>
      <c r="BL34">
        <v>2050</v>
      </c>
      <c r="BM34">
        <f t="shared" si="5"/>
        <v>1.045728361628296</v>
      </c>
      <c r="BN34">
        <f t="shared" si="6"/>
        <v>53.761364647182141</v>
      </c>
      <c r="BO34">
        <f t="shared" si="7"/>
        <v>12.688441084140043</v>
      </c>
      <c r="BP34">
        <f t="shared" si="8"/>
        <v>5.3888821478372604</v>
      </c>
      <c r="BQ34">
        <f t="shared" si="9"/>
        <v>8.9347788047395085</v>
      </c>
      <c r="BR34">
        <f t="shared" si="10"/>
        <v>14.54163044667553</v>
      </c>
      <c r="BS34">
        <f t="shared" si="27"/>
        <v>96.360825492202778</v>
      </c>
      <c r="BT34">
        <f t="shared" si="31"/>
        <v>2.4382889424410567E-2</v>
      </c>
      <c r="BU34">
        <f t="shared" si="28"/>
        <v>0.15090811408472413</v>
      </c>
      <c r="BV34">
        <f t="shared" si="29"/>
        <v>0.55791722800810117</v>
      </c>
    </row>
    <row r="35" spans="1:74" x14ac:dyDescent="0.25">
      <c r="A35">
        <v>2051</v>
      </c>
      <c r="B35" s="3">
        <v>802</v>
      </c>
      <c r="C35" s="3">
        <v>5391</v>
      </c>
      <c r="D35" s="3">
        <v>5025</v>
      </c>
      <c r="E35" s="3">
        <v>8747</v>
      </c>
      <c r="F35" s="3">
        <v>8319</v>
      </c>
      <c r="G35" s="1">
        <f>'social care need'!B35</f>
        <v>47197</v>
      </c>
      <c r="H35">
        <f t="shared" si="11"/>
        <v>802</v>
      </c>
      <c r="I35" s="1">
        <f>'social care need'!D35</f>
        <v>29817</v>
      </c>
      <c r="J35" s="1">
        <f t="shared" si="12"/>
        <v>5391</v>
      </c>
      <c r="K35" s="1">
        <f t="shared" si="13"/>
        <v>5025</v>
      </c>
      <c r="L35" s="1">
        <f>'social care need'!F35</f>
        <v>19708</v>
      </c>
      <c r="M35" s="1">
        <f t="shared" si="14"/>
        <v>8747</v>
      </c>
      <c r="N35" s="1">
        <f t="shared" si="15"/>
        <v>8319</v>
      </c>
      <c r="O35" s="1">
        <f t="shared" si="16"/>
        <v>96722</v>
      </c>
      <c r="P35" s="1">
        <f t="shared" si="17"/>
        <v>14940</v>
      </c>
      <c r="R35">
        <v>2051</v>
      </c>
      <c r="S35">
        <f t="shared" ref="S35:S53" si="36">$Q$3*H35/1000</f>
        <v>313.00399069364551</v>
      </c>
      <c r="T35">
        <f t="shared" ref="T35:T53" si="37">$Q$3*J35/1000</f>
        <v>2103.9956531539187</v>
      </c>
      <c r="U35">
        <f t="shared" ref="U35:U53" si="38">$Q$3*M35/1000</f>
        <v>3413.7729508694724</v>
      </c>
      <c r="V35">
        <f t="shared" si="18"/>
        <v>5830.7725947170366</v>
      </c>
      <c r="X35">
        <f>H35/'social care need'!C35</f>
        <v>0.31097324544397054</v>
      </c>
      <c r="Y35">
        <f>K35/'social care need'!E35</f>
        <v>0.88530655391120505</v>
      </c>
      <c r="Z35">
        <f>N35/'social care need'!G35</f>
        <v>0.93566527949611966</v>
      </c>
      <c r="AB35">
        <f t="shared" si="19"/>
        <v>0.31097324544397054</v>
      </c>
      <c r="AC35">
        <f>J35/'social care need'!E35</f>
        <v>0.94978858350951378</v>
      </c>
      <c r="AD35">
        <f>M35/'social care need'!G35</f>
        <v>0.98380384658643572</v>
      </c>
      <c r="AF35" s="3">
        <v>46.93188</v>
      </c>
      <c r="AG35" s="3">
        <v>16.070550000000001</v>
      </c>
      <c r="AH35" s="3">
        <v>14.56887</v>
      </c>
      <c r="AJ35" s="2">
        <v>10698</v>
      </c>
      <c r="AK35" s="2">
        <v>3106</v>
      </c>
      <c r="AL35" s="2">
        <v>2003</v>
      </c>
      <c r="AN35">
        <f t="shared" si="20"/>
        <v>4175207.8459359342</v>
      </c>
      <c r="AO35">
        <f t="shared" si="34"/>
        <v>1212207.4751801281</v>
      </c>
      <c r="AP35">
        <f t="shared" si="35"/>
        <v>781729.41815383022</v>
      </c>
      <c r="AR35" s="3">
        <v>3.3390400000000001E-2</v>
      </c>
      <c r="AS35" s="3">
        <v>1.4280170000000001</v>
      </c>
      <c r="AT35" s="3">
        <v>0.34596759999999999</v>
      </c>
      <c r="AU35" s="3">
        <v>0.15495390000000001</v>
      </c>
      <c r="AV35" s="3">
        <v>0.2256213</v>
      </c>
      <c r="AW35" s="3">
        <v>0.41445300000000002</v>
      </c>
      <c r="AY35">
        <f t="shared" si="21"/>
        <v>65587928.831825666</v>
      </c>
      <c r="AZ35">
        <f t="shared" si="22"/>
        <v>2805018129.9606233</v>
      </c>
      <c r="BA35">
        <f t="shared" si="23"/>
        <v>679575516.52323806</v>
      </c>
      <c r="BB35">
        <f t="shared" si="24"/>
        <v>304372075.96835715</v>
      </c>
      <c r="BC35">
        <f t="shared" si="25"/>
        <v>443182284.94848782</v>
      </c>
      <c r="BD35">
        <f t="shared" si="26"/>
        <v>814099677.39639664</v>
      </c>
      <c r="BF35">
        <v>1.7573116115272853</v>
      </c>
      <c r="BG35">
        <v>3.8344999999999914</v>
      </c>
      <c r="BH35">
        <v>2</v>
      </c>
      <c r="BI35">
        <f t="shared" si="33"/>
        <v>19.095285835780221</v>
      </c>
      <c r="BJ35">
        <f t="shared" si="32"/>
        <v>4021652.2096492597</v>
      </c>
      <c r="BL35">
        <v>2051</v>
      </c>
      <c r="BM35">
        <f t="shared" ref="BM35:BM53" si="39">AY35*$BI35/10^9</f>
        <v>1.2524202484205218</v>
      </c>
      <c r="BN35">
        <f t="shared" ref="BN35:BN53" si="40">AZ35*$BI35/10^9</f>
        <v>53.562622966143813</v>
      </c>
      <c r="BO35">
        <f t="shared" ref="BO35:BO53" si="41">BA35*$BI35/10^9</f>
        <v>12.976688735009214</v>
      </c>
      <c r="BP35">
        <f t="shared" ref="BP35:BP53" si="42">BB35*$BI35/10^9</f>
        <v>5.8120717910455912</v>
      </c>
      <c r="BQ35">
        <f t="shared" ref="BQ35:BQ53" si="43">BC35*$BI35/10^9</f>
        <v>8.462692408445573</v>
      </c>
      <c r="BR35">
        <f t="shared" ref="BR35:BR53" si="44">BD35*$BI35/10^9</f>
        <v>15.545466038700662</v>
      </c>
      <c r="BS35">
        <f t="shared" si="27"/>
        <v>97.611962187765386</v>
      </c>
      <c r="BT35">
        <f t="shared" si="31"/>
        <v>2.4271607065763257E-2</v>
      </c>
      <c r="BU35">
        <f t="shared" si="28"/>
        <v>0.15925779679336391</v>
      </c>
      <c r="BV35">
        <f t="shared" si="29"/>
        <v>0.54873011222857393</v>
      </c>
    </row>
    <row r="36" spans="1:74" x14ac:dyDescent="0.25">
      <c r="A36">
        <v>2052</v>
      </c>
      <c r="B36" s="3">
        <v>814</v>
      </c>
      <c r="C36" s="3">
        <v>5381</v>
      </c>
      <c r="D36" s="3">
        <v>5035</v>
      </c>
      <c r="E36" s="3">
        <v>8921</v>
      </c>
      <c r="F36" s="3">
        <v>8478</v>
      </c>
      <c r="G36" s="1">
        <f>'social care need'!B36</f>
        <v>47373</v>
      </c>
      <c r="H36">
        <f t="shared" si="11"/>
        <v>814</v>
      </c>
      <c r="I36" s="1">
        <f>'social care need'!D36</f>
        <v>30018</v>
      </c>
      <c r="J36" s="1">
        <f t="shared" si="12"/>
        <v>5381</v>
      </c>
      <c r="K36" s="1">
        <f t="shared" si="13"/>
        <v>5035</v>
      </c>
      <c r="L36" s="1">
        <f>'social care need'!F36</f>
        <v>19877</v>
      </c>
      <c r="M36" s="1">
        <f t="shared" si="14"/>
        <v>8921</v>
      </c>
      <c r="N36" s="1">
        <f t="shared" si="15"/>
        <v>8478</v>
      </c>
      <c r="O36" s="1">
        <f t="shared" si="16"/>
        <v>97268</v>
      </c>
      <c r="P36" s="1">
        <f t="shared" si="17"/>
        <v>15116</v>
      </c>
      <c r="R36">
        <v>2052</v>
      </c>
      <c r="S36">
        <f t="shared" si="36"/>
        <v>317.68734217534586</v>
      </c>
      <c r="T36">
        <f t="shared" si="37"/>
        <v>2100.0928602525014</v>
      </c>
      <c r="U36">
        <f t="shared" si="38"/>
        <v>3481.6815473541287</v>
      </c>
      <c r="V36">
        <f t="shared" si="18"/>
        <v>5899.4617497819763</v>
      </c>
      <c r="X36">
        <f>H36/'social care need'!C36</f>
        <v>0.31295655517108806</v>
      </c>
      <c r="Y36">
        <f>K36/'social care need'!E36</f>
        <v>0.88785046728971961</v>
      </c>
      <c r="Z36">
        <f>N36/'social care need'!G36</f>
        <v>0.93555506510704034</v>
      </c>
      <c r="AB36">
        <f t="shared" si="19"/>
        <v>0.31295655517108806</v>
      </c>
      <c r="AC36">
        <f>J36/'social care need'!E36</f>
        <v>0.94886263445600427</v>
      </c>
      <c r="AD36">
        <f>M36/'social care need'!G36</f>
        <v>0.98444052085632305</v>
      </c>
      <c r="AF36" s="3">
        <v>52.08361</v>
      </c>
      <c r="AG36" s="3">
        <v>15.769500000000001</v>
      </c>
      <c r="AH36" s="3">
        <v>14.451510000000001</v>
      </c>
      <c r="AJ36" s="2">
        <v>10768</v>
      </c>
      <c r="AK36" s="2">
        <v>3131</v>
      </c>
      <c r="AL36" s="2">
        <v>2097</v>
      </c>
      <c r="AN36">
        <f t="shared" si="20"/>
        <v>4202527.396245853</v>
      </c>
      <c r="AO36">
        <f t="shared" si="34"/>
        <v>1221964.4574336708</v>
      </c>
      <c r="AP36">
        <f t="shared" si="35"/>
        <v>818415.67142715026</v>
      </c>
      <c r="AR36" s="3">
        <v>4.2066800000000001E-2</v>
      </c>
      <c r="AS36" s="3">
        <v>1.427619</v>
      </c>
      <c r="AT36" s="3">
        <v>0.35036980000000001</v>
      </c>
      <c r="AU36" s="3">
        <v>0.16130269999999999</v>
      </c>
      <c r="AV36" s="3">
        <v>0.24849969999999999</v>
      </c>
      <c r="AW36" s="3">
        <v>0.4038311</v>
      </c>
      <c r="AY36">
        <f t="shared" si="21"/>
        <v>83097219.017004713</v>
      </c>
      <c r="AZ36">
        <f t="shared" si="22"/>
        <v>2820066387.6462488</v>
      </c>
      <c r="BA36">
        <f t="shared" si="23"/>
        <v>692107695.55906641</v>
      </c>
      <c r="BB36">
        <f t="shared" si="24"/>
        <v>318631457.34722406</v>
      </c>
      <c r="BC36">
        <f t="shared" si="25"/>
        <v>490877223.76220578</v>
      </c>
      <c r="BD36">
        <f t="shared" si="26"/>
        <v>797713193.36336327</v>
      </c>
      <c r="BF36">
        <v>1.7446770687416659</v>
      </c>
      <c r="BG36">
        <v>3.8344999999999914</v>
      </c>
      <c r="BH36">
        <v>2</v>
      </c>
      <c r="BI36">
        <f t="shared" si="33"/>
        <v>19.438720167797264</v>
      </c>
      <c r="BJ36">
        <f t="shared" si="32"/>
        <v>4092325.1709046694</v>
      </c>
      <c r="BL36">
        <v>2052</v>
      </c>
      <c r="BM36">
        <f t="shared" si="39"/>
        <v>1.6153035871937158</v>
      </c>
      <c r="BN36">
        <f t="shared" si="40"/>
        <v>54.818481364066315</v>
      </c>
      <c r="BO36">
        <f t="shared" si="41"/>
        <v>13.453687819951714</v>
      </c>
      <c r="BP36">
        <f t="shared" si="42"/>
        <v>6.1937877360301181</v>
      </c>
      <c r="BQ36">
        <f t="shared" si="43"/>
        <v>9.542024989458719</v>
      </c>
      <c r="BR36">
        <f t="shared" si="44"/>
        <v>15.506523539950368</v>
      </c>
      <c r="BS36">
        <f t="shared" si="27"/>
        <v>101.12980903665095</v>
      </c>
      <c r="BT36">
        <f t="shared" si="31"/>
        <v>2.4712065833784831E-2</v>
      </c>
      <c r="BU36">
        <f t="shared" si="28"/>
        <v>0.1533328668140822</v>
      </c>
      <c r="BV36">
        <f t="shared" si="29"/>
        <v>0.54206056439995132</v>
      </c>
    </row>
    <row r="37" spans="1:74" x14ac:dyDescent="0.25">
      <c r="A37">
        <v>2053</v>
      </c>
      <c r="B37" s="3">
        <v>803</v>
      </c>
      <c r="C37" s="3">
        <v>5400</v>
      </c>
      <c r="D37" s="3">
        <v>5046</v>
      </c>
      <c r="E37" s="3">
        <v>9023</v>
      </c>
      <c r="F37" s="3">
        <v>8578</v>
      </c>
      <c r="G37" s="1">
        <f>'social care need'!B37</f>
        <v>47477</v>
      </c>
      <c r="H37">
        <f t="shared" si="11"/>
        <v>803</v>
      </c>
      <c r="I37" s="1">
        <f>'social care need'!D37</f>
        <v>30396</v>
      </c>
      <c r="J37" s="1">
        <f t="shared" si="12"/>
        <v>5400</v>
      </c>
      <c r="K37" s="1">
        <f t="shared" si="13"/>
        <v>5046</v>
      </c>
      <c r="L37" s="1">
        <f>'social care need'!F37</f>
        <v>20040</v>
      </c>
      <c r="M37" s="1">
        <f t="shared" si="14"/>
        <v>9023</v>
      </c>
      <c r="N37" s="1">
        <f t="shared" si="15"/>
        <v>8578</v>
      </c>
      <c r="O37" s="1">
        <f t="shared" si="16"/>
        <v>97913</v>
      </c>
      <c r="P37" s="1">
        <f t="shared" si="17"/>
        <v>15226</v>
      </c>
      <c r="R37">
        <v>2053</v>
      </c>
      <c r="S37">
        <f t="shared" si="36"/>
        <v>313.39426998378713</v>
      </c>
      <c r="T37">
        <f t="shared" si="37"/>
        <v>2107.5081667651939</v>
      </c>
      <c r="U37">
        <f t="shared" si="38"/>
        <v>3521.4900349485824</v>
      </c>
      <c r="V37">
        <f t="shared" si="18"/>
        <v>5942.3924716975635</v>
      </c>
      <c r="X37">
        <f>H37/'social care need'!C37</f>
        <v>0.31379445095740521</v>
      </c>
      <c r="Y37">
        <f>K37/'social care need'!E37</f>
        <v>0.89057536180727148</v>
      </c>
      <c r="Z37">
        <f>N37/'social care need'!G37</f>
        <v>0.93533965761639948</v>
      </c>
      <c r="AB37">
        <f t="shared" si="19"/>
        <v>0.31379445095740521</v>
      </c>
      <c r="AC37">
        <f>J37/'social care need'!E37</f>
        <v>0.95305330038828096</v>
      </c>
      <c r="AD37">
        <f>M37/'social care need'!G37</f>
        <v>0.98386217424490241</v>
      </c>
      <c r="AF37" s="3">
        <v>48.03219</v>
      </c>
      <c r="AG37" s="3">
        <v>15.6424</v>
      </c>
      <c r="AH37" s="3">
        <v>14.119339999999999</v>
      </c>
      <c r="AJ37" s="2">
        <v>10925</v>
      </c>
      <c r="AK37" s="2">
        <v>3050</v>
      </c>
      <c r="AL37" s="2">
        <v>2123</v>
      </c>
      <c r="AN37">
        <f t="shared" si="20"/>
        <v>4263801.2447981006</v>
      </c>
      <c r="AO37">
        <f t="shared" si="34"/>
        <v>1190351.8349321929</v>
      </c>
      <c r="AP37">
        <f t="shared" si="35"/>
        <v>828562.93297083455</v>
      </c>
      <c r="AR37" s="3">
        <v>3.6205599999999998E-2</v>
      </c>
      <c r="AS37" s="3">
        <v>1.386466</v>
      </c>
      <c r="AT37" s="3">
        <v>0.35491479999999997</v>
      </c>
      <c r="AU37" s="3">
        <v>0.1533516</v>
      </c>
      <c r="AV37" s="3">
        <v>0.23614309999999999</v>
      </c>
      <c r="AW37" s="3">
        <v>0.3906751</v>
      </c>
      <c r="AY37">
        <f t="shared" si="21"/>
        <v>71993474.411203116</v>
      </c>
      <c r="AZ37">
        <f t="shared" si="22"/>
        <v>2756935515.3071113</v>
      </c>
      <c r="BA37">
        <f t="shared" si="23"/>
        <v>705734736.39318967</v>
      </c>
      <c r="BB37">
        <f t="shared" si="24"/>
        <v>304933891.18028861</v>
      </c>
      <c r="BC37">
        <f t="shared" si="25"/>
        <v>469561676.29405886</v>
      </c>
      <c r="BD37">
        <f t="shared" si="26"/>
        <v>776842748.49592936</v>
      </c>
      <c r="BF37">
        <v>1.732297188951577</v>
      </c>
      <c r="BG37">
        <v>3.8344999999999914</v>
      </c>
      <c r="BH37">
        <v>2</v>
      </c>
      <c r="BI37">
        <f t="shared" si="33"/>
        <v>19.788331267285731</v>
      </c>
      <c r="BJ37">
        <f t="shared" si="32"/>
        <v>4163723.0297397864</v>
      </c>
      <c r="BL37">
        <v>2053</v>
      </c>
      <c r="BM37">
        <f t="shared" si="39"/>
        <v>1.4246307207317457</v>
      </c>
      <c r="BN37">
        <f t="shared" si="40"/>
        <v>54.555153259442207</v>
      </c>
      <c r="BO37">
        <f t="shared" si="41"/>
        <v>13.965312750579008</v>
      </c>
      <c r="BP37">
        <f t="shared" si="42"/>
        <v>6.0341328532980096</v>
      </c>
      <c r="BQ37">
        <f t="shared" si="43"/>
        <v>9.2918420009288258</v>
      </c>
      <c r="BR37">
        <f t="shared" si="44"/>
        <v>15.372421649826183</v>
      </c>
      <c r="BS37">
        <f t="shared" si="27"/>
        <v>100.64349323480597</v>
      </c>
      <c r="BT37">
        <f t="shared" si="31"/>
        <v>2.4171514895671563E-2</v>
      </c>
      <c r="BU37">
        <f t="shared" si="28"/>
        <v>0.15274133633221182</v>
      </c>
      <c r="BV37">
        <f t="shared" si="29"/>
        <v>0.54206339134277148</v>
      </c>
    </row>
    <row r="38" spans="1:74" x14ac:dyDescent="0.25">
      <c r="A38">
        <v>2054</v>
      </c>
      <c r="B38" s="3">
        <v>795</v>
      </c>
      <c r="C38" s="3">
        <v>5416</v>
      </c>
      <c r="D38" s="3">
        <v>5034</v>
      </c>
      <c r="E38" s="3">
        <v>9041</v>
      </c>
      <c r="F38" s="3">
        <v>8620</v>
      </c>
      <c r="G38" s="1">
        <f>'social care need'!B38</f>
        <v>47615</v>
      </c>
      <c r="H38">
        <f t="shared" si="11"/>
        <v>795</v>
      </c>
      <c r="I38" s="1">
        <f>'social care need'!D38</f>
        <v>30800</v>
      </c>
      <c r="J38" s="1">
        <f t="shared" si="12"/>
        <v>5416</v>
      </c>
      <c r="K38" s="1">
        <f t="shared" si="13"/>
        <v>5034</v>
      </c>
      <c r="L38" s="1">
        <f>'social care need'!F38</f>
        <v>20127</v>
      </c>
      <c r="M38" s="1">
        <f t="shared" si="14"/>
        <v>9041</v>
      </c>
      <c r="N38" s="1">
        <f t="shared" si="15"/>
        <v>8620</v>
      </c>
      <c r="O38" s="1">
        <f t="shared" si="16"/>
        <v>98542</v>
      </c>
      <c r="P38" s="1">
        <f t="shared" si="17"/>
        <v>15252</v>
      </c>
      <c r="R38">
        <v>2054</v>
      </c>
      <c r="S38">
        <f t="shared" si="36"/>
        <v>310.27203566265359</v>
      </c>
      <c r="T38">
        <f t="shared" si="37"/>
        <v>2113.7526354074612</v>
      </c>
      <c r="U38">
        <f t="shared" si="38"/>
        <v>3528.5150621711327</v>
      </c>
      <c r="V38">
        <f t="shared" si="18"/>
        <v>5952.5397332412476</v>
      </c>
      <c r="X38">
        <f>H38/'social care need'!C38</f>
        <v>0.312254516889238</v>
      </c>
      <c r="Y38">
        <f>K38/'social care need'!E38</f>
        <v>0.88099404970248507</v>
      </c>
      <c r="Z38">
        <f>N38/'social care need'!G38</f>
        <v>0.93756797911681533</v>
      </c>
      <c r="AB38">
        <f t="shared" si="19"/>
        <v>0.312254516889238</v>
      </c>
      <c r="AC38">
        <f>J38/'social care need'!E38</f>
        <v>0.94784739236961846</v>
      </c>
      <c r="AD38">
        <f>M38/'social care need'!G38</f>
        <v>0.98335871220361104</v>
      </c>
      <c r="AF38" s="3">
        <v>48.373820000000002</v>
      </c>
      <c r="AG38" s="3">
        <v>15.41996</v>
      </c>
      <c r="AH38" s="3">
        <v>14.32324</v>
      </c>
      <c r="AJ38" s="2">
        <v>10765</v>
      </c>
      <c r="AK38" s="2">
        <v>3137</v>
      </c>
      <c r="AL38" s="2">
        <v>2165</v>
      </c>
      <c r="AN38">
        <f t="shared" si="20"/>
        <v>4201356.5583754284</v>
      </c>
      <c r="AO38">
        <f t="shared" si="34"/>
        <v>1224306.1331745209</v>
      </c>
      <c r="AP38">
        <f t="shared" si="35"/>
        <v>844954.66315678612</v>
      </c>
      <c r="AR38" s="3">
        <v>4.1110099999999997E-2</v>
      </c>
      <c r="AS38" s="3">
        <v>1.36781</v>
      </c>
      <c r="AT38" s="3">
        <v>0.33903620000000001</v>
      </c>
      <c r="AU38" s="3">
        <v>0.15664910000000001</v>
      </c>
      <c r="AV38" s="3">
        <v>0.23963709999999999</v>
      </c>
      <c r="AW38" s="3">
        <v>0.40764519999999999</v>
      </c>
      <c r="AY38">
        <f t="shared" si="21"/>
        <v>82271029.608134255</v>
      </c>
      <c r="AZ38">
        <f t="shared" si="22"/>
        <v>2737311196.234067</v>
      </c>
      <c r="BA38">
        <f t="shared" si="23"/>
        <v>678491593.26854789</v>
      </c>
      <c r="BB38">
        <f t="shared" si="24"/>
        <v>313491885.06443882</v>
      </c>
      <c r="BC38">
        <f t="shared" si="25"/>
        <v>479570493.60880727</v>
      </c>
      <c r="BD38">
        <f t="shared" si="26"/>
        <v>815794423.23939407</v>
      </c>
      <c r="BF38">
        <v>1.7152239211331022</v>
      </c>
      <c r="BG38">
        <v>3.8344999999999914</v>
      </c>
      <c r="BH38">
        <v>2</v>
      </c>
      <c r="BI38">
        <f t="shared" si="33"/>
        <v>20.144230225225293</v>
      </c>
      <c r="BJ38">
        <f t="shared" si="32"/>
        <v>4235851.0867396984</v>
      </c>
      <c r="BL38">
        <v>2054</v>
      </c>
      <c r="BM38">
        <f t="shared" si="39"/>
        <v>1.6572865612925829</v>
      </c>
      <c r="BN38">
        <f t="shared" si="40"/>
        <v>55.141026935025891</v>
      </c>
      <c r="BO38">
        <f t="shared" si="41"/>
        <v>13.667690860681549</v>
      </c>
      <c r="BP38">
        <f t="shared" si="42"/>
        <v>6.3150527064779221</v>
      </c>
      <c r="BQ38">
        <f t="shared" si="43"/>
        <v>9.6605784324807491</v>
      </c>
      <c r="BR38">
        <f t="shared" si="44"/>
        <v>16.433550678189238</v>
      </c>
      <c r="BS38">
        <f t="shared" si="27"/>
        <v>102.87518617414793</v>
      </c>
      <c r="BT38">
        <f t="shared" si="31"/>
        <v>2.4286780641604225E-2</v>
      </c>
      <c r="BU38">
        <f t="shared" si="28"/>
        <v>0.15974260936325688</v>
      </c>
      <c r="BV38">
        <f t="shared" si="29"/>
        <v>0.53599929181836647</v>
      </c>
    </row>
    <row r="39" spans="1:74" x14ac:dyDescent="0.25">
      <c r="A39">
        <v>2055</v>
      </c>
      <c r="B39" s="3">
        <v>848</v>
      </c>
      <c r="C39" s="3">
        <v>5597</v>
      </c>
      <c r="D39" s="3">
        <v>5199</v>
      </c>
      <c r="E39" s="3">
        <v>9041</v>
      </c>
      <c r="F39" s="3">
        <v>8620</v>
      </c>
      <c r="G39" s="1">
        <f>'social care need'!B39</f>
        <v>47731</v>
      </c>
      <c r="H39">
        <f t="shared" si="11"/>
        <v>848</v>
      </c>
      <c r="I39" s="1">
        <f>'social care need'!D39</f>
        <v>31303</v>
      </c>
      <c r="J39" s="1">
        <f t="shared" si="12"/>
        <v>5597</v>
      </c>
      <c r="K39" s="1">
        <f t="shared" si="13"/>
        <v>5199</v>
      </c>
      <c r="L39" s="1">
        <f>'social care need'!F39</f>
        <v>20169</v>
      </c>
      <c r="M39" s="1">
        <f t="shared" si="14"/>
        <v>9041</v>
      </c>
      <c r="N39" s="1">
        <f t="shared" si="15"/>
        <v>8620</v>
      </c>
      <c r="O39" s="1">
        <f t="shared" si="16"/>
        <v>99203</v>
      </c>
      <c r="P39" s="1">
        <f t="shared" si="17"/>
        <v>15486</v>
      </c>
      <c r="R39">
        <v>2055</v>
      </c>
      <c r="S39">
        <f t="shared" si="36"/>
        <v>330.9568380401638</v>
      </c>
      <c r="T39">
        <f t="shared" si="37"/>
        <v>2184.3931869231096</v>
      </c>
      <c r="U39">
        <f t="shared" si="38"/>
        <v>3528.5150621711327</v>
      </c>
      <c r="V39">
        <f t="shared" si="18"/>
        <v>6043.8650871344062</v>
      </c>
      <c r="X39">
        <f>H39/'social care need'!C39</f>
        <v>0.31291512915129149</v>
      </c>
      <c r="Y39">
        <f>K39/'social care need'!E39</f>
        <v>0.88403332766536302</v>
      </c>
      <c r="Z39">
        <f>N39/'social care need'!G39</f>
        <v>0.9402268760907504</v>
      </c>
      <c r="AB39">
        <f t="shared" si="19"/>
        <v>0.31291512915129149</v>
      </c>
      <c r="AC39">
        <f>J39/'social care need'!E39</f>
        <v>0.95170889304540041</v>
      </c>
      <c r="AD39">
        <f>M39/'social care need'!G39</f>
        <v>0.98614746945898779</v>
      </c>
      <c r="AF39" s="3">
        <v>50.014859999999999</v>
      </c>
      <c r="AG39" s="3">
        <v>15.44491</v>
      </c>
      <c r="AH39" s="3">
        <v>14.04293</v>
      </c>
      <c r="AJ39" s="2">
        <v>10911</v>
      </c>
      <c r="AK39" s="2">
        <v>3219</v>
      </c>
      <c r="AL39" s="2">
        <v>2167</v>
      </c>
      <c r="AN39">
        <f t="shared" si="20"/>
        <v>4258337.3347361172</v>
      </c>
      <c r="AO39">
        <f t="shared" si="34"/>
        <v>1256309.0349661405</v>
      </c>
      <c r="AP39">
        <f t="shared" si="35"/>
        <v>845735.22173706943</v>
      </c>
      <c r="AR39" s="3">
        <v>4.2842999999999999E-2</v>
      </c>
      <c r="AS39" s="3">
        <v>1.3855820000000001</v>
      </c>
      <c r="AT39" s="3">
        <v>0.34513460000000001</v>
      </c>
      <c r="AU39" s="3">
        <v>0.1613927</v>
      </c>
      <c r="AV39" s="3">
        <v>0.2364917</v>
      </c>
      <c r="AW39" s="3">
        <v>0.40730719999999998</v>
      </c>
      <c r="AY39">
        <f t="shared" si="21"/>
        <v>86314092.06502445</v>
      </c>
      <c r="AZ39">
        <f t="shared" si="22"/>
        <v>2791477074.7062697</v>
      </c>
      <c r="BA39">
        <f t="shared" si="23"/>
        <v>695328983.4798075</v>
      </c>
      <c r="BB39">
        <f t="shared" si="24"/>
        <v>325151468.53448343</v>
      </c>
      <c r="BC39">
        <f t="shared" si="25"/>
        <v>476450443.86280477</v>
      </c>
      <c r="BD39">
        <f t="shared" si="26"/>
        <v>820585653.65514374</v>
      </c>
      <c r="BF39">
        <v>1.6993113735149166</v>
      </c>
      <c r="BG39">
        <v>3.8344999999999914</v>
      </c>
      <c r="BH39">
        <v>2</v>
      </c>
      <c r="BI39">
        <f t="shared" si="33"/>
        <v>20.506530130599561</v>
      </c>
      <c r="BJ39">
        <f t="shared" si="32"/>
        <v>4308505.4178430345</v>
      </c>
      <c r="BL39">
        <v>2055</v>
      </c>
      <c r="BM39">
        <f t="shared" si="39"/>
        <v>1.7700025296267683</v>
      </c>
      <c r="BN39">
        <f t="shared" si="40"/>
        <v>57.24350874134204</v>
      </c>
      <c r="BO39">
        <f t="shared" si="41"/>
        <v>14.258784750407838</v>
      </c>
      <c r="BP39">
        <f t="shared" si="42"/>
        <v>6.6677283865110795</v>
      </c>
      <c r="BQ39">
        <f t="shared" si="43"/>
        <v>9.7703453828101399</v>
      </c>
      <c r="BR39">
        <f t="shared" si="44"/>
        <v>16.827364431416942</v>
      </c>
      <c r="BS39">
        <f t="shared" si="27"/>
        <v>106.53773422211481</v>
      </c>
      <c r="BT39">
        <f t="shared" si="31"/>
        <v>2.4727306546001918E-2</v>
      </c>
      <c r="BU39">
        <f t="shared" si="28"/>
        <v>0.157947459219796</v>
      </c>
      <c r="BV39">
        <f t="shared" si="29"/>
        <v>0.53730736024475723</v>
      </c>
    </row>
    <row r="40" spans="1:74" x14ac:dyDescent="0.25">
      <c r="A40">
        <v>2056</v>
      </c>
      <c r="B40" s="3">
        <v>861</v>
      </c>
      <c r="C40" s="3">
        <v>5627</v>
      </c>
      <c r="D40" s="3">
        <v>5226</v>
      </c>
      <c r="E40" s="3">
        <v>9103</v>
      </c>
      <c r="F40" s="3">
        <v>8672</v>
      </c>
      <c r="G40" s="1">
        <f>'social care need'!B40</f>
        <v>47858</v>
      </c>
      <c r="H40">
        <f t="shared" si="11"/>
        <v>861</v>
      </c>
      <c r="I40" s="1">
        <f>'social care need'!D40</f>
        <v>31819</v>
      </c>
      <c r="J40" s="1">
        <f t="shared" si="12"/>
        <v>5627</v>
      </c>
      <c r="K40" s="1">
        <f t="shared" si="13"/>
        <v>5226</v>
      </c>
      <c r="L40" s="1">
        <f>'social care need'!F40</f>
        <v>20193</v>
      </c>
      <c r="M40" s="1">
        <f t="shared" si="14"/>
        <v>9103</v>
      </c>
      <c r="N40" s="1">
        <f t="shared" si="15"/>
        <v>8672</v>
      </c>
      <c r="O40" s="1">
        <f t="shared" si="16"/>
        <v>99870</v>
      </c>
      <c r="P40" s="1">
        <f t="shared" si="17"/>
        <v>15591</v>
      </c>
      <c r="R40">
        <v>2056</v>
      </c>
      <c r="S40">
        <f t="shared" si="36"/>
        <v>336.03046881200595</v>
      </c>
      <c r="T40">
        <f t="shared" si="37"/>
        <v>2196.1015656273603</v>
      </c>
      <c r="U40">
        <f t="shared" si="38"/>
        <v>3552.7123781599184</v>
      </c>
      <c r="V40">
        <f t="shared" si="18"/>
        <v>6084.8444125992846</v>
      </c>
      <c r="X40">
        <f>H40/'social care need'!C40</f>
        <v>0.31139240506329113</v>
      </c>
      <c r="Y40">
        <f>K40/'social care need'!E40</f>
        <v>0.88456330399458361</v>
      </c>
      <c r="Z40">
        <f>N40/'social care need'!G40</f>
        <v>0.94036000867490788</v>
      </c>
      <c r="AB40">
        <f t="shared" si="19"/>
        <v>0.31139240506329113</v>
      </c>
      <c r="AC40">
        <f>J40/'social care need'!E40</f>
        <v>0.95243737305348675</v>
      </c>
      <c r="AD40">
        <f>M40/'social care need'!G40</f>
        <v>0.98709607460420734</v>
      </c>
      <c r="AF40" s="3">
        <v>49.157649999999997</v>
      </c>
      <c r="AG40" s="3">
        <v>15.12678</v>
      </c>
      <c r="AH40" s="3">
        <v>14.275040000000001</v>
      </c>
      <c r="AJ40" s="2">
        <v>10896</v>
      </c>
      <c r="AK40" s="2">
        <v>3271</v>
      </c>
      <c r="AL40" s="2">
        <v>2227</v>
      </c>
      <c r="AN40">
        <f t="shared" si="20"/>
        <v>4252483.1453839913</v>
      </c>
      <c r="AO40">
        <f t="shared" si="34"/>
        <v>1276603.5580535091</v>
      </c>
      <c r="AP40">
        <f t="shared" si="35"/>
        <v>869151.97914557159</v>
      </c>
      <c r="AR40" s="3">
        <v>5.3660899999999997E-2</v>
      </c>
      <c r="AS40" s="3">
        <v>1.352819</v>
      </c>
      <c r="AT40" s="3">
        <v>0.34998289999999999</v>
      </c>
      <c r="AU40" s="3">
        <v>0.1660537</v>
      </c>
      <c r="AV40" s="3">
        <v>0.2241263</v>
      </c>
      <c r="AW40" s="3">
        <v>0.43059579999999997</v>
      </c>
      <c r="AY40">
        <f t="shared" si="21"/>
        <v>108835362.74386039</v>
      </c>
      <c r="AZ40">
        <f t="shared" si="22"/>
        <v>2743795698.3909416</v>
      </c>
      <c r="BA40">
        <f t="shared" si="23"/>
        <v>709837439.84257102</v>
      </c>
      <c r="BB40">
        <f t="shared" si="24"/>
        <v>336791121.17873859</v>
      </c>
      <c r="BC40">
        <f t="shared" si="25"/>
        <v>454574320.61220139</v>
      </c>
      <c r="BD40">
        <f t="shared" si="26"/>
        <v>873337012.40535963</v>
      </c>
      <c r="BF40">
        <v>1.6851469467057143</v>
      </c>
      <c r="BG40">
        <v>3.8344999999999914</v>
      </c>
      <c r="BH40">
        <v>2</v>
      </c>
      <c r="BI40">
        <f t="shared" si="33"/>
        <v>20.875346106330781</v>
      </c>
      <c r="BJ40">
        <f t="shared" si="32"/>
        <v>4381720.3404369475</v>
      </c>
      <c r="BL40">
        <v>2056</v>
      </c>
      <c r="BM40">
        <f t="shared" si="39"/>
        <v>2.271975865886144</v>
      </c>
      <c r="BN40">
        <f t="shared" si="40"/>
        <v>57.277684848972491</v>
      </c>
      <c r="BO40">
        <f t="shared" si="41"/>
        <v>14.818102235945425</v>
      </c>
      <c r="BP40">
        <f t="shared" si="42"/>
        <v>7.0306312201453594</v>
      </c>
      <c r="BQ40">
        <f t="shared" si="43"/>
        <v>9.4893962738298772</v>
      </c>
      <c r="BR40">
        <f t="shared" si="44"/>
        <v>18.231212401430781</v>
      </c>
      <c r="BS40">
        <f t="shared" si="27"/>
        <v>109.11900284621008</v>
      </c>
      <c r="BT40">
        <f t="shared" si="31"/>
        <v>2.4903233061042109E-2</v>
      </c>
      <c r="BU40">
        <f t="shared" si="28"/>
        <v>0.16707642047577589</v>
      </c>
      <c r="BV40">
        <f t="shared" si="29"/>
        <v>0.52491026636028193</v>
      </c>
    </row>
    <row r="41" spans="1:74" x14ac:dyDescent="0.25">
      <c r="A41">
        <v>2057</v>
      </c>
      <c r="B41" s="3">
        <v>844</v>
      </c>
      <c r="C41" s="3">
        <v>5773</v>
      </c>
      <c r="D41" s="3">
        <v>5378</v>
      </c>
      <c r="E41" s="3">
        <v>9069</v>
      </c>
      <c r="F41" s="3">
        <v>8642</v>
      </c>
      <c r="G41" s="1">
        <f>'social care need'!B41</f>
        <v>47933</v>
      </c>
      <c r="H41">
        <f t="shared" si="11"/>
        <v>844</v>
      </c>
      <c r="I41" s="1">
        <f>'social care need'!D41</f>
        <v>32366</v>
      </c>
      <c r="J41" s="1">
        <f t="shared" si="12"/>
        <v>5773</v>
      </c>
      <c r="K41" s="1">
        <f t="shared" si="13"/>
        <v>5378</v>
      </c>
      <c r="L41" s="1">
        <f>'social care need'!F41</f>
        <v>20138</v>
      </c>
      <c r="M41" s="1">
        <f t="shared" si="14"/>
        <v>9069</v>
      </c>
      <c r="N41" s="1">
        <f t="shared" si="15"/>
        <v>8642</v>
      </c>
      <c r="O41" s="1">
        <f t="shared" si="16"/>
        <v>100437</v>
      </c>
      <c r="P41" s="1">
        <f t="shared" si="17"/>
        <v>15686</v>
      </c>
      <c r="R41">
        <v>2057</v>
      </c>
      <c r="S41">
        <f t="shared" si="36"/>
        <v>329.39572087959692</v>
      </c>
      <c r="T41">
        <f t="shared" si="37"/>
        <v>2253.0823419880489</v>
      </c>
      <c r="U41">
        <f t="shared" si="38"/>
        <v>3539.4428822951004</v>
      </c>
      <c r="V41">
        <f t="shared" si="18"/>
        <v>6121.9209451627466</v>
      </c>
      <c r="X41">
        <f>H41/'social care need'!C41</f>
        <v>0.30847953216374269</v>
      </c>
      <c r="Y41">
        <f>K41/'social care need'!E41</f>
        <v>0.88921957671957674</v>
      </c>
      <c r="Z41">
        <f>N41/'social care need'!G41</f>
        <v>0.94067704364863391</v>
      </c>
      <c r="AB41">
        <f t="shared" si="19"/>
        <v>0.30847953216374269</v>
      </c>
      <c r="AC41">
        <f>J41/'social care need'!E41</f>
        <v>0.95453042328042326</v>
      </c>
      <c r="AD41">
        <f>M41/'social care need'!G41</f>
        <v>0.98715576357897028</v>
      </c>
      <c r="AF41" s="3">
        <v>50.182569999999998</v>
      </c>
      <c r="AG41" s="3">
        <v>16.055520000000001</v>
      </c>
      <c r="AH41" s="3">
        <v>14.317600000000001</v>
      </c>
      <c r="AJ41" s="2">
        <v>10906</v>
      </c>
      <c r="AK41" s="2">
        <v>3350</v>
      </c>
      <c r="AL41" s="2">
        <v>2236</v>
      </c>
      <c r="AN41">
        <f t="shared" si="20"/>
        <v>4256385.9382854085</v>
      </c>
      <c r="AO41">
        <f t="shared" si="34"/>
        <v>1307435.6219747036</v>
      </c>
      <c r="AP41">
        <f t="shared" si="35"/>
        <v>872664.49275684694</v>
      </c>
      <c r="AR41" s="3">
        <v>5.3061799999999999E-2</v>
      </c>
      <c r="AS41" s="3">
        <v>1.435387</v>
      </c>
      <c r="AT41" s="3">
        <v>0.34069660000000002</v>
      </c>
      <c r="AU41" s="3">
        <v>0.16112099999999999</v>
      </c>
      <c r="AV41" s="3">
        <v>0.22743849999999999</v>
      </c>
      <c r="AW41" s="3">
        <v>0.41965849999999999</v>
      </c>
      <c r="AY41">
        <f t="shared" si="21"/>
        <v>108231265.69254549</v>
      </c>
      <c r="AZ41">
        <f t="shared" si="22"/>
        <v>2927788951.1593237</v>
      </c>
      <c r="BA41">
        <f t="shared" si="23"/>
        <v>694925996.38811529</v>
      </c>
      <c r="BB41">
        <f t="shared" si="24"/>
        <v>328641880.96989959</v>
      </c>
      <c r="BC41">
        <f t="shared" si="25"/>
        <v>463911075.80621099</v>
      </c>
      <c r="BD41">
        <f t="shared" si="26"/>
        <v>855986238.94468522</v>
      </c>
      <c r="BF41">
        <v>1.6663979928731862</v>
      </c>
      <c r="BG41">
        <v>3.8344999999999914</v>
      </c>
      <c r="BH41">
        <v>2</v>
      </c>
      <c r="BI41">
        <f t="shared" si="33"/>
        <v>21.250795345860816</v>
      </c>
      <c r="BJ41">
        <f t="shared" si="32"/>
        <v>4455558.7669670042</v>
      </c>
      <c r="BL41">
        <v>2057</v>
      </c>
      <c r="BM41">
        <f t="shared" si="39"/>
        <v>2.3000004772557712</v>
      </c>
      <c r="BN41">
        <f t="shared" si="40"/>
        <v>62.217843816959274</v>
      </c>
      <c r="BO41">
        <f t="shared" si="41"/>
        <v>14.767730129762251</v>
      </c>
      <c r="BP41">
        <f t="shared" si="42"/>
        <v>6.9839013545700865</v>
      </c>
      <c r="BQ41">
        <f t="shared" si="43"/>
        <v>9.8584793306359124</v>
      </c>
      <c r="BR41">
        <f t="shared" si="44"/>
        <v>18.190388382686624</v>
      </c>
      <c r="BS41">
        <f t="shared" si="27"/>
        <v>114.31834349186992</v>
      </c>
      <c r="BT41">
        <f t="shared" si="31"/>
        <v>2.565746508370911E-2</v>
      </c>
      <c r="BU41">
        <f t="shared" si="28"/>
        <v>0.15912046857099785</v>
      </c>
      <c r="BV41">
        <f t="shared" si="29"/>
        <v>0.54425074678749241</v>
      </c>
    </row>
    <row r="42" spans="1:74" x14ac:dyDescent="0.25">
      <c r="A42">
        <v>2058</v>
      </c>
      <c r="B42" s="3">
        <v>836</v>
      </c>
      <c r="C42" s="3">
        <v>5792</v>
      </c>
      <c r="D42" s="3">
        <v>5393</v>
      </c>
      <c r="E42" s="3">
        <v>9202</v>
      </c>
      <c r="F42" s="3">
        <v>8746</v>
      </c>
      <c r="G42" s="1">
        <f>'social care need'!B42</f>
        <v>48077</v>
      </c>
      <c r="H42">
        <f t="shared" si="11"/>
        <v>836</v>
      </c>
      <c r="I42" s="1">
        <f>'social care need'!D42</f>
        <v>32842</v>
      </c>
      <c r="J42" s="1">
        <f t="shared" si="12"/>
        <v>5792</v>
      </c>
      <c r="K42" s="1">
        <f t="shared" si="13"/>
        <v>5393</v>
      </c>
      <c r="L42" s="1">
        <f>'social care need'!F42</f>
        <v>20181</v>
      </c>
      <c r="M42" s="1">
        <f t="shared" si="14"/>
        <v>9202</v>
      </c>
      <c r="N42" s="1">
        <f t="shared" si="15"/>
        <v>8746</v>
      </c>
      <c r="O42" s="1">
        <f t="shared" si="16"/>
        <v>101100</v>
      </c>
      <c r="P42" s="1">
        <f t="shared" si="17"/>
        <v>15830</v>
      </c>
      <c r="R42">
        <v>2058</v>
      </c>
      <c r="S42">
        <f t="shared" si="36"/>
        <v>326.27348655846339</v>
      </c>
      <c r="T42">
        <f t="shared" si="37"/>
        <v>2260.4976485007414</v>
      </c>
      <c r="U42">
        <f t="shared" si="38"/>
        <v>3591.350027883947</v>
      </c>
      <c r="V42">
        <f t="shared" si="18"/>
        <v>6178.1211629431518</v>
      </c>
      <c r="X42">
        <f>H42/'social care need'!C42</f>
        <v>0.30104429240187253</v>
      </c>
      <c r="Y42">
        <f>K42/'social care need'!E42</f>
        <v>0.88861426923710662</v>
      </c>
      <c r="Z42">
        <f>N42/'social care need'!G42</f>
        <v>0.9396218306832832</v>
      </c>
      <c r="AB42">
        <f t="shared" si="19"/>
        <v>0.30104429240187253</v>
      </c>
      <c r="AC42">
        <f>J42/'social care need'!E42</f>
        <v>0.95435821387378483</v>
      </c>
      <c r="AD42">
        <f>M42/'social care need'!G42</f>
        <v>0.98861194671250541</v>
      </c>
      <c r="AF42" s="3">
        <v>48.121180000000003</v>
      </c>
      <c r="AG42" s="3">
        <v>15.35948</v>
      </c>
      <c r="AH42" s="3">
        <v>14.004099999999999</v>
      </c>
      <c r="AJ42" s="2">
        <v>10944</v>
      </c>
      <c r="AK42" s="2">
        <v>3302</v>
      </c>
      <c r="AL42" s="2">
        <v>2364</v>
      </c>
      <c r="AN42">
        <f t="shared" si="20"/>
        <v>4271216.5513107926</v>
      </c>
      <c r="AO42">
        <f t="shared" si="34"/>
        <v>1288702.2160479019</v>
      </c>
      <c r="AP42">
        <f t="shared" si="35"/>
        <v>922620.24189498485</v>
      </c>
      <c r="AR42" s="3">
        <v>4.2931900000000002E-2</v>
      </c>
      <c r="AS42" s="3">
        <v>1.346131</v>
      </c>
      <c r="AT42" s="3">
        <v>0.35008719999999999</v>
      </c>
      <c r="AU42" s="3">
        <v>0.15967629999999999</v>
      </c>
      <c r="AV42" s="3">
        <v>0.2192395</v>
      </c>
      <c r="AW42" s="3">
        <v>0.43442760000000002</v>
      </c>
      <c r="AY42">
        <f t="shared" si="21"/>
        <v>88147153.328490838</v>
      </c>
      <c r="AZ42">
        <f t="shared" si="22"/>
        <v>2763856611.4528985</v>
      </c>
      <c r="BA42">
        <f t="shared" si="23"/>
        <v>718793952.67253566</v>
      </c>
      <c r="BB42">
        <f t="shared" si="24"/>
        <v>327845059.24559826</v>
      </c>
      <c r="BC42">
        <f t="shared" si="25"/>
        <v>450139356.10028124</v>
      </c>
      <c r="BD42">
        <f t="shared" si="26"/>
        <v>891960436.58278072</v>
      </c>
      <c r="BF42">
        <v>1.6565705974595772</v>
      </c>
      <c r="BG42">
        <v>3.8344999999999914</v>
      </c>
      <c r="BH42">
        <v>2</v>
      </c>
      <c r="BI42">
        <f t="shared" si="33"/>
        <v>21.632997150390043</v>
      </c>
      <c r="BJ42">
        <f t="shared" si="32"/>
        <v>4529806.1088310275</v>
      </c>
      <c r="BL42">
        <v>2058</v>
      </c>
      <c r="BM42">
        <f t="shared" si="39"/>
        <v>1.9068871167702366</v>
      </c>
      <c r="BN42">
        <f t="shared" si="40"/>
        <v>59.790502199647229</v>
      </c>
      <c r="BO42">
        <f t="shared" si="41"/>
        <v>15.549667529882559</v>
      </c>
      <c r="BP42">
        <f t="shared" si="42"/>
        <v>7.0922712324294812</v>
      </c>
      <c r="BQ42">
        <f t="shared" si="43"/>
        <v>9.7378634077957944</v>
      </c>
      <c r="BR42">
        <f t="shared" si="44"/>
        <v>19.295777582855955</v>
      </c>
      <c r="BS42">
        <f t="shared" si="27"/>
        <v>113.37296906938127</v>
      </c>
      <c r="BT42">
        <f t="shared" si="31"/>
        <v>2.5028216737214514E-2</v>
      </c>
      <c r="BU42">
        <f t="shared" si="28"/>
        <v>0.17019733840654247</v>
      </c>
      <c r="BV42">
        <f t="shared" si="29"/>
        <v>0.52737881604791537</v>
      </c>
    </row>
    <row r="43" spans="1:74" x14ac:dyDescent="0.25">
      <c r="A43">
        <v>2059</v>
      </c>
      <c r="B43" s="3">
        <v>839</v>
      </c>
      <c r="C43" s="3">
        <v>5883</v>
      </c>
      <c r="D43" s="3">
        <v>5503</v>
      </c>
      <c r="E43" s="3">
        <v>9088</v>
      </c>
      <c r="F43" s="3">
        <v>8637</v>
      </c>
      <c r="G43" s="1">
        <f>'social care need'!B43</f>
        <v>48092</v>
      </c>
      <c r="H43">
        <f t="shared" si="11"/>
        <v>839</v>
      </c>
      <c r="I43" s="1">
        <f>'social care need'!D43</f>
        <v>33243</v>
      </c>
      <c r="J43" s="1">
        <f t="shared" si="12"/>
        <v>5883</v>
      </c>
      <c r="K43" s="1">
        <f t="shared" si="13"/>
        <v>5503</v>
      </c>
      <c r="L43" s="1">
        <f>'social care need'!F43</f>
        <v>20283</v>
      </c>
      <c r="M43" s="1">
        <f t="shared" si="14"/>
        <v>9088</v>
      </c>
      <c r="N43" s="1">
        <f t="shared" si="15"/>
        <v>8637</v>
      </c>
      <c r="O43" s="1">
        <f t="shared" si="16"/>
        <v>101618</v>
      </c>
      <c r="P43" s="1">
        <f t="shared" si="17"/>
        <v>15810</v>
      </c>
      <c r="R43">
        <v>2059</v>
      </c>
      <c r="S43">
        <f t="shared" si="36"/>
        <v>327.44432442888842</v>
      </c>
      <c r="T43">
        <f t="shared" si="37"/>
        <v>2296.0130639036365</v>
      </c>
      <c r="U43">
        <f t="shared" si="38"/>
        <v>3546.8581888077929</v>
      </c>
      <c r="V43">
        <f t="shared" si="18"/>
        <v>6170.3155771403181</v>
      </c>
      <c r="X43">
        <f>H43/'social care need'!C43</f>
        <v>0.30223342939481268</v>
      </c>
      <c r="Y43">
        <f>K43/'social care need'!E43</f>
        <v>0.88901453957996768</v>
      </c>
      <c r="Z43">
        <f>N43/'social care need'!G43</f>
        <v>0.93555025996533792</v>
      </c>
      <c r="AB43">
        <f t="shared" si="19"/>
        <v>0.30223342939481268</v>
      </c>
      <c r="AC43">
        <f>J43/'social care need'!E43</f>
        <v>0.95040387722132469</v>
      </c>
      <c r="AD43">
        <f>M43/'social care need'!G43</f>
        <v>0.98440207972270366</v>
      </c>
      <c r="AF43" s="3">
        <v>48.355980000000002</v>
      </c>
      <c r="AG43" s="3">
        <v>15.79444</v>
      </c>
      <c r="AH43" s="3">
        <v>14.27829</v>
      </c>
      <c r="AJ43" s="2">
        <v>10928</v>
      </c>
      <c r="AK43" s="2">
        <v>3340</v>
      </c>
      <c r="AL43" s="2">
        <v>2311</v>
      </c>
      <c r="AN43">
        <f t="shared" si="20"/>
        <v>4264972.0826685261</v>
      </c>
      <c r="AO43">
        <f t="shared" si="34"/>
        <v>1303532.8290732866</v>
      </c>
      <c r="AP43">
        <f t="shared" si="35"/>
        <v>901935.43951747462</v>
      </c>
      <c r="AR43" s="3">
        <v>3.7601299999999997E-2</v>
      </c>
      <c r="AS43" s="3">
        <v>1.370236</v>
      </c>
      <c r="AT43" s="3">
        <v>0.35886839999999998</v>
      </c>
      <c r="AU43" s="3">
        <v>0.15436240000000001</v>
      </c>
      <c r="AV43" s="3">
        <v>0.23759279999999999</v>
      </c>
      <c r="AW43" s="3">
        <v>0.43192809999999998</v>
      </c>
      <c r="AY43">
        <f t="shared" si="21"/>
        <v>77598000.377285391</v>
      </c>
      <c r="AZ43">
        <f t="shared" si="22"/>
        <v>2827763232.7863669</v>
      </c>
      <c r="BA43">
        <f t="shared" si="23"/>
        <v>740598602.67054081</v>
      </c>
      <c r="BB43">
        <f t="shared" si="24"/>
        <v>318558495.94132864</v>
      </c>
      <c r="BC43">
        <f t="shared" si="25"/>
        <v>490321509.73610741</v>
      </c>
      <c r="BD43">
        <f t="shared" si="26"/>
        <v>891372289.43574202</v>
      </c>
      <c r="BF43">
        <v>1.6355235720945274</v>
      </c>
      <c r="BG43">
        <v>3.8344999999999914</v>
      </c>
      <c r="BH43">
        <v>2</v>
      </c>
      <c r="BI43">
        <f t="shared" si="33"/>
        <v>22.022072966786027</v>
      </c>
      <c r="BJ43">
        <f t="shared" si="32"/>
        <v>4604845.5449518505</v>
      </c>
      <c r="BL43">
        <v>2059</v>
      </c>
      <c r="BM43">
        <f t="shared" si="39"/>
        <v>1.7088688263852685</v>
      </c>
      <c r="BN43">
        <f t="shared" si="40"/>
        <v>62.273208245216118</v>
      </c>
      <c r="BO43">
        <f t="shared" si="41"/>
        <v>16.309516467110424</v>
      </c>
      <c r="BP43">
        <f t="shared" si="42"/>
        <v>7.0153184418095504</v>
      </c>
      <c r="BQ43">
        <f t="shared" si="43"/>
        <v>10.797896064593242</v>
      </c>
      <c r="BR43">
        <f t="shared" si="44"/>
        <v>19.629865598525026</v>
      </c>
      <c r="BS43">
        <f t="shared" si="27"/>
        <v>117.73467364363964</v>
      </c>
      <c r="BT43">
        <f t="shared" si="31"/>
        <v>2.5567561928913882E-2</v>
      </c>
      <c r="BU43">
        <f t="shared" si="28"/>
        <v>0.16672968965744855</v>
      </c>
      <c r="BV43">
        <f t="shared" si="29"/>
        <v>0.52892836339535132</v>
      </c>
    </row>
    <row r="44" spans="1:74" x14ac:dyDescent="0.25">
      <c r="A44">
        <v>2060</v>
      </c>
      <c r="B44" s="3">
        <v>843</v>
      </c>
      <c r="C44" s="3">
        <v>5949</v>
      </c>
      <c r="D44" s="3">
        <v>5560</v>
      </c>
      <c r="E44" s="3">
        <v>9072</v>
      </c>
      <c r="F44" s="3">
        <v>8631</v>
      </c>
      <c r="G44" s="1">
        <f>'social care need'!B44</f>
        <v>48255</v>
      </c>
      <c r="H44">
        <f t="shared" si="11"/>
        <v>843</v>
      </c>
      <c r="I44" s="1">
        <f>'social care need'!D44</f>
        <v>33492</v>
      </c>
      <c r="J44" s="1">
        <f t="shared" si="12"/>
        <v>5949</v>
      </c>
      <c r="K44" s="1">
        <f t="shared" si="13"/>
        <v>5560</v>
      </c>
      <c r="L44" s="1">
        <f>'social care need'!F44</f>
        <v>20517</v>
      </c>
      <c r="M44" s="1">
        <f t="shared" si="14"/>
        <v>9072</v>
      </c>
      <c r="N44" s="1">
        <f t="shared" si="15"/>
        <v>8631</v>
      </c>
      <c r="O44" s="1">
        <f t="shared" si="16"/>
        <v>102264</v>
      </c>
      <c r="P44" s="1">
        <f t="shared" si="17"/>
        <v>15864</v>
      </c>
      <c r="R44">
        <v>2060</v>
      </c>
      <c r="S44">
        <f t="shared" si="36"/>
        <v>329.0054415894553</v>
      </c>
      <c r="T44">
        <f t="shared" si="37"/>
        <v>2321.7714970529887</v>
      </c>
      <c r="U44">
        <f t="shared" si="38"/>
        <v>3540.6137201655256</v>
      </c>
      <c r="V44">
        <f t="shared" si="18"/>
        <v>6191.3906588079699</v>
      </c>
      <c r="X44">
        <f>H44/'social care need'!C44</f>
        <v>0.29393305439330542</v>
      </c>
      <c r="Y44">
        <f>K44/'social care need'!E44</f>
        <v>0.89389067524115751</v>
      </c>
      <c r="Z44">
        <f>N44/'social care need'!G44</f>
        <v>0.93348475016223231</v>
      </c>
      <c r="AB44">
        <f t="shared" si="19"/>
        <v>0.29393305439330542</v>
      </c>
      <c r="AC44">
        <f>J44/'social care need'!E44</f>
        <v>0.95643086816720257</v>
      </c>
      <c r="AD44">
        <f>M44/'social care need'!G44</f>
        <v>0.98118105126541211</v>
      </c>
      <c r="AF44" s="3">
        <v>49.38035</v>
      </c>
      <c r="AG44" s="3">
        <v>15.64321</v>
      </c>
      <c r="AH44" s="3">
        <v>14.271559999999999</v>
      </c>
      <c r="AJ44" s="2">
        <v>10969</v>
      </c>
      <c r="AK44" s="2">
        <v>3347</v>
      </c>
      <c r="AL44" s="2">
        <v>2353</v>
      </c>
      <c r="AN44">
        <f t="shared" si="20"/>
        <v>4280973.5335643357</v>
      </c>
      <c r="AO44">
        <f t="shared" si="34"/>
        <v>1306264.7841042785</v>
      </c>
      <c r="AP44">
        <f t="shared" si="35"/>
        <v>918327.16970342619</v>
      </c>
      <c r="AR44" s="3">
        <v>4.2439900000000003E-2</v>
      </c>
      <c r="AS44" s="3">
        <v>1.353402</v>
      </c>
      <c r="AT44" s="3">
        <v>0.35704469999999999</v>
      </c>
      <c r="AU44" s="3">
        <v>0.1528697</v>
      </c>
      <c r="AV44" s="3">
        <v>0.24412970000000001</v>
      </c>
      <c r="AW44" s="3">
        <v>0.43323850000000003</v>
      </c>
      <c r="AY44">
        <f t="shared" si="21"/>
        <v>88140224.966830418</v>
      </c>
      <c r="AZ44">
        <f t="shared" si="22"/>
        <v>2810778459.6702218</v>
      </c>
      <c r="BA44">
        <f t="shared" si="23"/>
        <v>741519187.86836159</v>
      </c>
      <c r="BB44">
        <f t="shared" si="24"/>
        <v>317483541.39882225</v>
      </c>
      <c r="BC44">
        <f t="shared" si="25"/>
        <v>507014547.13806635</v>
      </c>
      <c r="BD44">
        <f t="shared" si="26"/>
        <v>899760340.01711047</v>
      </c>
      <c r="BF44">
        <v>1.6473427983652726</v>
      </c>
      <c r="BG44">
        <v>3.8344999999999914</v>
      </c>
      <c r="BH44">
        <v>2</v>
      </c>
      <c r="BI44">
        <f t="shared" si="33"/>
        <v>22.418146426173955</v>
      </c>
      <c r="BJ44">
        <f t="shared" si="32"/>
        <v>4680158.8792980826</v>
      </c>
      <c r="BL44">
        <v>2060</v>
      </c>
      <c r="BM44">
        <f t="shared" si="39"/>
        <v>1.9759404693423179</v>
      </c>
      <c r="BN44">
        <f t="shared" si="40"/>
        <v>63.012443080422713</v>
      </c>
      <c r="BO44">
        <f t="shared" si="41"/>
        <v>16.623485731450522</v>
      </c>
      <c r="BP44">
        <f t="shared" si="42"/>
        <v>7.1173925189790586</v>
      </c>
      <c r="BQ44">
        <f t="shared" si="43"/>
        <v>11.366326357941448</v>
      </c>
      <c r="BR44">
        <f t="shared" si="44"/>
        <v>20.170959050967646</v>
      </c>
      <c r="BS44">
        <f t="shared" si="27"/>
        <v>120.26654720910369</v>
      </c>
      <c r="BT44">
        <f t="shared" si="31"/>
        <v>2.569710779287496E-2</v>
      </c>
      <c r="BU44">
        <f t="shared" si="28"/>
        <v>0.16771878397653697</v>
      </c>
      <c r="BV44">
        <f t="shared" si="29"/>
        <v>0.52393990301280491</v>
      </c>
    </row>
    <row r="45" spans="1:74" x14ac:dyDescent="0.25">
      <c r="A45">
        <v>2061</v>
      </c>
      <c r="B45" s="3">
        <v>817</v>
      </c>
      <c r="C45" s="3">
        <v>5997</v>
      </c>
      <c r="D45" s="3">
        <v>5583</v>
      </c>
      <c r="E45" s="3">
        <v>9065</v>
      </c>
      <c r="F45" s="3">
        <v>8611</v>
      </c>
      <c r="G45" s="1">
        <f>'social care need'!B45</f>
        <v>48336</v>
      </c>
      <c r="H45">
        <f t="shared" si="11"/>
        <v>817</v>
      </c>
      <c r="I45" s="1">
        <f>'social care need'!D45</f>
        <v>33724</v>
      </c>
      <c r="J45" s="1">
        <f t="shared" si="12"/>
        <v>5997</v>
      </c>
      <c r="K45" s="1">
        <f t="shared" si="13"/>
        <v>5583</v>
      </c>
      <c r="L45" s="1">
        <f>'social care need'!F45</f>
        <v>20612</v>
      </c>
      <c r="M45" s="1">
        <f t="shared" si="14"/>
        <v>9065</v>
      </c>
      <c r="N45" s="1">
        <f t="shared" si="15"/>
        <v>8611</v>
      </c>
      <c r="O45" s="1">
        <f t="shared" si="16"/>
        <v>102672</v>
      </c>
      <c r="P45" s="1">
        <f t="shared" si="17"/>
        <v>15879</v>
      </c>
      <c r="R45">
        <v>2061</v>
      </c>
      <c r="S45">
        <f t="shared" si="36"/>
        <v>318.85818004577101</v>
      </c>
      <c r="T45">
        <f t="shared" si="37"/>
        <v>2340.5049029797901</v>
      </c>
      <c r="U45">
        <f t="shared" si="38"/>
        <v>3537.8817651345339</v>
      </c>
      <c r="V45">
        <f t="shared" si="18"/>
        <v>6197.244848160095</v>
      </c>
      <c r="X45">
        <f>H45/'social care need'!C45</f>
        <v>0.27770224337185589</v>
      </c>
      <c r="Y45">
        <f>K45/'social care need'!E45</f>
        <v>0.89428159538683327</v>
      </c>
      <c r="Z45">
        <f>N45/'social care need'!G45</f>
        <v>0.9338466543758811</v>
      </c>
      <c r="AB45">
        <f t="shared" si="19"/>
        <v>0.27770224337185589</v>
      </c>
      <c r="AC45">
        <f>J45/'social care need'!E45</f>
        <v>0.96059586737145608</v>
      </c>
      <c r="AD45">
        <f>M45/'social care need'!G45</f>
        <v>0.9830820952174385</v>
      </c>
      <c r="AF45" s="3">
        <v>48.54907</v>
      </c>
      <c r="AG45" s="3">
        <v>15.64141</v>
      </c>
      <c r="AH45" s="3">
        <v>13.9415</v>
      </c>
      <c r="AJ45" s="2">
        <v>10934</v>
      </c>
      <c r="AK45" s="2">
        <v>3307</v>
      </c>
      <c r="AL45" s="2">
        <v>2396</v>
      </c>
      <c r="AN45">
        <f t="shared" si="20"/>
        <v>4267313.7584093763</v>
      </c>
      <c r="AO45">
        <f t="shared" si="34"/>
        <v>1290653.6124986105</v>
      </c>
      <c r="AP45">
        <f t="shared" si="35"/>
        <v>935109.17917951941</v>
      </c>
      <c r="AR45" s="3">
        <v>3.4784099999999998E-2</v>
      </c>
      <c r="AS45" s="3">
        <v>1.3518129999999999</v>
      </c>
      <c r="AT45" s="3">
        <v>0.34383449999999999</v>
      </c>
      <c r="AU45" s="3">
        <v>0.14765410000000001</v>
      </c>
      <c r="AV45" s="3">
        <v>0.2301927</v>
      </c>
      <c r="AW45" s="3">
        <v>0.42255540000000003</v>
      </c>
      <c r="AY45">
        <f t="shared" si="21"/>
        <v>72528687.719523564</v>
      </c>
      <c r="AZ45">
        <f t="shared" si="22"/>
        <v>2818679308.4251795</v>
      </c>
      <c r="BA45">
        <f t="shared" si="23"/>
        <v>716932882.48649597</v>
      </c>
      <c r="BB45">
        <f t="shared" si="24"/>
        <v>307875095.50074041</v>
      </c>
      <c r="BC45">
        <f t="shared" si="25"/>
        <v>479977186.5195297</v>
      </c>
      <c r="BD45">
        <f t="shared" si="26"/>
        <v>881074647.63493574</v>
      </c>
      <c r="BF45">
        <v>1.6296370842923835</v>
      </c>
      <c r="BG45">
        <v>3.8344999999999914</v>
      </c>
      <c r="BH45">
        <v>2</v>
      </c>
      <c r="BI45">
        <f t="shared" si="33"/>
        <v>22.821343383221169</v>
      </c>
      <c r="BJ45">
        <f t="shared" si="32"/>
        <v>4757257.1395482523</v>
      </c>
      <c r="BL45">
        <v>2061</v>
      </c>
      <c r="BM45">
        <f t="shared" si="39"/>
        <v>1.6552020875816635</v>
      </c>
      <c r="BN45">
        <f t="shared" si="40"/>
        <v>64.326048384751388</v>
      </c>
      <c r="BO45">
        <f t="shared" si="41"/>
        <v>16.361371493946873</v>
      </c>
      <c r="BP45">
        <f t="shared" si="42"/>
        <v>7.0261232735644077</v>
      </c>
      <c r="BQ45">
        <f t="shared" si="43"/>
        <v>10.953724189674581</v>
      </c>
      <c r="BR45">
        <f t="shared" si="44"/>
        <v>20.107307079927462</v>
      </c>
      <c r="BS45">
        <f t="shared" si="27"/>
        <v>120.42977650944638</v>
      </c>
      <c r="BT45">
        <f t="shared" si="31"/>
        <v>2.5314960486008616E-2</v>
      </c>
      <c r="BU45">
        <f t="shared" si="28"/>
        <v>0.16696291949317257</v>
      </c>
      <c r="BV45">
        <f t="shared" si="29"/>
        <v>0.53413740562497614</v>
      </c>
    </row>
    <row r="46" spans="1:74" x14ac:dyDescent="0.25">
      <c r="A46">
        <v>2062</v>
      </c>
      <c r="B46" s="3">
        <v>820</v>
      </c>
      <c r="C46" s="3">
        <v>6129</v>
      </c>
      <c r="D46" s="3">
        <v>5734</v>
      </c>
      <c r="E46" s="3">
        <v>9135</v>
      </c>
      <c r="F46" s="3">
        <v>8652</v>
      </c>
      <c r="G46" s="1">
        <f>'social care need'!B46</f>
        <v>48365</v>
      </c>
      <c r="H46">
        <f t="shared" si="11"/>
        <v>820</v>
      </c>
      <c r="I46" s="1">
        <f>'social care need'!D46</f>
        <v>33979</v>
      </c>
      <c r="J46" s="1">
        <f t="shared" si="12"/>
        <v>6129</v>
      </c>
      <c r="K46" s="1">
        <f t="shared" si="13"/>
        <v>5734</v>
      </c>
      <c r="L46" s="1">
        <f>'social care need'!F46</f>
        <v>20772</v>
      </c>
      <c r="M46" s="1">
        <f t="shared" si="14"/>
        <v>9135</v>
      </c>
      <c r="N46" s="1">
        <f t="shared" si="15"/>
        <v>8652</v>
      </c>
      <c r="O46" s="1">
        <f t="shared" si="16"/>
        <v>103116</v>
      </c>
      <c r="P46" s="1">
        <f t="shared" si="17"/>
        <v>16084</v>
      </c>
      <c r="R46">
        <v>2062</v>
      </c>
      <c r="S46">
        <f t="shared" si="36"/>
        <v>320.0290179161961</v>
      </c>
      <c r="T46">
        <f t="shared" si="37"/>
        <v>2392.021769278495</v>
      </c>
      <c r="U46">
        <f t="shared" si="38"/>
        <v>3565.201315444453</v>
      </c>
      <c r="V46">
        <f t="shared" si="18"/>
        <v>6277.2521026391441</v>
      </c>
      <c r="X46">
        <f>H46/'social care need'!C46</f>
        <v>0.27938671209540034</v>
      </c>
      <c r="Y46">
        <f>K46/'social care need'!E46</f>
        <v>0.88871667699938006</v>
      </c>
      <c r="Z46">
        <f>N46/'social care need'!G46</f>
        <v>0.93535135135135139</v>
      </c>
      <c r="AB46">
        <f t="shared" si="19"/>
        <v>0.27938671209540034</v>
      </c>
      <c r="AC46">
        <f>J46/'social care need'!E46</f>
        <v>0.94993800371977677</v>
      </c>
      <c r="AD46">
        <f>M46/'social care need'!G46</f>
        <v>0.98756756756756758</v>
      </c>
      <c r="AF46" s="3">
        <v>45.143680000000003</v>
      </c>
      <c r="AG46" s="3">
        <v>15.33685</v>
      </c>
      <c r="AH46" s="3">
        <v>14.10234</v>
      </c>
      <c r="AJ46" s="2">
        <v>11082</v>
      </c>
      <c r="AK46" s="2">
        <v>3359</v>
      </c>
      <c r="AL46" s="2">
        <v>2417</v>
      </c>
      <c r="AN46">
        <f t="shared" si="20"/>
        <v>4325075.0933503481</v>
      </c>
      <c r="AO46">
        <f t="shared" si="34"/>
        <v>1310948.1355859789</v>
      </c>
      <c r="AP46">
        <f t="shared" si="35"/>
        <v>943305.04427249508</v>
      </c>
      <c r="AR46" s="3">
        <v>2.8411499999999999E-2</v>
      </c>
      <c r="AS46" s="3">
        <v>1.353334</v>
      </c>
      <c r="AT46" s="3">
        <v>0.34108080000000002</v>
      </c>
      <c r="AU46" s="3">
        <v>0.1557607</v>
      </c>
      <c r="AV46" s="3">
        <v>0.2177424</v>
      </c>
      <c r="AW46" s="3">
        <v>0.42357299999999998</v>
      </c>
      <c r="AY46">
        <f t="shared" si="21"/>
        <v>59497298.63045124</v>
      </c>
      <c r="AZ46">
        <f t="shared" si="22"/>
        <v>2834053715.739862</v>
      </c>
      <c r="BA46">
        <f t="shared" si="23"/>
        <v>714266624.94810951</v>
      </c>
      <c r="BB46">
        <f t="shared" si="24"/>
        <v>326182738.77789366</v>
      </c>
      <c r="BC46">
        <f t="shared" si="25"/>
        <v>455980310.69500601</v>
      </c>
      <c r="BD46">
        <f t="shared" si="26"/>
        <v>887015795.46296811</v>
      </c>
      <c r="BF46">
        <v>1.6083939001508867</v>
      </c>
      <c r="BG46">
        <v>3.8344999999999914</v>
      </c>
      <c r="BH46">
        <v>2</v>
      </c>
      <c r="BI46">
        <f t="shared" si="33"/>
        <v>23.231791956128216</v>
      </c>
      <c r="BJ46">
        <f t="shared" si="32"/>
        <v>4834783.1660894779</v>
      </c>
      <c r="BL46">
        <v>2062</v>
      </c>
      <c r="BM46">
        <f t="shared" si="39"/>
        <v>1.3822288637342754</v>
      </c>
      <c r="BN46">
        <f t="shared" si="40"/>
        <v>65.840146316560606</v>
      </c>
      <c r="BO46">
        <f t="shared" si="41"/>
        <v>16.593693632000338</v>
      </c>
      <c r="BP46">
        <f t="shared" si="42"/>
        <v>7.5778095269681414</v>
      </c>
      <c r="BQ46">
        <f t="shared" si="43"/>
        <v>10.593239714157086</v>
      </c>
      <c r="BR46">
        <f t="shared" si="44"/>
        <v>20.606966421995253</v>
      </c>
      <c r="BS46">
        <f t="shared" si="27"/>
        <v>122.59408447541568</v>
      </c>
      <c r="BT46">
        <f t="shared" si="31"/>
        <v>2.5356687210974463E-2</v>
      </c>
      <c r="BU46">
        <f t="shared" si="28"/>
        <v>0.16809103400195183</v>
      </c>
      <c r="BV46">
        <f t="shared" si="29"/>
        <v>0.53705810193283687</v>
      </c>
    </row>
    <row r="47" spans="1:74" x14ac:dyDescent="0.25">
      <c r="A47">
        <v>2063</v>
      </c>
      <c r="B47" s="3">
        <v>821</v>
      </c>
      <c r="C47" s="3">
        <v>6159</v>
      </c>
      <c r="D47" s="3">
        <v>5737</v>
      </c>
      <c r="E47" s="3">
        <v>9112</v>
      </c>
      <c r="F47" s="3">
        <v>8634</v>
      </c>
      <c r="G47" s="1">
        <f>'social care need'!B47</f>
        <v>48428</v>
      </c>
      <c r="H47">
        <f t="shared" si="11"/>
        <v>821</v>
      </c>
      <c r="I47" s="1">
        <f>'social care need'!D47</f>
        <v>34259</v>
      </c>
      <c r="J47" s="1">
        <f t="shared" si="12"/>
        <v>6159</v>
      </c>
      <c r="K47" s="1">
        <f t="shared" si="13"/>
        <v>5737</v>
      </c>
      <c r="L47" s="1">
        <f>'social care need'!F47</f>
        <v>21006</v>
      </c>
      <c r="M47" s="1">
        <f t="shared" si="14"/>
        <v>9112</v>
      </c>
      <c r="N47" s="1">
        <f t="shared" si="15"/>
        <v>8634</v>
      </c>
      <c r="O47" s="1">
        <f t="shared" si="16"/>
        <v>103693</v>
      </c>
      <c r="P47" s="1">
        <f t="shared" si="17"/>
        <v>16092</v>
      </c>
      <c r="R47">
        <v>2063</v>
      </c>
      <c r="S47">
        <f t="shared" si="36"/>
        <v>320.41929720633777</v>
      </c>
      <c r="T47">
        <f t="shared" si="37"/>
        <v>2403.7301479827465</v>
      </c>
      <c r="U47">
        <f t="shared" si="38"/>
        <v>3556.2248917711941</v>
      </c>
      <c r="V47">
        <f t="shared" si="18"/>
        <v>6280.374336960278</v>
      </c>
      <c r="X47">
        <f>H47/'social care need'!C47</f>
        <v>0.28378845489111648</v>
      </c>
      <c r="Y47">
        <f>K47/'social care need'!E47</f>
        <v>0.88574957542071941</v>
      </c>
      <c r="Z47">
        <f>N47/'social care need'!G47</f>
        <v>0.93451672258902474</v>
      </c>
      <c r="AB47">
        <f t="shared" si="19"/>
        <v>0.28378845489111648</v>
      </c>
      <c r="AC47">
        <f>J47/'social care need'!E47</f>
        <v>0.95090319592403894</v>
      </c>
      <c r="AD47">
        <f>M47/'social care need'!G47</f>
        <v>0.98625392358480357</v>
      </c>
      <c r="AF47" s="3">
        <v>49.271329999999999</v>
      </c>
      <c r="AG47" s="3">
        <v>15.538539999999999</v>
      </c>
      <c r="AH47" s="3">
        <v>14.17746</v>
      </c>
      <c r="AJ47" s="2">
        <v>11048</v>
      </c>
      <c r="AK47" s="2">
        <v>3448</v>
      </c>
      <c r="AL47" s="2">
        <v>2392</v>
      </c>
      <c r="AN47">
        <f t="shared" si="20"/>
        <v>4311805.5974855302</v>
      </c>
      <c r="AO47">
        <f t="shared" si="34"/>
        <v>1345682.9924085904</v>
      </c>
      <c r="AP47">
        <f t="shared" si="35"/>
        <v>933548.06201895257</v>
      </c>
      <c r="AR47" s="3">
        <v>2.3015000000000001E-2</v>
      </c>
      <c r="AS47" s="3">
        <v>1.3841939999999999</v>
      </c>
      <c r="AT47" s="3">
        <v>0.34267900000000001</v>
      </c>
      <c r="AU47" s="3">
        <v>0.1615653</v>
      </c>
      <c r="AV47" s="3">
        <v>0.23023270000000001</v>
      </c>
      <c r="AW47" s="3">
        <v>0.4172013</v>
      </c>
      <c r="AY47">
        <f t="shared" si="21"/>
        <v>48466029.859289095</v>
      </c>
      <c r="AZ47">
        <f t="shared" si="22"/>
        <v>2914898446.0155902</v>
      </c>
      <c r="BA47">
        <f t="shared" si="23"/>
        <v>721628965.72458529</v>
      </c>
      <c r="BB47">
        <f t="shared" si="24"/>
        <v>340231529.61220944</v>
      </c>
      <c r="BC47">
        <f t="shared" si="25"/>
        <v>484834452.00020635</v>
      </c>
      <c r="BD47">
        <f t="shared" si="26"/>
        <v>878561401.83072877</v>
      </c>
      <c r="BF47">
        <v>1.5970643940730724</v>
      </c>
      <c r="BG47">
        <v>3.8344999999999914</v>
      </c>
      <c r="BH47">
        <v>2</v>
      </c>
      <c r="BI47">
        <f t="shared" si="33"/>
        <v>23.649622567339165</v>
      </c>
      <c r="BJ47">
        <f t="shared" si="32"/>
        <v>4912545.5236183833</v>
      </c>
      <c r="BL47">
        <v>2063</v>
      </c>
      <c r="BM47">
        <f t="shared" si="39"/>
        <v>1.1462033135095773</v>
      </c>
      <c r="BN47">
        <f t="shared" si="40"/>
        <v>68.936248070392168</v>
      </c>
      <c r="BO47">
        <f t="shared" si="41"/>
        <v>17.066252673045774</v>
      </c>
      <c r="BP47">
        <f t="shared" si="42"/>
        <v>8.0463472608372317</v>
      </c>
      <c r="BQ47">
        <f t="shared" si="43"/>
        <v>11.466151797447598</v>
      </c>
      <c r="BR47">
        <f t="shared" si="44"/>
        <v>20.777645555529137</v>
      </c>
      <c r="BS47">
        <f t="shared" si="27"/>
        <v>127.43884867076147</v>
      </c>
      <c r="BT47">
        <f t="shared" si="31"/>
        <v>2.5941509968317841E-2</v>
      </c>
      <c r="BU47">
        <f t="shared" si="28"/>
        <v>0.16304012294718878</v>
      </c>
      <c r="BV47">
        <f t="shared" si="29"/>
        <v>0.5409358981929373</v>
      </c>
    </row>
    <row r="48" spans="1:74" x14ac:dyDescent="0.25">
      <c r="A48">
        <v>2064</v>
      </c>
      <c r="B48" s="3">
        <v>832</v>
      </c>
      <c r="C48" s="3">
        <v>6232</v>
      </c>
      <c r="D48" s="3">
        <v>5808</v>
      </c>
      <c r="E48" s="3">
        <v>9088</v>
      </c>
      <c r="F48" s="3">
        <v>8626</v>
      </c>
      <c r="G48" s="1">
        <f>'social care need'!B48</f>
        <v>48376</v>
      </c>
      <c r="H48">
        <f t="shared" si="11"/>
        <v>832</v>
      </c>
      <c r="I48" s="1">
        <f>'social care need'!D48</f>
        <v>34474</v>
      </c>
      <c r="J48" s="1">
        <f t="shared" si="12"/>
        <v>6232</v>
      </c>
      <c r="K48" s="1">
        <f t="shared" si="13"/>
        <v>5808</v>
      </c>
      <c r="L48" s="1">
        <f>'social care need'!F48</f>
        <v>21174</v>
      </c>
      <c r="M48" s="1">
        <f t="shared" si="14"/>
        <v>9088</v>
      </c>
      <c r="N48" s="1">
        <f t="shared" si="15"/>
        <v>8626</v>
      </c>
      <c r="O48" s="1">
        <f t="shared" si="16"/>
        <v>104024</v>
      </c>
      <c r="P48" s="1">
        <f t="shared" si="17"/>
        <v>16152</v>
      </c>
      <c r="R48">
        <v>2064</v>
      </c>
      <c r="S48">
        <f t="shared" si="36"/>
        <v>324.71236939789651</v>
      </c>
      <c r="T48">
        <f t="shared" si="37"/>
        <v>2432.2205361630904</v>
      </c>
      <c r="U48">
        <f t="shared" si="38"/>
        <v>3546.8581888077929</v>
      </c>
      <c r="V48">
        <f t="shared" si="18"/>
        <v>6303.7910943687803</v>
      </c>
      <c r="X48">
        <f>H48/'social care need'!C48</f>
        <v>0.28868841082581542</v>
      </c>
      <c r="Y48">
        <f>K48/'social care need'!E48</f>
        <v>0.88307739090770865</v>
      </c>
      <c r="Z48">
        <f>N48/'social care need'!G48</f>
        <v>0.93527051935378946</v>
      </c>
      <c r="AB48">
        <f t="shared" si="19"/>
        <v>0.28868841082581542</v>
      </c>
      <c r="AC48">
        <f>J48/'social care need'!E48</f>
        <v>0.94754447316405654</v>
      </c>
      <c r="AD48">
        <f>M48/'social care need'!G48</f>
        <v>0.98536268025588203</v>
      </c>
      <c r="AF48" s="3">
        <v>49.953670000000002</v>
      </c>
      <c r="AG48" s="3">
        <v>15.65282</v>
      </c>
      <c r="AH48" s="3">
        <v>14.644450000000001</v>
      </c>
      <c r="AJ48" s="2">
        <v>11055</v>
      </c>
      <c r="AK48" s="2">
        <v>3415</v>
      </c>
      <c r="AL48" s="2">
        <v>2439</v>
      </c>
      <c r="AN48">
        <f t="shared" si="20"/>
        <v>4314537.5525165219</v>
      </c>
      <c r="AO48">
        <f t="shared" si="34"/>
        <v>1332803.7758339143</v>
      </c>
      <c r="AP48">
        <f t="shared" si="35"/>
        <v>951891.18865561252</v>
      </c>
      <c r="AR48" s="3">
        <v>3.3447499999999998E-2</v>
      </c>
      <c r="AS48" s="3">
        <v>1.4495400000000001</v>
      </c>
      <c r="AT48" s="3">
        <v>0.32866260000000003</v>
      </c>
      <c r="AU48" s="3">
        <v>0.15590560000000001</v>
      </c>
      <c r="AV48" s="3">
        <v>0.22761120000000001</v>
      </c>
      <c r="AW48" s="3">
        <v>0.42152319999999999</v>
      </c>
      <c r="AY48">
        <f t="shared" si="21"/>
        <v>70660098.54489547</v>
      </c>
      <c r="AZ48">
        <f t="shared" si="22"/>
        <v>3062250967.7783928</v>
      </c>
      <c r="BA48">
        <f t="shared" si="23"/>
        <v>694321898.61788082</v>
      </c>
      <c r="BB48">
        <f t="shared" si="24"/>
        <v>329361090.05758446</v>
      </c>
      <c r="BC48">
        <f t="shared" si="25"/>
        <v>480844003.94414884</v>
      </c>
      <c r="BD48">
        <f t="shared" si="26"/>
        <v>890496176.12556052</v>
      </c>
      <c r="BF48">
        <v>1.6009267250737906</v>
      </c>
      <c r="BG48">
        <v>3.8344999999999914</v>
      </c>
      <c r="BH48">
        <v>2</v>
      </c>
      <c r="BI48">
        <f t="shared" si="33"/>
        <v>24.074967984984099</v>
      </c>
      <c r="BJ48">
        <f t="shared" si="32"/>
        <v>4991002.0390187232</v>
      </c>
      <c r="BL48">
        <v>2064</v>
      </c>
      <c r="BM48">
        <f t="shared" si="39"/>
        <v>1.7011396102841798</v>
      </c>
      <c r="BN48">
        <f t="shared" si="40"/>
        <v>73.723594011251379</v>
      </c>
      <c r="BO48">
        <f t="shared" si="41"/>
        <v>16.715777480498854</v>
      </c>
      <c r="BP48">
        <f t="shared" si="42"/>
        <v>7.929357698635811</v>
      </c>
      <c r="BQ48">
        <f t="shared" si="43"/>
        <v>11.576304000726951</v>
      </c>
      <c r="BR48">
        <f t="shared" si="44"/>
        <v>21.438666930973628</v>
      </c>
      <c r="BS48">
        <f t="shared" si="27"/>
        <v>133.0848397323708</v>
      </c>
      <c r="BT48">
        <f t="shared" si="31"/>
        <v>2.666495398958733E-2</v>
      </c>
      <c r="BU48">
        <f t="shared" si="28"/>
        <v>0.16109022616014024</v>
      </c>
      <c r="BV48">
        <f t="shared" si="29"/>
        <v>0.55395937027468412</v>
      </c>
    </row>
    <row r="49" spans="1:74" x14ac:dyDescent="0.25">
      <c r="A49">
        <v>2065</v>
      </c>
      <c r="B49" s="3">
        <v>848</v>
      </c>
      <c r="C49" s="3">
        <v>6246</v>
      </c>
      <c r="D49" s="3">
        <v>5850</v>
      </c>
      <c r="E49" s="3">
        <v>9164</v>
      </c>
      <c r="F49" s="3">
        <v>8693</v>
      </c>
      <c r="G49" s="1">
        <f>'social care need'!B49</f>
        <v>48391</v>
      </c>
      <c r="H49">
        <f t="shared" si="11"/>
        <v>848</v>
      </c>
      <c r="I49" s="1">
        <f>'social care need'!D49</f>
        <v>34585</v>
      </c>
      <c r="J49" s="1">
        <f t="shared" si="12"/>
        <v>6246</v>
      </c>
      <c r="K49" s="1">
        <f t="shared" si="13"/>
        <v>5850</v>
      </c>
      <c r="L49" s="1">
        <f>'social care need'!F49</f>
        <v>21444</v>
      </c>
      <c r="M49" s="1">
        <f t="shared" si="14"/>
        <v>9164</v>
      </c>
      <c r="N49" s="1">
        <f t="shared" si="15"/>
        <v>8693</v>
      </c>
      <c r="O49" s="1">
        <f t="shared" si="16"/>
        <v>104420</v>
      </c>
      <c r="P49" s="1">
        <f t="shared" si="17"/>
        <v>16258</v>
      </c>
      <c r="R49">
        <v>2065</v>
      </c>
      <c r="S49">
        <f t="shared" si="36"/>
        <v>330.9568380401638</v>
      </c>
      <c r="T49">
        <f t="shared" si="37"/>
        <v>2437.6844462250742</v>
      </c>
      <c r="U49">
        <f t="shared" si="38"/>
        <v>3576.5194148585624</v>
      </c>
      <c r="V49">
        <f t="shared" si="18"/>
        <v>6345.1606991238004</v>
      </c>
      <c r="X49">
        <f>H49/'social care need'!C49</f>
        <v>0.28276092030676891</v>
      </c>
      <c r="Y49">
        <f>K49/'social care need'!E49</f>
        <v>0.88892265613128707</v>
      </c>
      <c r="Z49">
        <f>N49/'social care need'!G49</f>
        <v>0.93563663760628568</v>
      </c>
      <c r="AB49">
        <f t="shared" si="19"/>
        <v>0.28276092030676891</v>
      </c>
      <c r="AC49">
        <f>J49/'social care need'!E49</f>
        <v>0.94909588208478957</v>
      </c>
      <c r="AD49">
        <f>M49/'social care need'!G49</f>
        <v>0.98633085781939511</v>
      </c>
      <c r="AF49" s="3">
        <v>47.655299999999997</v>
      </c>
      <c r="AG49" s="3">
        <v>15.45079</v>
      </c>
      <c r="AH49" s="3">
        <v>13.964880000000001</v>
      </c>
      <c r="AJ49" s="2">
        <v>11072</v>
      </c>
      <c r="AK49" s="2">
        <v>3479</v>
      </c>
      <c r="AL49" s="2">
        <v>2463</v>
      </c>
      <c r="AN49">
        <f t="shared" si="20"/>
        <v>4321172.3004489308</v>
      </c>
      <c r="AO49">
        <f t="shared" si="34"/>
        <v>1357781.6504029832</v>
      </c>
      <c r="AP49">
        <f t="shared" si="35"/>
        <v>961257.89161901339</v>
      </c>
      <c r="AR49" s="3">
        <v>3.7243600000000002E-2</v>
      </c>
      <c r="AS49" s="3">
        <v>1.3469009999999999</v>
      </c>
      <c r="AT49" s="3">
        <v>0.32923010000000003</v>
      </c>
      <c r="AU49" s="3">
        <v>0.14785000000000001</v>
      </c>
      <c r="AV49" s="3">
        <v>0.2445831</v>
      </c>
      <c r="AW49" s="3">
        <v>0.43098170000000002</v>
      </c>
      <c r="AY49">
        <f t="shared" si="21"/>
        <v>78979134.34901318</v>
      </c>
      <c r="AZ49">
        <f t="shared" si="22"/>
        <v>2856251142.0437388</v>
      </c>
      <c r="BA49">
        <f t="shared" si="23"/>
        <v>698168498.73908651</v>
      </c>
      <c r="BB49">
        <f t="shared" si="24"/>
        <v>313532124.00255615</v>
      </c>
      <c r="BC49">
        <f t="shared" si="25"/>
        <v>518665260.99512732</v>
      </c>
      <c r="BD49">
        <f t="shared" si="26"/>
        <v>913943914.82740903</v>
      </c>
      <c r="BF49">
        <v>1.6081199060166398</v>
      </c>
      <c r="BG49">
        <v>3.8344999999999914</v>
      </c>
      <c r="BH49">
        <v>2</v>
      </c>
      <c r="BI49">
        <f t="shared" si="33"/>
        <v>24.507963365066971</v>
      </c>
      <c r="BJ49">
        <f t="shared" si="32"/>
        <v>5070904.3245103518</v>
      </c>
      <c r="BL49">
        <v>2065</v>
      </c>
      <c r="BM49">
        <f t="shared" si="39"/>
        <v>1.9356177312303173</v>
      </c>
      <c r="BN49">
        <f t="shared" si="40"/>
        <v>70.000898350638636</v>
      </c>
      <c r="BO49">
        <f t="shared" si="41"/>
        <v>17.110687989741336</v>
      </c>
      <c r="BP49">
        <f t="shared" si="42"/>
        <v>7.684033808826281</v>
      </c>
      <c r="BQ49">
        <f t="shared" si="43"/>
        <v>12.711429215201479</v>
      </c>
      <c r="BR49">
        <f t="shared" si="44"/>
        <v>22.398903982316028</v>
      </c>
      <c r="BS49">
        <f t="shared" si="27"/>
        <v>131.84157107795409</v>
      </c>
      <c r="BT49">
        <f t="shared" si="31"/>
        <v>2.5999617157179307E-2</v>
      </c>
      <c r="BU49">
        <f t="shared" si="28"/>
        <v>0.16989257484706555</v>
      </c>
      <c r="BV49">
        <f t="shared" si="29"/>
        <v>0.53094708883019259</v>
      </c>
    </row>
    <row r="50" spans="1:74" x14ac:dyDescent="0.25">
      <c r="A50">
        <v>2066</v>
      </c>
      <c r="B50" s="3">
        <v>857</v>
      </c>
      <c r="C50" s="3">
        <v>6267</v>
      </c>
      <c r="D50" s="3">
        <v>5866</v>
      </c>
      <c r="E50" s="3">
        <v>9323</v>
      </c>
      <c r="F50" s="3">
        <v>8842</v>
      </c>
      <c r="G50" s="1">
        <f>'social care need'!B50</f>
        <v>48319</v>
      </c>
      <c r="H50">
        <f t="shared" si="11"/>
        <v>857</v>
      </c>
      <c r="I50" s="1">
        <f>'social care need'!D50</f>
        <v>34720</v>
      </c>
      <c r="J50" s="1">
        <f t="shared" si="12"/>
        <v>6267</v>
      </c>
      <c r="K50" s="1">
        <f t="shared" si="13"/>
        <v>5866</v>
      </c>
      <c r="L50" s="1">
        <f>'social care need'!F50</f>
        <v>21750</v>
      </c>
      <c r="M50" s="1">
        <f t="shared" si="14"/>
        <v>9323</v>
      </c>
      <c r="N50" s="1">
        <f t="shared" si="15"/>
        <v>8842</v>
      </c>
      <c r="O50" s="1">
        <f t="shared" si="16"/>
        <v>104789</v>
      </c>
      <c r="P50" s="1">
        <f t="shared" si="17"/>
        <v>16447</v>
      </c>
      <c r="R50">
        <v>2066</v>
      </c>
      <c r="S50">
        <f t="shared" si="36"/>
        <v>334.46935165143907</v>
      </c>
      <c r="T50">
        <f t="shared" si="37"/>
        <v>2445.8803113180502</v>
      </c>
      <c r="U50">
        <f t="shared" si="38"/>
        <v>3638.5738219910932</v>
      </c>
      <c r="V50">
        <f t="shared" si="18"/>
        <v>6418.9234849605818</v>
      </c>
      <c r="X50">
        <f>H50/'social care need'!C50</f>
        <v>0.28481222997673644</v>
      </c>
      <c r="Y50">
        <f>K50/'social care need'!E50</f>
        <v>0.89013657056145679</v>
      </c>
      <c r="Z50">
        <f>N50/'social care need'!G50</f>
        <v>0.93894021450568121</v>
      </c>
      <c r="AB50">
        <f t="shared" si="19"/>
        <v>0.28481222997673644</v>
      </c>
      <c r="AC50">
        <f>J50/'social care need'!E50</f>
        <v>0.95098634294385431</v>
      </c>
      <c r="AD50">
        <f>M50/'social care need'!G50</f>
        <v>0.99001805245832009</v>
      </c>
      <c r="AF50" s="3">
        <v>51.660589999999999</v>
      </c>
      <c r="AG50" s="3">
        <v>15.31401</v>
      </c>
      <c r="AH50" s="3">
        <v>14.011850000000001</v>
      </c>
      <c r="AJ50" s="2">
        <v>11300</v>
      </c>
      <c r="AK50" s="2">
        <v>3477</v>
      </c>
      <c r="AL50" s="2">
        <v>2442</v>
      </c>
      <c r="AN50">
        <f t="shared" si="20"/>
        <v>4410155.9786012387</v>
      </c>
      <c r="AO50">
        <f t="shared" si="34"/>
        <v>1357001.0918226999</v>
      </c>
      <c r="AP50">
        <f t="shared" si="35"/>
        <v>953062.02652603772</v>
      </c>
      <c r="AR50" s="3">
        <v>4.0977100000000002E-2</v>
      </c>
      <c r="AS50" s="3">
        <v>1.3940969999999999</v>
      </c>
      <c r="AT50" s="3">
        <v>0.33041019999999999</v>
      </c>
      <c r="AU50" s="3">
        <v>0.1611551</v>
      </c>
      <c r="AV50" s="3">
        <v>0.24161949999999999</v>
      </c>
      <c r="AW50" s="3">
        <v>0.41673100000000002</v>
      </c>
      <c r="AY50">
        <f t="shared" si="21"/>
        <v>87203505.262848049</v>
      </c>
      <c r="AZ50">
        <f t="shared" si="22"/>
        <v>2966782546.2617083</v>
      </c>
      <c r="BA50">
        <f t="shared" si="23"/>
        <v>703147065.42431438</v>
      </c>
      <c r="BB50">
        <f t="shared" si="24"/>
        <v>342954713.99842352</v>
      </c>
      <c r="BC50">
        <f t="shared" si="25"/>
        <v>514191276.09949738</v>
      </c>
      <c r="BD50">
        <f t="shared" si="26"/>
        <v>886846652.19578564</v>
      </c>
      <c r="BF50">
        <v>1.6167095199787269</v>
      </c>
      <c r="BG50">
        <v>3.8344999999999914</v>
      </c>
      <c r="BH50">
        <v>2</v>
      </c>
      <c r="BI50">
        <f t="shared" si="33"/>
        <v>24.948746294412214</v>
      </c>
      <c r="BJ50">
        <f t="shared" si="32"/>
        <v>5152450.5463678613</v>
      </c>
      <c r="BL50">
        <v>2066</v>
      </c>
      <c r="BM50">
        <f t="shared" si="39"/>
        <v>2.1756181287862364</v>
      </c>
      <c r="BN50">
        <f t="shared" si="40"/>
        <v>74.017505057373626</v>
      </c>
      <c r="BO50">
        <f t="shared" si="41"/>
        <v>17.542637742931685</v>
      </c>
      <c r="BP50">
        <f t="shared" si="42"/>
        <v>8.55629015001937</v>
      </c>
      <c r="BQ50">
        <f t="shared" si="43"/>
        <v>12.828427694206423</v>
      </c>
      <c r="BR50">
        <f t="shared" si="44"/>
        <v>22.125712127681485</v>
      </c>
      <c r="BS50">
        <f t="shared" si="27"/>
        <v>137.24619090099884</v>
      </c>
      <c r="BT50">
        <f t="shared" si="31"/>
        <v>2.6637070975430974E-2</v>
      </c>
      <c r="BU50">
        <f t="shared" si="28"/>
        <v>0.16121184844861483</v>
      </c>
      <c r="BV50">
        <f t="shared" si="29"/>
        <v>0.53930462165442106</v>
      </c>
    </row>
    <row r="51" spans="1:74" x14ac:dyDescent="0.25">
      <c r="A51">
        <v>2067</v>
      </c>
      <c r="B51" s="3">
        <v>885</v>
      </c>
      <c r="C51" s="3">
        <v>6239</v>
      </c>
      <c r="D51" s="3">
        <v>5827</v>
      </c>
      <c r="E51" s="3">
        <v>9481</v>
      </c>
      <c r="F51" s="3">
        <v>8964</v>
      </c>
      <c r="G51" s="1">
        <f>'social care need'!B51</f>
        <v>48285</v>
      </c>
      <c r="H51">
        <f t="shared" si="11"/>
        <v>885</v>
      </c>
      <c r="I51" s="1">
        <f>'social care need'!D51</f>
        <v>34827</v>
      </c>
      <c r="J51" s="1">
        <f t="shared" si="12"/>
        <v>6239</v>
      </c>
      <c r="K51" s="1">
        <f t="shared" si="13"/>
        <v>5827</v>
      </c>
      <c r="L51" s="1">
        <f>'social care need'!F51</f>
        <v>22118</v>
      </c>
      <c r="M51" s="1">
        <f t="shared" si="14"/>
        <v>9481</v>
      </c>
      <c r="N51" s="1">
        <f t="shared" si="15"/>
        <v>8964</v>
      </c>
      <c r="O51" s="1">
        <f t="shared" si="16"/>
        <v>105230</v>
      </c>
      <c r="P51" s="1">
        <f t="shared" si="17"/>
        <v>16605</v>
      </c>
      <c r="R51">
        <v>2067</v>
      </c>
      <c r="S51">
        <f t="shared" si="36"/>
        <v>345.39717177540678</v>
      </c>
      <c r="T51">
        <f t="shared" si="37"/>
        <v>2434.9524911940825</v>
      </c>
      <c r="U51">
        <f t="shared" si="38"/>
        <v>3700.2379498334822</v>
      </c>
      <c r="V51">
        <f t="shared" si="18"/>
        <v>6480.5876128029713</v>
      </c>
      <c r="X51">
        <f>H51/'social care need'!C51</f>
        <v>0.29421542553191488</v>
      </c>
      <c r="Y51">
        <f>K51/'social care need'!E51</f>
        <v>0.89288997854734908</v>
      </c>
      <c r="Z51">
        <f>N51/'social care need'!G51</f>
        <v>0.93844221105527637</v>
      </c>
      <c r="AB51">
        <f t="shared" si="19"/>
        <v>0.29421542553191488</v>
      </c>
      <c r="AC51">
        <f>J51/'social care need'!E51</f>
        <v>0.95602206558381853</v>
      </c>
      <c r="AD51">
        <f>M51/'social care need'!G51</f>
        <v>0.99256700167504186</v>
      </c>
      <c r="AF51" s="3">
        <v>48.7697</v>
      </c>
      <c r="AG51" s="3">
        <v>15.18468</v>
      </c>
      <c r="AH51" s="3">
        <v>14.33243</v>
      </c>
      <c r="AJ51" s="2">
        <v>11431</v>
      </c>
      <c r="AK51" s="2">
        <v>3521</v>
      </c>
      <c r="AL51" s="2">
        <v>2440</v>
      </c>
      <c r="AN51">
        <f t="shared" si="20"/>
        <v>4461282.5656098025</v>
      </c>
      <c r="AO51">
        <f t="shared" si="34"/>
        <v>1374173.3805889348</v>
      </c>
      <c r="AP51">
        <f t="shared" si="35"/>
        <v>952281.4679457543</v>
      </c>
      <c r="AR51" s="3">
        <v>5.15421E-2</v>
      </c>
      <c r="AS51" s="3">
        <v>1.398331</v>
      </c>
      <c r="AT51" s="3">
        <v>0.34642919999999999</v>
      </c>
      <c r="AU51" s="3">
        <v>0.1549064</v>
      </c>
      <c r="AV51" s="3">
        <v>0.23207639999999999</v>
      </c>
      <c r="AW51" s="3">
        <v>0.41848429999999998</v>
      </c>
      <c r="AY51">
        <f t="shared" si="21"/>
        <v>110148530.21238676</v>
      </c>
      <c r="AZ51">
        <f t="shared" si="22"/>
        <v>2988316432.5942674</v>
      </c>
      <c r="BA51">
        <f t="shared" si="23"/>
        <v>740339784.42191875</v>
      </c>
      <c r="BB51">
        <f t="shared" si="24"/>
        <v>331044180.9800545</v>
      </c>
      <c r="BC51">
        <f t="shared" si="25"/>
        <v>495961056.2429927</v>
      </c>
      <c r="BD51">
        <f t="shared" si="26"/>
        <v>894325814.46932721</v>
      </c>
      <c r="BF51">
        <v>1.6420883354257683</v>
      </c>
      <c r="BG51">
        <v>3.8344999999999914</v>
      </c>
      <c r="BH51">
        <v>2</v>
      </c>
      <c r="BI51">
        <f t="shared" si="33"/>
        <v>25.397456834383771</v>
      </c>
      <c r="BJ51">
        <f t="shared" si="32"/>
        <v>5235750.704863186</v>
      </c>
      <c r="BL51">
        <v>2067</v>
      </c>
      <c r="BM51">
        <f t="shared" si="39"/>
        <v>2.7974925414399094</v>
      </c>
      <c r="BN51">
        <f t="shared" si="40"/>
        <v>75.895637604292602</v>
      </c>
      <c r="BO51">
        <f t="shared" si="41"/>
        <v>18.802747717632666</v>
      </c>
      <c r="BP51">
        <f t="shared" si="42"/>
        <v>8.4076802967148634</v>
      </c>
      <c r="BQ51">
        <f t="shared" si="43"/>
        <v>12.59614951746679</v>
      </c>
      <c r="BR51">
        <f t="shared" si="44"/>
        <v>22.713601268859847</v>
      </c>
      <c r="BS51">
        <f t="shared" si="27"/>
        <v>141.21330894640667</v>
      </c>
      <c r="BT51">
        <f t="shared" si="31"/>
        <v>2.6970976447606987E-2</v>
      </c>
      <c r="BU51">
        <f t="shared" si="28"/>
        <v>0.16084603808469725</v>
      </c>
      <c r="BV51">
        <f t="shared" si="29"/>
        <v>0.53745385736337747</v>
      </c>
    </row>
    <row r="52" spans="1:74" x14ac:dyDescent="0.25">
      <c r="A52">
        <v>2068</v>
      </c>
      <c r="B52" s="3">
        <v>853</v>
      </c>
      <c r="C52" s="3">
        <v>6199</v>
      </c>
      <c r="D52" s="3">
        <v>5804</v>
      </c>
      <c r="E52" s="3">
        <v>9670</v>
      </c>
      <c r="F52" s="3">
        <v>9176</v>
      </c>
      <c r="G52" s="1">
        <f>'social care need'!B52</f>
        <v>48222</v>
      </c>
      <c r="H52">
        <f t="shared" si="11"/>
        <v>853</v>
      </c>
      <c r="I52" s="1">
        <f>'social care need'!D52</f>
        <v>34854</v>
      </c>
      <c r="J52" s="1">
        <f t="shared" si="12"/>
        <v>6199</v>
      </c>
      <c r="K52" s="1">
        <f t="shared" si="13"/>
        <v>5804</v>
      </c>
      <c r="L52" s="1">
        <f>'social care need'!F52</f>
        <v>22517</v>
      </c>
      <c r="M52" s="1">
        <f t="shared" si="14"/>
        <v>9670</v>
      </c>
      <c r="N52" s="1">
        <f t="shared" si="15"/>
        <v>9176</v>
      </c>
      <c r="O52" s="1">
        <f t="shared" si="16"/>
        <v>105593</v>
      </c>
      <c r="P52" s="1">
        <f t="shared" si="17"/>
        <v>16722</v>
      </c>
      <c r="R52">
        <v>2068</v>
      </c>
      <c r="S52">
        <f t="shared" si="36"/>
        <v>332.9082344908723</v>
      </c>
      <c r="T52">
        <f t="shared" si="37"/>
        <v>2419.3413195884145</v>
      </c>
      <c r="U52">
        <f t="shared" si="38"/>
        <v>3774.000735670264</v>
      </c>
      <c r="V52">
        <f t="shared" si="18"/>
        <v>6526.2502897495506</v>
      </c>
      <c r="X52">
        <f>H52/'social care need'!C52</f>
        <v>0.28614558872861456</v>
      </c>
      <c r="Y52">
        <f>K52/'social care need'!E52</f>
        <v>0.89374807514628885</v>
      </c>
      <c r="Z52">
        <f>N52/'social care need'!G52</f>
        <v>0.93690014294465995</v>
      </c>
      <c r="AB52">
        <f t="shared" si="19"/>
        <v>0.28614558872861456</v>
      </c>
      <c r="AC52">
        <f>J52/'social care need'!E52</f>
        <v>0.95457345241761626</v>
      </c>
      <c r="AD52">
        <f>M52/'social care need'!G52</f>
        <v>0.98733918725750458</v>
      </c>
      <c r="AF52" s="3">
        <v>51.317050000000002</v>
      </c>
      <c r="AG52" s="3">
        <v>15.09314</v>
      </c>
      <c r="AH52" s="3">
        <v>14.40737</v>
      </c>
      <c r="AJ52" s="2">
        <v>11489</v>
      </c>
      <c r="AK52" s="2">
        <v>3562</v>
      </c>
      <c r="AL52" s="2">
        <v>2500</v>
      </c>
      <c r="AN52">
        <f t="shared" si="20"/>
        <v>4483918.764438021</v>
      </c>
      <c r="AO52">
        <f t="shared" si="34"/>
        <v>1390174.8314847446</v>
      </c>
      <c r="AP52">
        <f t="shared" si="35"/>
        <v>975698.22535425646</v>
      </c>
      <c r="AR52" s="3">
        <v>3.4407399999999998E-2</v>
      </c>
      <c r="AS52" s="3">
        <v>1.4250670000000001</v>
      </c>
      <c r="AT52" s="3">
        <v>0.33360410000000001</v>
      </c>
      <c r="AU52" s="3">
        <v>0.15919990000000001</v>
      </c>
      <c r="AV52" s="3">
        <v>0.23800379999999999</v>
      </c>
      <c r="AW52" s="3">
        <v>0.42973109999999998</v>
      </c>
      <c r="AY52">
        <f t="shared" si="21"/>
        <v>73784308.582836911</v>
      </c>
      <c r="AZ52">
        <f t="shared" si="22"/>
        <v>3055958406.5990939</v>
      </c>
      <c r="BA52">
        <f t="shared" si="23"/>
        <v>715391103.62595212</v>
      </c>
      <c r="BB52">
        <f t="shared" si="24"/>
        <v>341393262.72711045</v>
      </c>
      <c r="BC52">
        <f t="shared" si="25"/>
        <v>510382819.4832449</v>
      </c>
      <c r="BD52">
        <f t="shared" si="26"/>
        <v>921528859.7813828</v>
      </c>
      <c r="BF52">
        <v>1.6982253767489794</v>
      </c>
      <c r="BG52">
        <v>3.8344999999999914</v>
      </c>
      <c r="BH52">
        <v>2</v>
      </c>
      <c r="BI52">
        <f t="shared" si="33"/>
        <v>25.854237565390402</v>
      </c>
      <c r="BJ52">
        <f t="shared" si="32"/>
        <v>5321726.3564597163</v>
      </c>
      <c r="BL52">
        <v>2068</v>
      </c>
      <c r="BM52">
        <f t="shared" si="39"/>
        <v>1.9076370426987395</v>
      </c>
      <c r="BN52">
        <f t="shared" si="40"/>
        <v>79.009474634164889</v>
      </c>
      <c r="BO52">
        <f t="shared" si="41"/>
        <v>18.49589154531219</v>
      </c>
      <c r="BP52">
        <f t="shared" si="42"/>
        <v>8.8264625177704552</v>
      </c>
      <c r="BQ52">
        <f t="shared" si="43"/>
        <v>13.195558664213578</v>
      </c>
      <c r="BR52">
        <f t="shared" si="44"/>
        <v>23.825426064151213</v>
      </c>
      <c r="BS52">
        <f t="shared" si="27"/>
        <v>145.26045046831106</v>
      </c>
      <c r="BT52">
        <f t="shared" si="31"/>
        <v>2.7295738401127735E-2</v>
      </c>
      <c r="BU52">
        <f t="shared" si="28"/>
        <v>0.16401867120292862</v>
      </c>
      <c r="BV52">
        <f t="shared" si="29"/>
        <v>0.54391594119006959</v>
      </c>
    </row>
    <row r="53" spans="1:74" x14ac:dyDescent="0.25">
      <c r="A53">
        <v>2069</v>
      </c>
      <c r="B53" s="3">
        <v>871</v>
      </c>
      <c r="C53" s="3">
        <v>6217</v>
      </c>
      <c r="D53" s="3">
        <v>5783</v>
      </c>
      <c r="E53" s="3">
        <v>9794</v>
      </c>
      <c r="F53" s="3">
        <v>9305</v>
      </c>
      <c r="G53" s="1">
        <f>'social care need'!B53</f>
        <v>48184</v>
      </c>
      <c r="H53">
        <f t="shared" si="11"/>
        <v>871</v>
      </c>
      <c r="I53" s="1">
        <f>'social care need'!D53</f>
        <v>34912</v>
      </c>
      <c r="J53" s="1">
        <f t="shared" si="12"/>
        <v>6217</v>
      </c>
      <c r="K53" s="1">
        <f t="shared" si="13"/>
        <v>5783</v>
      </c>
      <c r="L53" s="1">
        <f>'social care need'!F53</f>
        <v>22898</v>
      </c>
      <c r="M53" s="1">
        <f t="shared" si="14"/>
        <v>9794</v>
      </c>
      <c r="N53" s="1">
        <f t="shared" si="15"/>
        <v>9305</v>
      </c>
      <c r="O53" s="1">
        <f t="shared" si="16"/>
        <v>105994</v>
      </c>
      <c r="P53" s="1">
        <f t="shared" si="17"/>
        <v>16882</v>
      </c>
      <c r="R53">
        <v>2069</v>
      </c>
      <c r="S53">
        <f t="shared" si="36"/>
        <v>339.93326171342295</v>
      </c>
      <c r="T53">
        <f t="shared" si="37"/>
        <v>2426.3663468109648</v>
      </c>
      <c r="U53">
        <f t="shared" si="38"/>
        <v>3822.395367647835</v>
      </c>
      <c r="V53">
        <f t="shared" si="18"/>
        <v>6588.6949761722226</v>
      </c>
      <c r="X53">
        <f>H53/'social care need'!C53</f>
        <v>0.29798152582962711</v>
      </c>
      <c r="Y53">
        <f>K53/'social care need'!E53</f>
        <v>0.89298949969116737</v>
      </c>
      <c r="Z53">
        <f>N53/'social care need'!G53</f>
        <v>0.93376818866031108</v>
      </c>
      <c r="AB53">
        <f t="shared" si="19"/>
        <v>0.29798152582962711</v>
      </c>
      <c r="AC53">
        <f>J53/'social care need'!E53</f>
        <v>0.96000617665225452</v>
      </c>
      <c r="AD53">
        <f>M53/'social care need'!G53</f>
        <v>0.98283993978926243</v>
      </c>
      <c r="AF53" s="3">
        <v>49.092559999999999</v>
      </c>
      <c r="AG53" s="3">
        <v>16.003550000000001</v>
      </c>
      <c r="AH53" s="3">
        <v>14.151579999999999</v>
      </c>
      <c r="AJ53" s="2">
        <v>11601</v>
      </c>
      <c r="AK53" s="2">
        <v>3555</v>
      </c>
      <c r="AL53" s="2">
        <v>2528</v>
      </c>
      <c r="AN53">
        <f t="shared" si="20"/>
        <v>4527630.0449338919</v>
      </c>
      <c r="AO53">
        <f t="shared" si="34"/>
        <v>1387442.8764537526</v>
      </c>
      <c r="AP53">
        <f t="shared" si="35"/>
        <v>986626.04547822406</v>
      </c>
      <c r="AR53" s="3">
        <v>3.1623900000000003E-2</v>
      </c>
      <c r="AS53" s="3">
        <v>1.4558120000000001</v>
      </c>
      <c r="AT53" s="3">
        <v>0.34006760000000003</v>
      </c>
      <c r="AU53" s="3">
        <v>0.15805340000000001</v>
      </c>
      <c r="AV53" s="3">
        <v>0.24073169999999999</v>
      </c>
      <c r="AW53" s="3">
        <v>0.42343069999999999</v>
      </c>
      <c r="AY53">
        <f t="shared" si="21"/>
        <v>68072819.147530526</v>
      </c>
      <c r="AZ53">
        <f t="shared" si="22"/>
        <v>3133744635.8230553</v>
      </c>
      <c r="BA53">
        <f t="shared" si="23"/>
        <v>732021042.08319509</v>
      </c>
      <c r="BB53">
        <f t="shared" si="24"/>
        <v>340221810.52470767</v>
      </c>
      <c r="BC53">
        <f t="shared" si="25"/>
        <v>518193058.95786327</v>
      </c>
      <c r="BD53">
        <f t="shared" si="26"/>
        <v>911466373.93276143</v>
      </c>
      <c r="BF53">
        <v>1.7459147367757453</v>
      </c>
      <c r="BG53">
        <v>3.8344999999999914</v>
      </c>
      <c r="BH53">
        <v>2</v>
      </c>
      <c r="BI53">
        <f t="shared" si="33"/>
        <v>26.319233632191466</v>
      </c>
      <c r="BJ53">
        <f t="shared" si="32"/>
        <v>5412101.2639262537</v>
      </c>
      <c r="BL53">
        <v>2069</v>
      </c>
      <c r="BM53">
        <f t="shared" si="39"/>
        <v>1.7916244311457727</v>
      </c>
      <c r="BN53">
        <f t="shared" si="40"/>
        <v>82.477757213853764</v>
      </c>
      <c r="BO53">
        <f t="shared" si="41"/>
        <v>19.266232830267871</v>
      </c>
      <c r="BP53">
        <f t="shared" si="42"/>
        <v>8.9543773179669586</v>
      </c>
      <c r="BQ53">
        <f t="shared" si="43"/>
        <v>13.63844418529197</v>
      </c>
      <c r="BR53">
        <f t="shared" si="44"/>
        <v>23.989096443422739</v>
      </c>
      <c r="BS53">
        <f t="shared" si="27"/>
        <v>150.11753242194908</v>
      </c>
      <c r="BT53">
        <f t="shared" si="31"/>
        <v>2.773738426192068E-2</v>
      </c>
      <c r="BU53">
        <f t="shared" si="28"/>
        <v>0.15980209677304308</v>
      </c>
      <c r="BV53">
        <f t="shared" si="29"/>
        <v>0.54942121605107386</v>
      </c>
    </row>
    <row r="54" spans="1:74" x14ac:dyDescent="0.25">
      <c r="A54">
        <v>2070</v>
      </c>
      <c r="B54" s="3">
        <v>880</v>
      </c>
      <c r="C54" s="3">
        <v>6271</v>
      </c>
      <c r="D54" s="3">
        <v>5850</v>
      </c>
      <c r="E54" s="3">
        <v>9977</v>
      </c>
      <c r="F54" s="3">
        <v>9458</v>
      </c>
      <c r="G54" s="1">
        <f>'social care need'!B54</f>
        <v>48083</v>
      </c>
      <c r="H54">
        <f t="shared" si="11"/>
        <v>880</v>
      </c>
      <c r="I54" s="1">
        <f>'social care need'!D54</f>
        <v>34965</v>
      </c>
      <c r="J54" s="1">
        <f t="shared" si="12"/>
        <v>6271</v>
      </c>
      <c r="K54" s="1">
        <f t="shared" si="13"/>
        <v>5850</v>
      </c>
      <c r="L54" s="1">
        <f>'social care need'!F54</f>
        <v>23332</v>
      </c>
      <c r="M54" s="1">
        <f t="shared" si="14"/>
        <v>9977</v>
      </c>
      <c r="N54" s="1">
        <f t="shared" si="15"/>
        <v>9458</v>
      </c>
      <c r="O54" s="1">
        <f t="shared" ref="O54" si="45">L54+I54+G54</f>
        <v>106380</v>
      </c>
      <c r="P54" s="1">
        <f t="shared" ref="P54" si="46">H54+J54+M54</f>
        <v>17128</v>
      </c>
      <c r="R54">
        <v>2070</v>
      </c>
      <c r="S54">
        <f t="shared" ref="S54" si="47">$Q$3*H54/1000</f>
        <v>343.44577532469827</v>
      </c>
      <c r="T54">
        <f t="shared" ref="T54" si="48">$Q$3*J54/1000</f>
        <v>2447.4414284786167</v>
      </c>
      <c r="U54">
        <f t="shared" ref="U54" si="49">$Q$3*M54/1000</f>
        <v>3893.8164777437669</v>
      </c>
      <c r="V54">
        <f t="shared" ref="V54" si="50">SUM(S54:U54)</f>
        <v>6684.7036815470819</v>
      </c>
      <c r="X54">
        <f>H54/'social care need'!C54</f>
        <v>0.30576789437109103</v>
      </c>
      <c r="Y54">
        <f>K54/'social care need'!E54</f>
        <v>0.89449541284403666</v>
      </c>
      <c r="Z54">
        <f>N54/'social care need'!G54</f>
        <v>0.93569449940641081</v>
      </c>
      <c r="AB54">
        <f t="shared" ref="AB54" si="51">X54</f>
        <v>0.30576789437109103</v>
      </c>
      <c r="AC54">
        <f>J54/'social care need'!E54</f>
        <v>0.95886850152905201</v>
      </c>
      <c r="AD54">
        <f>M54/'social care need'!G54</f>
        <v>0.98703996834190744</v>
      </c>
      <c r="AF54" s="3">
        <v>48.234749999999998</v>
      </c>
      <c r="AG54" s="3">
        <v>15.65662</v>
      </c>
      <c r="AH54" s="3">
        <v>14.071859999999999</v>
      </c>
      <c r="AJ54" s="2">
        <v>11780</v>
      </c>
      <c r="AK54" s="2">
        <v>3660</v>
      </c>
      <c r="AL54" s="2">
        <v>2522</v>
      </c>
      <c r="AN54">
        <f t="shared" ref="AN54" si="52">AJ54*$Q$3</f>
        <v>4597490.037869256</v>
      </c>
      <c r="AO54">
        <f t="shared" ref="AO54" si="53">AK54*$Q$3</f>
        <v>1428422.2019186313</v>
      </c>
      <c r="AP54">
        <f t="shared" ref="AP54" si="54">AL54*$Q$3</f>
        <v>984284.3697373739</v>
      </c>
      <c r="AR54" s="3">
        <v>3.1614000000000003E-2</v>
      </c>
      <c r="AS54" s="3">
        <v>1.4566859999999999</v>
      </c>
      <c r="AT54" s="3">
        <v>0.34740359999999998</v>
      </c>
      <c r="AU54" s="3">
        <v>0.1548553</v>
      </c>
      <c r="AV54" s="3">
        <v>0.23518420000000001</v>
      </c>
      <c r="AW54" s="3">
        <v>0.41595749999999998</v>
      </c>
      <c r="AY54">
        <f t="shared" ref="AY54" si="55">AR54*$O54*$Q$3*364.25/7</f>
        <v>68299332.892761797</v>
      </c>
      <c r="AZ54">
        <f t="shared" ref="AZ54" si="56">AS54*$O54*$Q$3*364.25/7</f>
        <v>3147045044.4178395</v>
      </c>
      <c r="BA54">
        <f t="shared" ref="BA54" si="57">AT54*$O54*$Q$3*364.25/7</f>
        <v>750535652.70272195</v>
      </c>
      <c r="BB54">
        <f t="shared" ref="BB54" si="58">AU54*$O54*$Q$3*364.25/7</f>
        <v>334551581.10041416</v>
      </c>
      <c r="BC54">
        <f t="shared" ref="BC54" si="59">AV54*$O54*$Q$3*364.25/7</f>
        <v>508095273.19914812</v>
      </c>
      <c r="BD54">
        <f t="shared" ref="BD54" si="60">AW54*$O54*$Q$3*364.25/7</f>
        <v>898640468.20209277</v>
      </c>
      <c r="BF54">
        <v>1.7459147367757453</v>
      </c>
      <c r="BG54">
        <v>3.8344999999999914</v>
      </c>
      <c r="BH54">
        <v>2</v>
      </c>
      <c r="BI54">
        <f t="shared" ref="BI54" si="61">BI53*(1+BG53/100)/(1+BH53/100)</f>
        <v>26.792592790017494</v>
      </c>
      <c r="BJ54">
        <f t="shared" ref="BJ54" si="62">BJ53*(1+BF53/100)</f>
        <v>5506591.937462368</v>
      </c>
      <c r="BL54">
        <v>2070</v>
      </c>
      <c r="BM54">
        <f t="shared" ref="BM54" si="63">AY54*$BI54/10^9</f>
        <v>1.8299162140256144</v>
      </c>
      <c r="BN54">
        <f t="shared" ref="BN54" si="64">AZ54*$BI54/10^9</f>
        <v>84.317496366929689</v>
      </c>
      <c r="BO54">
        <f t="shared" ref="BO54" si="65">BA54*$BI54/10^9</f>
        <v>20.10879611725402</v>
      </c>
      <c r="BP54">
        <f t="shared" ref="BP54" si="66">BB54*$BI54/10^9</f>
        <v>8.963504279679908</v>
      </c>
      <c r="BQ54">
        <f t="shared" ref="BQ54" si="67">BC54*$BI54/10^9</f>
        <v>13.613189753357464</v>
      </c>
      <c r="BR54">
        <f t="shared" ref="BR54" si="68">BD54*$BI54/10^9</f>
        <v>24.076908129169336</v>
      </c>
      <c r="BS54">
        <f t="shared" ref="BS54" si="69">SUM(BM54:BR54)</f>
        <v>152.90981086041603</v>
      </c>
      <c r="BT54">
        <f t="shared" ref="BT54" si="70">BS54/BJ54*1000</f>
        <v>2.7768502296337264E-2</v>
      </c>
      <c r="BU54">
        <f t="shared" ref="BU54" si="71">BR54/BS54</f>
        <v>0.15745822974791318</v>
      </c>
      <c r="BV54">
        <f t="shared" ref="BV54" si="72">BN54/BS54</f>
        <v>0.55141979374952632</v>
      </c>
    </row>
    <row r="56" spans="1:74" x14ac:dyDescent="0.25">
      <c r="AF56">
        <f>AVERAGE(AF4:AF8)</f>
        <v>50.377532000000002</v>
      </c>
      <c r="AG56">
        <f t="shared" ref="AG56:AH56" si="73">AVERAGE(AG4:AG8)</f>
        <v>16.521307999999998</v>
      </c>
      <c r="AH56">
        <f t="shared" si="73"/>
        <v>14.985712000000001</v>
      </c>
    </row>
    <row r="57" spans="1:74" x14ac:dyDescent="0.25">
      <c r="AF57">
        <f>AVERAGE(AF50:AF54)</f>
        <v>49.814929999999997</v>
      </c>
      <c r="AG57">
        <f t="shared" ref="AG57:AH57" si="74">AVERAGE(AG50:AG54)</f>
        <v>15.450400000000002</v>
      </c>
      <c r="AH57">
        <f t="shared" si="74"/>
        <v>14.195017999999999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4E5-31C7-4FD7-A78B-C73275110C41}">
  <dimension ref="A1:AA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27" x14ac:dyDescent="0.25">
      <c r="J1" t="s">
        <v>65</v>
      </c>
      <c r="U1" t="s">
        <v>61</v>
      </c>
      <c r="Y1" t="s">
        <v>70</v>
      </c>
    </row>
    <row r="2" spans="1:27" x14ac:dyDescent="0.25">
      <c r="A2" t="s">
        <v>0</v>
      </c>
      <c r="B2" t="s">
        <v>57</v>
      </c>
      <c r="C2" t="s">
        <v>58</v>
      </c>
      <c r="D2" t="s">
        <v>59</v>
      </c>
      <c r="E2" t="s">
        <v>63</v>
      </c>
      <c r="G2" t="s">
        <v>4</v>
      </c>
      <c r="I2" t="s">
        <v>0</v>
      </c>
      <c r="J2" t="s">
        <v>60</v>
      </c>
      <c r="K2" t="s">
        <v>32</v>
      </c>
      <c r="L2" t="s">
        <v>59</v>
      </c>
      <c r="M2" t="s">
        <v>23</v>
      </c>
      <c r="N2" t="s">
        <v>64</v>
      </c>
      <c r="O2" t="s">
        <v>50</v>
      </c>
      <c r="P2" t="s">
        <v>67</v>
      </c>
      <c r="Q2" t="s">
        <v>68</v>
      </c>
      <c r="T2" t="s">
        <v>0</v>
      </c>
      <c r="U2" t="s">
        <v>71</v>
      </c>
      <c r="V2" t="s">
        <v>72</v>
      </c>
      <c r="W2" t="s">
        <v>61</v>
      </c>
      <c r="Y2" t="s">
        <v>73</v>
      </c>
      <c r="Z2" t="s">
        <v>74</v>
      </c>
      <c r="AA2" t="s">
        <v>62</v>
      </c>
    </row>
    <row r="3" spans="1:27" x14ac:dyDescent="0.25">
      <c r="A3">
        <v>2019</v>
      </c>
      <c r="B3" s="2">
        <v>16921</v>
      </c>
      <c r="C3" s="2">
        <v>2620</v>
      </c>
      <c r="D3" s="2">
        <v>511</v>
      </c>
      <c r="E3" s="3">
        <v>16.473990000000001</v>
      </c>
      <c r="G3">
        <f>childcare!H5</f>
        <v>390.27929014170257</v>
      </c>
      <c r="I3">
        <v>2019</v>
      </c>
      <c r="J3">
        <f>B3*$G$3/1000</f>
        <v>6603.9158684877493</v>
      </c>
      <c r="K3">
        <f>C3*$G$3/1000</f>
        <v>1022.5317401712608</v>
      </c>
      <c r="L3">
        <f>D3*$G$3/1000</f>
        <v>199.43271726240999</v>
      </c>
      <c r="M3">
        <f>SUM(J3:L3)</f>
        <v>7825.8803259214201</v>
      </c>
      <c r="N3">
        <f t="shared" ref="N3:N34" si="0">E3*M3*364.25/7/1000</f>
        <v>6708.6250697761079</v>
      </c>
      <c r="O3">
        <f>'social care receipt'!BI3</f>
        <v>11.644722687582053</v>
      </c>
      <c r="P3">
        <f>O3*N3/10^3</f>
        <v>78.120078552503571</v>
      </c>
      <c r="Q3">
        <f>SUM('social care receipt'!BM3:BQ3)</f>
        <v>35.85700851181776</v>
      </c>
      <c r="R3">
        <f>Q3/P3</f>
        <v>0.45899862335287711</v>
      </c>
      <c r="T3">
        <v>2019</v>
      </c>
      <c r="U3">
        <f t="shared" ref="U3:U34" si="1">M3</f>
        <v>7825.8803259214201</v>
      </c>
      <c r="V3">
        <f>SUM('social care receipt'!AN3:AO3)/1000</f>
        <v>2873.2361340232142</v>
      </c>
      <c r="W3">
        <f>V3/U3</f>
        <v>0.36714542190305205</v>
      </c>
      <c r="Y3">
        <f>N3</f>
        <v>6708.6250697761079</v>
      </c>
      <c r="Z3">
        <f>SUM('social care receipt'!AY3:BC3)/10^6</f>
        <v>3079.2496716178325</v>
      </c>
      <c r="AA3">
        <f>Z3/Y3</f>
        <v>0.45899862335287711</v>
      </c>
    </row>
    <row r="4" spans="1:27" x14ac:dyDescent="0.25">
      <c r="A4">
        <v>2020</v>
      </c>
      <c r="B4" s="2">
        <v>16722</v>
      </c>
      <c r="C4" s="2">
        <v>3325</v>
      </c>
      <c r="D4" s="2">
        <v>572</v>
      </c>
      <c r="E4" s="3">
        <v>15.56593</v>
      </c>
      <c r="I4">
        <v>2020</v>
      </c>
      <c r="J4">
        <f t="shared" ref="J4:J53" si="2">B4*$G$3/1000</f>
        <v>6526.2502897495506</v>
      </c>
      <c r="K4">
        <f t="shared" ref="K4:K18" si="3">C4*$G$3/1000</f>
        <v>1297.6786397211611</v>
      </c>
      <c r="L4">
        <f t="shared" ref="L4:L18" si="4">D4*$G$3/1000</f>
        <v>223.23975396105388</v>
      </c>
      <c r="M4">
        <f t="shared" ref="M4:M53" si="5">SUM(J4:L4)</f>
        <v>8047.1686834317652</v>
      </c>
      <c r="N4">
        <f t="shared" si="0"/>
        <v>6518.0801809458362</v>
      </c>
      <c r="O4">
        <f>'social care receipt'!BI4</f>
        <v>12.076812226835605</v>
      </c>
      <c r="P4">
        <f t="shared" ref="P4:P53" si="6">O4*N4/10^3</f>
        <v>78.717630424741515</v>
      </c>
      <c r="Q4">
        <f>SUM('social care receipt'!BM4:BQ4)</f>
        <v>29.822513670532224</v>
      </c>
      <c r="R4">
        <f t="shared" ref="R4:R53" si="7">Q4/P4</f>
        <v>0.37885431141177739</v>
      </c>
      <c r="T4">
        <v>2020</v>
      </c>
      <c r="U4">
        <f t="shared" si="1"/>
        <v>8047.1686834317652</v>
      </c>
      <c r="V4">
        <f>SUM('social care receipt'!AN4:AO4)/1000</f>
        <v>2807.6692132794078</v>
      </c>
      <c r="W4">
        <f>V4/U4</f>
        <v>0.34890149861777964</v>
      </c>
      <c r="Y4">
        <f t="shared" ref="Y4:Y53" si="8">N4</f>
        <v>6518.0801809458362</v>
      </c>
      <c r="Z4">
        <f>SUM('social care receipt'!AY4:BC4)/10^6</f>
        <v>2469.4027786789889</v>
      </c>
      <c r="AA4">
        <f t="shared" ref="AA4:AA53" si="9">Z4/Y4</f>
        <v>0.3788543114117775</v>
      </c>
    </row>
    <row r="5" spans="1:27" x14ac:dyDescent="0.25">
      <c r="A5">
        <v>2021</v>
      </c>
      <c r="B5" s="2">
        <v>16577</v>
      </c>
      <c r="C5" s="2">
        <v>3640</v>
      </c>
      <c r="D5" s="2">
        <v>633</v>
      </c>
      <c r="E5" s="3">
        <v>15.81948</v>
      </c>
      <c r="I5">
        <v>2021</v>
      </c>
      <c r="J5">
        <f t="shared" si="2"/>
        <v>6469.6597926790037</v>
      </c>
      <c r="K5">
        <f t="shared" si="3"/>
        <v>1420.6166161157973</v>
      </c>
      <c r="L5">
        <f t="shared" si="4"/>
        <v>247.04679065969773</v>
      </c>
      <c r="M5">
        <f t="shared" si="5"/>
        <v>8137.3231994544985</v>
      </c>
      <c r="N5">
        <f t="shared" si="0"/>
        <v>6698.4649600659104</v>
      </c>
      <c r="O5">
        <f>'social care receipt'!BI5</f>
        <v>12.280568932065881</v>
      </c>
      <c r="P5">
        <f t="shared" si="6"/>
        <v>82.260960681117339</v>
      </c>
      <c r="Q5">
        <f>SUM('social care receipt'!BM5:BQ5)</f>
        <v>32.551595158725924</v>
      </c>
      <c r="R5">
        <f t="shared" si="7"/>
        <v>0.39571134216279591</v>
      </c>
      <c r="T5">
        <v>2021</v>
      </c>
      <c r="U5">
        <f t="shared" si="1"/>
        <v>8137.3231994544985</v>
      </c>
      <c r="V5">
        <f>SUM('social care receipt'!AN5:AO5)/1000</f>
        <v>2977.0504252009068</v>
      </c>
      <c r="W5">
        <f t="shared" ref="W5:W53" si="10">V5/U5</f>
        <v>0.36585131894484407</v>
      </c>
      <c r="Y5">
        <f t="shared" si="8"/>
        <v>6698.4649600659104</v>
      </c>
      <c r="Z5">
        <f>SUM('social care receipt'!AY5:BC5)/10^6</f>
        <v>2650.6585597781404</v>
      </c>
      <c r="AA5">
        <f t="shared" si="9"/>
        <v>0.39571134216279591</v>
      </c>
    </row>
    <row r="6" spans="1:27" x14ac:dyDescent="0.25">
      <c r="A6">
        <v>2022</v>
      </c>
      <c r="B6" s="2">
        <v>16449</v>
      </c>
      <c r="C6" s="2">
        <v>4052</v>
      </c>
      <c r="D6" s="2">
        <v>748</v>
      </c>
      <c r="E6" s="3">
        <v>15.88589</v>
      </c>
      <c r="I6">
        <v>2022</v>
      </c>
      <c r="J6">
        <f t="shared" si="2"/>
        <v>6419.7040435408662</v>
      </c>
      <c r="K6">
        <f t="shared" si="3"/>
        <v>1581.4116836541789</v>
      </c>
      <c r="L6">
        <f t="shared" si="4"/>
        <v>291.92890902599356</v>
      </c>
      <c r="M6">
        <f t="shared" si="5"/>
        <v>8293.0446362210387</v>
      </c>
      <c r="N6">
        <f t="shared" si="0"/>
        <v>6855.3096180476414</v>
      </c>
      <c r="O6">
        <f>'social care receipt'!BI6</f>
        <v>12.806993356537696</v>
      </c>
      <c r="P6">
        <f t="shared" si="6"/>
        <v>87.795904735345118</v>
      </c>
      <c r="Q6">
        <f>SUM('social care receipt'!BM6:BQ6)</f>
        <v>36.326641836807873</v>
      </c>
      <c r="R6">
        <f t="shared" si="7"/>
        <v>0.41376237247411601</v>
      </c>
      <c r="T6">
        <v>2022</v>
      </c>
      <c r="U6">
        <f t="shared" si="1"/>
        <v>8293.0446362210387</v>
      </c>
      <c r="V6">
        <f>SUM('social care receipt'!AN6:AO6)/1000</f>
        <v>3200.2901791619611</v>
      </c>
      <c r="W6">
        <f t="shared" si="10"/>
        <v>0.38590051296531597</v>
      </c>
      <c r="Y6">
        <f t="shared" si="8"/>
        <v>6855.3096180476414</v>
      </c>
      <c r="Z6">
        <f>SUM('social care receipt'!AY6:BC6)/10^6</f>
        <v>2836.4691716080183</v>
      </c>
      <c r="AA6">
        <f t="shared" si="9"/>
        <v>0.41376237247411601</v>
      </c>
    </row>
    <row r="7" spans="1:27" x14ac:dyDescent="0.25">
      <c r="A7">
        <v>2023</v>
      </c>
      <c r="B7" s="2">
        <v>16541</v>
      </c>
      <c r="C7" s="2">
        <v>4334</v>
      </c>
      <c r="D7" s="2">
        <v>799</v>
      </c>
      <c r="E7" s="3">
        <v>16.441009999999999</v>
      </c>
      <c r="I7">
        <v>2023</v>
      </c>
      <c r="J7">
        <f t="shared" si="2"/>
        <v>6455.6097382339021</v>
      </c>
      <c r="K7">
        <f t="shared" si="3"/>
        <v>1691.4704434741388</v>
      </c>
      <c r="L7">
        <f t="shared" si="4"/>
        <v>311.83315282322036</v>
      </c>
      <c r="M7">
        <f t="shared" si="5"/>
        <v>8458.9133345312621</v>
      </c>
      <c r="N7">
        <f t="shared" si="0"/>
        <v>7236.7669892210633</v>
      </c>
      <c r="O7">
        <f>'social care receipt'!BI7</f>
        <v>12.569132589029165</v>
      </c>
      <c r="P7">
        <f t="shared" si="6"/>
        <v>90.959883803428937</v>
      </c>
      <c r="Q7">
        <f>SUM('social care receipt'!BM7:BQ7)</f>
        <v>36.491711873314188</v>
      </c>
      <c r="R7">
        <f t="shared" si="7"/>
        <v>0.40118467996480167</v>
      </c>
      <c r="T7">
        <v>2023</v>
      </c>
      <c r="U7">
        <f t="shared" si="1"/>
        <v>8458.9133345312621</v>
      </c>
      <c r="V7">
        <f>SUM('social care receipt'!AN7:AO7)/1000</f>
        <v>3392.3075899116789</v>
      </c>
      <c r="W7">
        <f t="shared" si="10"/>
        <v>0.40103349635507979</v>
      </c>
      <c r="Y7">
        <f t="shared" si="8"/>
        <v>7236.7669892210633</v>
      </c>
      <c r="Z7">
        <f>SUM('social care receipt'!AY7:BC7)/10^6</f>
        <v>2903.2800485504931</v>
      </c>
      <c r="AA7">
        <f t="shared" si="9"/>
        <v>0.40118467996480162</v>
      </c>
    </row>
    <row r="8" spans="1:27" x14ac:dyDescent="0.25">
      <c r="A8">
        <v>2024</v>
      </c>
      <c r="B8" s="2">
        <v>16655</v>
      </c>
      <c r="C8" s="2">
        <v>4586</v>
      </c>
      <c r="D8" s="2">
        <v>890</v>
      </c>
      <c r="E8" s="3">
        <v>16.417870000000001</v>
      </c>
      <c r="I8">
        <v>2024</v>
      </c>
      <c r="J8">
        <f t="shared" si="2"/>
        <v>6500.1015773100562</v>
      </c>
      <c r="K8">
        <f t="shared" si="3"/>
        <v>1789.8208245898481</v>
      </c>
      <c r="L8">
        <f t="shared" si="4"/>
        <v>347.34856822611533</v>
      </c>
      <c r="M8">
        <f t="shared" si="5"/>
        <v>8637.270970126021</v>
      </c>
      <c r="N8">
        <f t="shared" si="0"/>
        <v>7378.9552664262628</v>
      </c>
      <c r="O8">
        <f>'social care receipt'!BI8</f>
        <v>12.659780061141355</v>
      </c>
      <c r="P8">
        <f t="shared" si="6"/>
        <v>93.41595075395719</v>
      </c>
      <c r="Q8">
        <f>SUM('social care receipt'!BM8:BQ8)</f>
        <v>40.440051671976299</v>
      </c>
      <c r="R8">
        <f t="shared" si="7"/>
        <v>0.43290306789778316</v>
      </c>
      <c r="T8">
        <v>2024</v>
      </c>
      <c r="U8">
        <f t="shared" si="1"/>
        <v>8637.270970126021</v>
      </c>
      <c r="V8">
        <f>SUM('social care receipt'!AN8:AO8)/1000</f>
        <v>3590.1791900135217</v>
      </c>
      <c r="W8">
        <f t="shared" si="10"/>
        <v>0.4156612895937824</v>
      </c>
      <c r="Y8">
        <f t="shared" si="8"/>
        <v>7378.9552664262628</v>
      </c>
      <c r="Z8">
        <f>SUM('social care receipt'!AY8:BC8)/10^6</f>
        <v>3194.3723727164329</v>
      </c>
      <c r="AA8">
        <f t="shared" si="9"/>
        <v>0.43290306789778316</v>
      </c>
    </row>
    <row r="9" spans="1:27" x14ac:dyDescent="0.25">
      <c r="A9">
        <v>2025</v>
      </c>
      <c r="B9" s="2">
        <v>16281</v>
      </c>
      <c r="C9" s="2">
        <v>4825</v>
      </c>
      <c r="D9" s="2">
        <v>960</v>
      </c>
      <c r="E9" s="3">
        <v>16.30284</v>
      </c>
      <c r="I9">
        <v>2025</v>
      </c>
      <c r="J9">
        <f t="shared" si="2"/>
        <v>6354.1371227970594</v>
      </c>
      <c r="K9">
        <f t="shared" si="3"/>
        <v>1883.0975749337149</v>
      </c>
      <c r="L9">
        <f t="shared" si="4"/>
        <v>374.66811853603446</v>
      </c>
      <c r="M9">
        <f t="shared" si="5"/>
        <v>8611.9028162668092</v>
      </c>
      <c r="N9">
        <f t="shared" si="0"/>
        <v>7305.7348640795517</v>
      </c>
      <c r="O9">
        <f>'social care receipt'!BI9</f>
        <v>12.84838574743919</v>
      </c>
      <c r="P9">
        <f t="shared" si="6"/>
        <v>93.866899702209295</v>
      </c>
      <c r="Q9">
        <f>SUM('social care receipt'!BM9:BQ9)</f>
        <v>41.944900068531375</v>
      </c>
      <c r="R9">
        <f t="shared" si="7"/>
        <v>0.44685507033470434</v>
      </c>
      <c r="T9">
        <v>2025</v>
      </c>
      <c r="U9">
        <f t="shared" si="1"/>
        <v>8611.9028162668092</v>
      </c>
      <c r="V9">
        <f>SUM('social care receipt'!AN9:AO9)/1000</f>
        <v>3740.0464374279359</v>
      </c>
      <c r="W9">
        <f t="shared" si="10"/>
        <v>0.43428804495604095</v>
      </c>
      <c r="Y9">
        <f t="shared" si="8"/>
        <v>7305.7348640795517</v>
      </c>
      <c r="Z9">
        <f>SUM('social care receipt'!AY9:BC9)/10^6</f>
        <v>3264.6046665349704</v>
      </c>
      <c r="AA9">
        <f t="shared" si="9"/>
        <v>0.44685507033470445</v>
      </c>
    </row>
    <row r="10" spans="1:27" x14ac:dyDescent="0.25">
      <c r="A10">
        <v>2026</v>
      </c>
      <c r="B10" s="2">
        <v>16249</v>
      </c>
      <c r="C10" s="2">
        <v>4932</v>
      </c>
      <c r="D10" s="2">
        <v>1027</v>
      </c>
      <c r="E10" s="3">
        <v>16.36468</v>
      </c>
      <c r="I10">
        <v>2026</v>
      </c>
      <c r="J10">
        <f t="shared" si="2"/>
        <v>6341.6481855125248</v>
      </c>
      <c r="K10">
        <f t="shared" si="3"/>
        <v>1924.8574589788773</v>
      </c>
      <c r="L10">
        <f t="shared" si="4"/>
        <v>400.81683097552849</v>
      </c>
      <c r="M10">
        <f t="shared" si="5"/>
        <v>8667.3224754669318</v>
      </c>
      <c r="N10">
        <f t="shared" si="0"/>
        <v>7380.6394973114229</v>
      </c>
      <c r="O10">
        <f>'social care receipt'!BI10</f>
        <v>12.885993484076231</v>
      </c>
      <c r="P10">
        <f t="shared" si="6"/>
        <v>95.106872470670652</v>
      </c>
      <c r="Q10">
        <f>SUM('social care receipt'!BM10:BQ10)</f>
        <v>43.394631091168456</v>
      </c>
      <c r="R10">
        <f t="shared" si="7"/>
        <v>0.45627229624810367</v>
      </c>
      <c r="T10">
        <v>2026</v>
      </c>
      <c r="U10">
        <f t="shared" si="1"/>
        <v>8667.3224754669318</v>
      </c>
      <c r="V10">
        <f>SUM('social care receipt'!AN10:AO10)/1000</f>
        <v>3862.9844138225717</v>
      </c>
      <c r="W10">
        <f t="shared" si="10"/>
        <v>0.44569524495677226</v>
      </c>
      <c r="Y10">
        <f t="shared" si="8"/>
        <v>7380.6394973114229</v>
      </c>
      <c r="Z10">
        <f>SUM('social care receipt'!AY10:BC10)/10^6</f>
        <v>3367.581331217732</v>
      </c>
      <c r="AA10">
        <f t="shared" si="9"/>
        <v>0.45627229624810361</v>
      </c>
    </row>
    <row r="11" spans="1:27" x14ac:dyDescent="0.25">
      <c r="A11">
        <v>2027</v>
      </c>
      <c r="B11" s="2">
        <v>16474</v>
      </c>
      <c r="C11" s="2">
        <v>5221</v>
      </c>
      <c r="D11" s="2">
        <v>1002</v>
      </c>
      <c r="E11" s="3">
        <v>16.56907</v>
      </c>
      <c r="I11">
        <v>2027</v>
      </c>
      <c r="J11">
        <f t="shared" si="2"/>
        <v>6429.4610257944087</v>
      </c>
      <c r="K11">
        <f t="shared" si="3"/>
        <v>2037.6481738298291</v>
      </c>
      <c r="L11">
        <f t="shared" si="4"/>
        <v>391.05984872198599</v>
      </c>
      <c r="M11">
        <f t="shared" si="5"/>
        <v>8858.1690483462244</v>
      </c>
      <c r="N11">
        <f t="shared" si="0"/>
        <v>7637.366241441644</v>
      </c>
      <c r="O11">
        <f>'social care receipt'!BI11</f>
        <v>12.941356116871521</v>
      </c>
      <c r="P11">
        <f t="shared" si="6"/>
        <v>98.837876325468883</v>
      </c>
      <c r="Q11">
        <f>SUM('social care receipt'!BM11:BQ11)</f>
        <v>44.835210465309537</v>
      </c>
      <c r="R11">
        <f t="shared" si="7"/>
        <v>0.45362377392315789</v>
      </c>
      <c r="T11">
        <v>2027</v>
      </c>
      <c r="U11">
        <f t="shared" si="1"/>
        <v>8858.1690483462244</v>
      </c>
      <c r="V11">
        <f>SUM('social care receipt'!AN11:AO11)/1000</f>
        <v>4008.1683097552859</v>
      </c>
      <c r="W11">
        <f t="shared" si="10"/>
        <v>0.45248270696567827</v>
      </c>
      <c r="Y11">
        <f t="shared" si="8"/>
        <v>7637.366241441644</v>
      </c>
      <c r="Z11">
        <f>SUM('social care receipt'!AY11:BC11)/10^6</f>
        <v>3464.4908972760827</v>
      </c>
      <c r="AA11">
        <f t="shared" si="9"/>
        <v>0.45362377392315795</v>
      </c>
    </row>
    <row r="12" spans="1:27" x14ac:dyDescent="0.25">
      <c r="A12">
        <v>2028</v>
      </c>
      <c r="B12" s="2">
        <v>16771</v>
      </c>
      <c r="C12" s="2">
        <v>5519</v>
      </c>
      <c r="D12" s="2">
        <v>1013</v>
      </c>
      <c r="E12" s="3">
        <v>16.49025</v>
      </c>
      <c r="I12">
        <v>2028</v>
      </c>
      <c r="J12">
        <f t="shared" si="2"/>
        <v>6545.3739749664937</v>
      </c>
      <c r="K12">
        <f t="shared" si="3"/>
        <v>2153.9514022920566</v>
      </c>
      <c r="L12">
        <f t="shared" si="4"/>
        <v>395.35292091354472</v>
      </c>
      <c r="M12">
        <f t="shared" si="5"/>
        <v>9094.6782981720953</v>
      </c>
      <c r="N12">
        <f t="shared" si="0"/>
        <v>7803.9791750347149</v>
      </c>
      <c r="O12">
        <f>'social care receipt'!BI12</f>
        <v>12.986310727095125</v>
      </c>
      <c r="P12">
        <f t="shared" si="6"/>
        <v>101.34489847478028</v>
      </c>
      <c r="Q12">
        <f>SUM('social care receipt'!BM12:BQ12)</f>
        <v>46.863250673210914</v>
      </c>
      <c r="R12">
        <f t="shared" si="7"/>
        <v>0.46241351442937062</v>
      </c>
      <c r="T12">
        <v>2028</v>
      </c>
      <c r="U12">
        <f t="shared" si="1"/>
        <v>9094.6782981720953</v>
      </c>
      <c r="V12">
        <f>SUM('social care receipt'!AN12:AO12)/1000</f>
        <v>4143.9855027245985</v>
      </c>
      <c r="W12">
        <f t="shared" si="10"/>
        <v>0.45564948719049053</v>
      </c>
      <c r="Y12">
        <f t="shared" si="8"/>
        <v>7803.9791750347149</v>
      </c>
      <c r="Z12">
        <f>SUM('social care receipt'!AY12:BC12)/10^6</f>
        <v>3608.6654368614227</v>
      </c>
      <c r="AA12">
        <f t="shared" si="9"/>
        <v>0.46241351442937056</v>
      </c>
    </row>
    <row r="13" spans="1:27" x14ac:dyDescent="0.25">
      <c r="A13">
        <v>2029</v>
      </c>
      <c r="B13" s="2">
        <v>16790</v>
      </c>
      <c r="C13" s="2">
        <v>5619</v>
      </c>
      <c r="D13" s="2">
        <v>1127</v>
      </c>
      <c r="E13" s="3">
        <v>16.439800000000002</v>
      </c>
      <c r="I13">
        <v>2029</v>
      </c>
      <c r="J13">
        <f t="shared" si="2"/>
        <v>6552.7892814791867</v>
      </c>
      <c r="K13">
        <f t="shared" si="3"/>
        <v>2192.9793313062264</v>
      </c>
      <c r="L13">
        <f t="shared" si="4"/>
        <v>439.84475998969884</v>
      </c>
      <c r="M13">
        <f t="shared" si="5"/>
        <v>9185.613372775113</v>
      </c>
      <c r="N13">
        <f t="shared" si="0"/>
        <v>7857.8948314076897</v>
      </c>
      <c r="O13">
        <f>'social care receipt'!BI13</f>
        <v>13.06133240072422</v>
      </c>
      <c r="P13">
        <f t="shared" si="6"/>
        <v>102.63457636294865</v>
      </c>
      <c r="Q13">
        <f>SUM('social care receipt'!BM13:BQ13)</f>
        <v>46.839478011841429</v>
      </c>
      <c r="R13">
        <f t="shared" si="7"/>
        <v>0.4563713289584016</v>
      </c>
      <c r="T13">
        <v>2029</v>
      </c>
      <c r="U13">
        <f t="shared" si="1"/>
        <v>9185.613372775113</v>
      </c>
      <c r="V13">
        <f>SUM('social care receipt'!AN13:AO13)/1000</f>
        <v>4202.5273962458532</v>
      </c>
      <c r="W13">
        <f t="shared" si="10"/>
        <v>0.4575118966689326</v>
      </c>
      <c r="Y13">
        <f t="shared" si="8"/>
        <v>7857.8948314076897</v>
      </c>
      <c r="Z13">
        <f>SUM('social care receipt'!AY13:BC13)/10^6</f>
        <v>3586.1179070248827</v>
      </c>
      <c r="AA13">
        <f t="shared" si="9"/>
        <v>0.45637132895840166</v>
      </c>
    </row>
    <row r="14" spans="1:27" x14ac:dyDescent="0.25">
      <c r="A14">
        <v>2030</v>
      </c>
      <c r="B14" s="2">
        <v>16825</v>
      </c>
      <c r="C14" s="2">
        <v>5872</v>
      </c>
      <c r="D14" s="2">
        <v>1101</v>
      </c>
      <c r="E14" s="3">
        <v>16.551729999999999</v>
      </c>
      <c r="I14">
        <v>2030</v>
      </c>
      <c r="J14">
        <f t="shared" si="2"/>
        <v>6566.4490566341456</v>
      </c>
      <c r="K14">
        <f t="shared" si="3"/>
        <v>2291.7199917120774</v>
      </c>
      <c r="L14">
        <f t="shared" si="4"/>
        <v>429.69749844601455</v>
      </c>
      <c r="M14">
        <f t="shared" si="5"/>
        <v>9287.8665467922365</v>
      </c>
      <c r="N14">
        <f t="shared" si="0"/>
        <v>7999.4638530496104</v>
      </c>
      <c r="O14">
        <f>'social care receipt'!BI14</f>
        <v>13.257315166463455</v>
      </c>
      <c r="P14">
        <f t="shared" si="6"/>
        <v>106.05141346261078</v>
      </c>
      <c r="Q14">
        <f>SUM('social care receipt'!BM14:BQ14)</f>
        <v>50.408323018459136</v>
      </c>
      <c r="R14">
        <f t="shared" si="7"/>
        <v>0.47531967158769617</v>
      </c>
      <c r="T14">
        <v>2030</v>
      </c>
      <c r="U14">
        <f t="shared" si="1"/>
        <v>9287.8665467922365</v>
      </c>
      <c r="V14">
        <f>SUM('social care receipt'!AN14:AO14)/1000</f>
        <v>4330.1487241221903</v>
      </c>
      <c r="W14">
        <f t="shared" si="10"/>
        <v>0.46621564837381302</v>
      </c>
      <c r="Y14">
        <f t="shared" si="8"/>
        <v>7999.4638530496104</v>
      </c>
      <c r="Z14">
        <f>SUM('social care receipt'!AY14:BC14)/10^6</f>
        <v>3802.3025315091882</v>
      </c>
      <c r="AA14">
        <f t="shared" si="9"/>
        <v>0.47531967158769628</v>
      </c>
    </row>
    <row r="15" spans="1:27" x14ac:dyDescent="0.25">
      <c r="A15">
        <v>2031</v>
      </c>
      <c r="B15" s="2">
        <v>17136</v>
      </c>
      <c r="C15" s="2">
        <v>5966</v>
      </c>
      <c r="D15" s="2">
        <v>1102</v>
      </c>
      <c r="E15" s="3">
        <v>16.71237</v>
      </c>
      <c r="I15">
        <v>2031</v>
      </c>
      <c r="J15">
        <f t="shared" si="2"/>
        <v>6687.8259158682149</v>
      </c>
      <c r="K15">
        <f t="shared" si="3"/>
        <v>2328.4062449853973</v>
      </c>
      <c r="L15">
        <f t="shared" si="4"/>
        <v>430.08777773615623</v>
      </c>
      <c r="M15">
        <f t="shared" si="5"/>
        <v>9446.3199385897678</v>
      </c>
      <c r="N15">
        <f t="shared" si="0"/>
        <v>8214.8987138640859</v>
      </c>
      <c r="O15">
        <f>'social care receipt'!BI15</f>
        <v>13.462886769321399</v>
      </c>
      <c r="P15">
        <f t="shared" si="6"/>
        <v>110.59625120619617</v>
      </c>
      <c r="Q15">
        <f>SUM('social care receipt'!BM15:BQ15)</f>
        <v>51.52215561721507</v>
      </c>
      <c r="R15">
        <f t="shared" si="7"/>
        <v>0.46585806530780977</v>
      </c>
      <c r="T15">
        <v>2031</v>
      </c>
      <c r="U15">
        <f t="shared" si="1"/>
        <v>9446.3199385897678</v>
      </c>
      <c r="V15">
        <f>SUM('social care receipt'!AN15:AO15)/1000</f>
        <v>4432.7921774294582</v>
      </c>
      <c r="W15">
        <f t="shared" si="10"/>
        <v>0.46926127912741705</v>
      </c>
      <c r="Y15">
        <f t="shared" si="8"/>
        <v>8214.8987138640859</v>
      </c>
      <c r="Z15">
        <f>SUM('social care receipt'!AY15:BC15)/10^6</f>
        <v>3826.9768215403374</v>
      </c>
      <c r="AA15">
        <f t="shared" si="9"/>
        <v>0.46585806530780971</v>
      </c>
    </row>
    <row r="16" spans="1:27" x14ac:dyDescent="0.25">
      <c r="A16">
        <v>2032</v>
      </c>
      <c r="B16" s="2">
        <v>17106</v>
      </c>
      <c r="C16" s="2">
        <v>6126</v>
      </c>
      <c r="D16" s="2">
        <v>1097</v>
      </c>
      <c r="E16" s="3">
        <v>16.307849999999998</v>
      </c>
      <c r="I16">
        <v>2032</v>
      </c>
      <c r="J16">
        <f t="shared" si="2"/>
        <v>6676.1175371639647</v>
      </c>
      <c r="K16">
        <f t="shared" si="3"/>
        <v>2390.8509314080702</v>
      </c>
      <c r="L16">
        <f t="shared" si="4"/>
        <v>428.13638128544773</v>
      </c>
      <c r="M16">
        <f t="shared" si="5"/>
        <v>9495.1048498574819</v>
      </c>
      <c r="N16">
        <f t="shared" si="0"/>
        <v>8057.4569420255466</v>
      </c>
      <c r="O16">
        <f>'social care receipt'!BI16</f>
        <v>13.678397264169124</v>
      </c>
      <c r="P16">
        <f t="shared" si="6"/>
        <v>110.21309699196276</v>
      </c>
      <c r="Q16">
        <f>SUM('social care receipt'!BM16:BQ16)</f>
        <v>52.771218273159548</v>
      </c>
      <c r="R16">
        <f t="shared" si="7"/>
        <v>0.4788107739773238</v>
      </c>
      <c r="T16">
        <v>2032</v>
      </c>
      <c r="U16">
        <f t="shared" si="1"/>
        <v>9495.1048498574819</v>
      </c>
      <c r="V16">
        <f>SUM('social care receipt'!AN16:AO16)/1000</f>
        <v>4516.3119455197821</v>
      </c>
      <c r="W16">
        <f t="shared" si="10"/>
        <v>0.47564634797977723</v>
      </c>
      <c r="Y16">
        <f t="shared" si="8"/>
        <v>8057.4569420255466</v>
      </c>
      <c r="Z16">
        <f>SUM('social care receipt'!AY16:BC16)/10^6</f>
        <v>3857.9971947002127</v>
      </c>
      <c r="AA16">
        <f t="shared" si="9"/>
        <v>0.4788107739773238</v>
      </c>
    </row>
    <row r="17" spans="1:27" x14ac:dyDescent="0.25">
      <c r="A17">
        <v>2033</v>
      </c>
      <c r="B17" s="2">
        <v>16969</v>
      </c>
      <c r="C17" s="2">
        <v>6239</v>
      </c>
      <c r="D17" s="2">
        <v>1141</v>
      </c>
      <c r="E17" s="3">
        <v>16.435189999999999</v>
      </c>
      <c r="I17">
        <v>2033</v>
      </c>
      <c r="J17">
        <f t="shared" si="2"/>
        <v>6622.6492744145517</v>
      </c>
      <c r="K17">
        <f t="shared" si="3"/>
        <v>2434.9524911940825</v>
      </c>
      <c r="L17">
        <f t="shared" si="4"/>
        <v>445.30867005168261</v>
      </c>
      <c r="M17">
        <f t="shared" si="5"/>
        <v>9502.9104356603166</v>
      </c>
      <c r="N17">
        <f t="shared" si="0"/>
        <v>8127.0491387992324</v>
      </c>
      <c r="O17">
        <f>'social care receipt'!BI17</f>
        <v>13.904216910569346</v>
      </c>
      <c r="P17">
        <f t="shared" si="6"/>
        <v>113.00025406872032</v>
      </c>
      <c r="Q17">
        <f>SUM('social care receipt'!BM17:BQ17)</f>
        <v>54.385110472577125</v>
      </c>
      <c r="R17">
        <f t="shared" si="7"/>
        <v>0.4812830813592967</v>
      </c>
      <c r="T17">
        <v>2033</v>
      </c>
      <c r="U17">
        <f t="shared" si="1"/>
        <v>9502.9104356603166</v>
      </c>
      <c r="V17">
        <f>SUM('social care receipt'!AN17:AO17)/1000</f>
        <v>4617.0040023763413</v>
      </c>
      <c r="W17">
        <f t="shared" si="10"/>
        <v>0.48585157501334753</v>
      </c>
      <c r="Y17">
        <f t="shared" si="8"/>
        <v>8127.0491387992324</v>
      </c>
      <c r="Z17">
        <f>SUM('social care receipt'!AY17:BC17)/10^6</f>
        <v>3911.4112518797128</v>
      </c>
      <c r="AA17">
        <f t="shared" si="9"/>
        <v>0.48128308135929665</v>
      </c>
    </row>
    <row r="18" spans="1:27" x14ac:dyDescent="0.25">
      <c r="A18">
        <v>2034</v>
      </c>
      <c r="B18" s="2">
        <v>16830</v>
      </c>
      <c r="C18" s="2">
        <v>6328</v>
      </c>
      <c r="D18" s="2">
        <v>1183</v>
      </c>
      <c r="E18" s="3">
        <v>16.477589999999999</v>
      </c>
      <c r="I18">
        <v>2034</v>
      </c>
      <c r="J18">
        <f t="shared" si="2"/>
        <v>6568.4004530848542</v>
      </c>
      <c r="K18">
        <f t="shared" si="3"/>
        <v>2469.6873480166937</v>
      </c>
      <c r="L18">
        <f t="shared" si="4"/>
        <v>461.70040023763414</v>
      </c>
      <c r="M18">
        <f t="shared" si="5"/>
        <v>9499.7882013391827</v>
      </c>
      <c r="N18">
        <f t="shared" si="0"/>
        <v>8145.3384698146801</v>
      </c>
      <c r="O18">
        <f>'social care receipt'!BI18</f>
        <v>14.137270130140209</v>
      </c>
      <c r="P18">
        <f t="shared" si="6"/>
        <v>115.15285024919302</v>
      </c>
      <c r="Q18">
        <f>SUM('social care receipt'!BM18:BQ18)</f>
        <v>57.492730954268431</v>
      </c>
      <c r="R18">
        <f t="shared" si="7"/>
        <v>0.49927319063186915</v>
      </c>
      <c r="T18">
        <v>2034</v>
      </c>
      <c r="U18">
        <f t="shared" si="1"/>
        <v>9499.7882013391827</v>
      </c>
      <c r="V18">
        <f>SUM('social care receipt'!AN18:AO18)/1000</f>
        <v>4730.5752758075769</v>
      </c>
      <c r="W18">
        <f t="shared" si="10"/>
        <v>0.49796639414978838</v>
      </c>
      <c r="Y18">
        <f t="shared" si="8"/>
        <v>8145.3384698146801</v>
      </c>
      <c r="Z18">
        <f>SUM('social care receipt'!AY18:BC18)/10^6</f>
        <v>4066.7491266008815</v>
      </c>
      <c r="AA18">
        <f t="shared" si="9"/>
        <v>0.49927319063186909</v>
      </c>
    </row>
    <row r="19" spans="1:27" x14ac:dyDescent="0.25">
      <c r="A19">
        <v>2035</v>
      </c>
      <c r="B19" s="2">
        <v>16847</v>
      </c>
      <c r="C19" s="2">
        <v>6424</v>
      </c>
      <c r="D19" s="2">
        <v>1215</v>
      </c>
      <c r="E19" s="3">
        <v>16.324870000000001</v>
      </c>
      <c r="I19">
        <v>2035</v>
      </c>
      <c r="J19">
        <f t="shared" si="2"/>
        <v>6575.0352010172637</v>
      </c>
      <c r="K19">
        <f t="shared" ref="K19:K53" si="11">C19*$G$3/1000</f>
        <v>2507.154159870297</v>
      </c>
      <c r="L19">
        <f t="shared" ref="L19:L53" si="12">D19*$G$3/1000</f>
        <v>474.18933752216867</v>
      </c>
      <c r="M19">
        <f t="shared" si="5"/>
        <v>9556.3786984097296</v>
      </c>
      <c r="N19">
        <f t="shared" si="0"/>
        <v>8117.9169416715285</v>
      </c>
      <c r="O19">
        <f>'social care receipt'!BI19</f>
        <v>14.374229632495762</v>
      </c>
      <c r="P19">
        <f t="shared" si="6"/>
        <v>116.68880225711425</v>
      </c>
      <c r="Q19">
        <f>SUM('social care receipt'!BM19:BQ19)</f>
        <v>58.325438895998751</v>
      </c>
      <c r="R19">
        <f t="shared" si="7"/>
        <v>0.49983749741027772</v>
      </c>
      <c r="T19">
        <v>2035</v>
      </c>
      <c r="U19">
        <f t="shared" si="1"/>
        <v>9556.3786984097296</v>
      </c>
      <c r="V19">
        <f>SUM('social care receipt'!AN19:AO19)/1000</f>
        <v>4810.1922509964843</v>
      </c>
      <c r="W19">
        <f t="shared" si="10"/>
        <v>0.50334885240545613</v>
      </c>
      <c r="Y19">
        <f t="shared" si="8"/>
        <v>8117.9169416715285</v>
      </c>
      <c r="Z19">
        <f>SUM('social care receipt'!AY19:BC19)/10^6</f>
        <v>4057.6392883095909</v>
      </c>
      <c r="AA19">
        <f t="shared" si="9"/>
        <v>0.49983749741027755</v>
      </c>
    </row>
    <row r="20" spans="1:27" x14ac:dyDescent="0.25">
      <c r="A20">
        <v>2036</v>
      </c>
      <c r="B20" s="2">
        <v>17154</v>
      </c>
      <c r="C20" s="2">
        <v>6422</v>
      </c>
      <c r="D20" s="2">
        <v>1238</v>
      </c>
      <c r="E20" s="3">
        <v>16.384440000000001</v>
      </c>
      <c r="I20">
        <v>2036</v>
      </c>
      <c r="J20">
        <f t="shared" si="2"/>
        <v>6694.8509430907661</v>
      </c>
      <c r="K20">
        <f t="shared" si="11"/>
        <v>2506.373601290014</v>
      </c>
      <c r="L20">
        <f t="shared" si="12"/>
        <v>483.16576119542782</v>
      </c>
      <c r="M20">
        <f t="shared" si="5"/>
        <v>9684.3903055762075</v>
      </c>
      <c r="N20">
        <f t="shared" si="0"/>
        <v>8256.6791227077101</v>
      </c>
      <c r="O20">
        <f>'social care receipt'!BI20</f>
        <v>14.615160892145312</v>
      </c>
      <c r="P20">
        <f t="shared" si="6"/>
        <v>120.67269381319039</v>
      </c>
      <c r="Q20">
        <f>SUM('social care receipt'!BM20:BQ20)</f>
        <v>59.747791433711676</v>
      </c>
      <c r="R20">
        <f t="shared" si="7"/>
        <v>0.49512271207109504</v>
      </c>
      <c r="T20">
        <v>2036</v>
      </c>
      <c r="U20">
        <f t="shared" si="1"/>
        <v>9684.3903055762075</v>
      </c>
      <c r="V20">
        <f>SUM('social care receipt'!AN20:AO20)/1000</f>
        <v>4832.0478912444187</v>
      </c>
      <c r="W20">
        <f t="shared" si="10"/>
        <v>0.49895220440074145</v>
      </c>
      <c r="Y20">
        <f t="shared" si="8"/>
        <v>8256.6791227077101</v>
      </c>
      <c r="Z20">
        <f>SUM('social care receipt'!AY20:BC20)/10^6</f>
        <v>4088.0693599358315</v>
      </c>
      <c r="AA20">
        <f t="shared" si="9"/>
        <v>0.49512271207109509</v>
      </c>
    </row>
    <row r="21" spans="1:27" x14ac:dyDescent="0.25">
      <c r="A21">
        <v>2037</v>
      </c>
      <c r="B21" s="2">
        <v>17114</v>
      </c>
      <c r="C21" s="2">
        <v>6453</v>
      </c>
      <c r="D21" s="2">
        <v>1199</v>
      </c>
      <c r="E21" s="3">
        <v>16.424600000000002</v>
      </c>
      <c r="I21">
        <v>2037</v>
      </c>
      <c r="J21">
        <f t="shared" si="2"/>
        <v>6679.2397714850977</v>
      </c>
      <c r="K21">
        <f t="shared" si="11"/>
        <v>2518.4722592844068</v>
      </c>
      <c r="L21">
        <f t="shared" si="12"/>
        <v>467.94486887990138</v>
      </c>
      <c r="M21">
        <f t="shared" si="5"/>
        <v>9665.6568996494061</v>
      </c>
      <c r="N21">
        <f t="shared" si="0"/>
        <v>8260.9063176239742</v>
      </c>
      <c r="O21">
        <f>'social care receipt'!BI21</f>
        <v>14.878018859367277</v>
      </c>
      <c r="P21">
        <f t="shared" si="6"/>
        <v>122.90591998907577</v>
      </c>
      <c r="Q21">
        <f>SUM('social care receipt'!BM21:BQ21)</f>
        <v>61.707652334262072</v>
      </c>
      <c r="R21">
        <f t="shared" si="7"/>
        <v>0.50207225445077686</v>
      </c>
      <c r="T21">
        <v>2037</v>
      </c>
      <c r="U21">
        <f t="shared" si="1"/>
        <v>9665.6568996494061</v>
      </c>
      <c r="V21">
        <f>SUM('social care receipt'!AN21:AO21)/1000</f>
        <v>4844.927107819095</v>
      </c>
      <c r="W21">
        <f t="shared" si="10"/>
        <v>0.50125171606234342</v>
      </c>
      <c r="Y21">
        <f t="shared" si="8"/>
        <v>8260.9063176239742</v>
      </c>
      <c r="Z21">
        <f>SUM('social care receipt'!AY21:BC21)/10^6</f>
        <v>4147.5718586961348</v>
      </c>
      <c r="AA21">
        <f t="shared" si="9"/>
        <v>0.50207225445077697</v>
      </c>
    </row>
    <row r="22" spans="1:27" x14ac:dyDescent="0.25">
      <c r="A22">
        <v>2038</v>
      </c>
      <c r="B22" s="2">
        <v>17284</v>
      </c>
      <c r="C22" s="2">
        <v>6545</v>
      </c>
      <c r="D22" s="2">
        <v>1160</v>
      </c>
      <c r="E22" s="3">
        <v>16.140309999999999</v>
      </c>
      <c r="I22">
        <v>2038</v>
      </c>
      <c r="J22">
        <f t="shared" si="2"/>
        <v>6745.587250809187</v>
      </c>
      <c r="K22">
        <f t="shared" si="11"/>
        <v>2554.3779539774432</v>
      </c>
      <c r="L22">
        <f t="shared" si="12"/>
        <v>452.72397656437499</v>
      </c>
      <c r="M22">
        <f t="shared" si="5"/>
        <v>9752.6891813510047</v>
      </c>
      <c r="N22">
        <f t="shared" si="0"/>
        <v>8191.0160261424689</v>
      </c>
      <c r="O22">
        <f>'social care receipt'!BI22</f>
        <v>15.145604404440894</v>
      </c>
      <c r="P22">
        <f t="shared" si="6"/>
        <v>124.05788840238932</v>
      </c>
      <c r="Q22">
        <f>SUM('social care receipt'!BM22:BQ22)</f>
        <v>61.165751479379345</v>
      </c>
      <c r="R22">
        <f t="shared" si="7"/>
        <v>0.49304201665100489</v>
      </c>
      <c r="T22">
        <v>2038</v>
      </c>
      <c r="U22">
        <f t="shared" si="1"/>
        <v>9752.6891813510047</v>
      </c>
      <c r="V22">
        <f>SUM('social care receipt'!AN22:AO22)/1000</f>
        <v>4898.395370568508</v>
      </c>
      <c r="W22">
        <f t="shared" si="10"/>
        <v>0.50226099483772857</v>
      </c>
      <c r="Y22">
        <f t="shared" si="8"/>
        <v>8191.0160261424689</v>
      </c>
      <c r="Z22">
        <f>SUM('social care receipt'!AY22:BC22)/10^6</f>
        <v>4038.515059949983</v>
      </c>
      <c r="AA22">
        <f t="shared" si="9"/>
        <v>0.49304201665100489</v>
      </c>
    </row>
    <row r="23" spans="1:27" x14ac:dyDescent="0.25">
      <c r="A23">
        <v>2039</v>
      </c>
      <c r="B23" s="2">
        <v>17213</v>
      </c>
      <c r="C23" s="2">
        <v>6604</v>
      </c>
      <c r="D23" s="2">
        <v>1223</v>
      </c>
      <c r="E23" s="3">
        <v>16.10699</v>
      </c>
      <c r="I23">
        <v>2039</v>
      </c>
      <c r="J23">
        <f t="shared" si="2"/>
        <v>6717.8774212091266</v>
      </c>
      <c r="K23">
        <f t="shared" si="11"/>
        <v>2577.4044320958037</v>
      </c>
      <c r="L23">
        <f t="shared" si="12"/>
        <v>477.3115718433022</v>
      </c>
      <c r="M23">
        <f t="shared" si="5"/>
        <v>9772.5934251482322</v>
      </c>
      <c r="N23">
        <f t="shared" si="0"/>
        <v>8190.7890386698773</v>
      </c>
      <c r="O23">
        <f>'social care receipt'!BI23</f>
        <v>15.418002554244291</v>
      </c>
      <c r="P23">
        <f t="shared" si="6"/>
        <v>126.28560631948831</v>
      </c>
      <c r="Q23">
        <f>SUM('social care receipt'!BM23:BQ23)</f>
        <v>64.069528804516608</v>
      </c>
      <c r="R23">
        <f t="shared" si="7"/>
        <v>0.5073383315152159</v>
      </c>
      <c r="T23">
        <v>2039</v>
      </c>
      <c r="U23">
        <f t="shared" si="1"/>
        <v>9772.5934251482322</v>
      </c>
      <c r="V23">
        <f>SUM('social care receipt'!AN23:AO23)/1000</f>
        <v>4917.9093350755948</v>
      </c>
      <c r="W23">
        <f t="shared" si="10"/>
        <v>0.50323482428115018</v>
      </c>
      <c r="Y23">
        <f t="shared" si="8"/>
        <v>8190.7890386698773</v>
      </c>
      <c r="Z23">
        <f>SUM('social care receipt'!AY23:BC23)/10^6</f>
        <v>4155.5012446718956</v>
      </c>
      <c r="AA23">
        <f t="shared" si="9"/>
        <v>0.50733833151521601</v>
      </c>
    </row>
    <row r="24" spans="1:27" x14ac:dyDescent="0.25">
      <c r="A24">
        <v>2040</v>
      </c>
      <c r="B24" s="2">
        <v>17188</v>
      </c>
      <c r="C24" s="2">
        <v>6587</v>
      </c>
      <c r="D24" s="2">
        <v>1218</v>
      </c>
      <c r="E24" s="3">
        <v>16.218869999999999</v>
      </c>
      <c r="I24">
        <v>2040</v>
      </c>
      <c r="J24">
        <f t="shared" si="2"/>
        <v>6708.1204389555833</v>
      </c>
      <c r="K24">
        <f t="shared" si="11"/>
        <v>2570.7696841633947</v>
      </c>
      <c r="L24">
        <f t="shared" si="12"/>
        <v>475.3601753925937</v>
      </c>
      <c r="M24">
        <f t="shared" si="5"/>
        <v>9754.2502985115716</v>
      </c>
      <c r="N24">
        <f t="shared" si="0"/>
        <v>8232.2018162268796</v>
      </c>
      <c r="O24">
        <f>'social care receipt'!BI24</f>
        <v>15.695299864889005</v>
      </c>
      <c r="P24">
        <f t="shared" si="6"/>
        <v>129.20687605396478</v>
      </c>
      <c r="Q24">
        <f>SUM('social care receipt'!BM24:BQ24)</f>
        <v>64.044814773174522</v>
      </c>
      <c r="R24">
        <f t="shared" si="7"/>
        <v>0.49567652070177326</v>
      </c>
      <c r="T24">
        <v>2040</v>
      </c>
      <c r="U24">
        <f t="shared" si="1"/>
        <v>9754.2502985115716</v>
      </c>
      <c r="V24">
        <f>SUM('social care receipt'!AN24:AO24)/1000</f>
        <v>4965.13312918274</v>
      </c>
      <c r="W24">
        <f t="shared" si="10"/>
        <v>0.50902252630736611</v>
      </c>
      <c r="Y24">
        <f t="shared" si="8"/>
        <v>8232.2018162268796</v>
      </c>
      <c r="Z24">
        <f>SUM('social care receipt'!AY24:BC24)/10^6</f>
        <v>4080.5091539821592</v>
      </c>
      <c r="AA24">
        <f t="shared" si="9"/>
        <v>0.49567652070177337</v>
      </c>
    </row>
    <row r="25" spans="1:27" x14ac:dyDescent="0.25">
      <c r="A25">
        <v>2041</v>
      </c>
      <c r="B25" s="2">
        <v>17249</v>
      </c>
      <c r="C25" s="2">
        <v>6806</v>
      </c>
      <c r="D25" s="2">
        <v>1217</v>
      </c>
      <c r="E25" s="3">
        <v>16.446729999999999</v>
      </c>
      <c r="I25">
        <v>2041</v>
      </c>
      <c r="J25">
        <f t="shared" si="2"/>
        <v>6731.9274756542272</v>
      </c>
      <c r="K25">
        <f t="shared" si="11"/>
        <v>2656.2408487044281</v>
      </c>
      <c r="L25">
        <f t="shared" si="12"/>
        <v>474.96989610245203</v>
      </c>
      <c r="M25">
        <f t="shared" si="5"/>
        <v>9863.1382204611073</v>
      </c>
      <c r="N25">
        <f t="shared" si="0"/>
        <v>8441.044747590302</v>
      </c>
      <c r="O25">
        <f>'social care receipt'!BI25</f>
        <v>15.977584449223697</v>
      </c>
      <c r="P25">
        <f t="shared" si="6"/>
        <v>134.86750529430017</v>
      </c>
      <c r="Q25">
        <f>SUM('social care receipt'!BM25:BQ25)</f>
        <v>67.15511730520727</v>
      </c>
      <c r="R25">
        <f t="shared" si="7"/>
        <v>0.49793400685113293</v>
      </c>
      <c r="T25">
        <v>2041</v>
      </c>
      <c r="U25">
        <f t="shared" si="1"/>
        <v>9863.1382204611073</v>
      </c>
      <c r="V25">
        <f>SUM('social care receipt'!AN25:AO25)/1000</f>
        <v>5035.7736806983885</v>
      </c>
      <c r="W25">
        <f t="shared" si="10"/>
        <v>0.51056505223171889</v>
      </c>
      <c r="Y25">
        <f t="shared" si="8"/>
        <v>8441.044747590302</v>
      </c>
      <c r="Z25">
        <f>SUM('social care receipt'!AY25:BC25)/10^6</f>
        <v>4203.0832331773499</v>
      </c>
      <c r="AA25">
        <f t="shared" si="9"/>
        <v>0.49793400685113304</v>
      </c>
    </row>
    <row r="26" spans="1:27" x14ac:dyDescent="0.25">
      <c r="A26">
        <v>2042</v>
      </c>
      <c r="B26" s="2">
        <v>17361</v>
      </c>
      <c r="C26" s="2">
        <v>6844</v>
      </c>
      <c r="D26" s="2">
        <v>1240</v>
      </c>
      <c r="E26" s="3">
        <v>16.328959999999999</v>
      </c>
      <c r="I26">
        <v>2042</v>
      </c>
      <c r="J26">
        <f t="shared" si="2"/>
        <v>6775.6387561500987</v>
      </c>
      <c r="K26">
        <f t="shared" si="11"/>
        <v>2671.0714617298127</v>
      </c>
      <c r="L26">
        <f t="shared" si="12"/>
        <v>483.94631977571123</v>
      </c>
      <c r="M26">
        <f t="shared" si="5"/>
        <v>9930.6565376556209</v>
      </c>
      <c r="N26">
        <f t="shared" si="0"/>
        <v>8437.9705875164163</v>
      </c>
      <c r="O26">
        <f>'social care receipt'!BI26</f>
        <v>16.264946004832527</v>
      </c>
      <c r="P26">
        <f t="shared" si="6"/>
        <v>137.2431359963195</v>
      </c>
      <c r="Q26">
        <f>SUM('social care receipt'!BM26:BQ26)</f>
        <v>67.75318175142823</v>
      </c>
      <c r="R26">
        <f t="shared" si="7"/>
        <v>0.49367264351380891</v>
      </c>
      <c r="T26">
        <v>2042</v>
      </c>
      <c r="U26">
        <f t="shared" si="1"/>
        <v>9930.6565376556209</v>
      </c>
      <c r="V26">
        <f>SUM('social care receipt'!AN26:AO26)/1000</f>
        <v>5054.8973659153316</v>
      </c>
      <c r="W26">
        <f t="shared" si="10"/>
        <v>0.50901945372371782</v>
      </c>
      <c r="Y26">
        <f t="shared" si="8"/>
        <v>8437.9705875164163</v>
      </c>
      <c r="Z26">
        <f>SUM('social care receipt'!AY26:BC26)/10^6</f>
        <v>4165.5952458309966</v>
      </c>
      <c r="AA26">
        <f t="shared" si="9"/>
        <v>0.49367264351380891</v>
      </c>
    </row>
    <row r="27" spans="1:27" x14ac:dyDescent="0.25">
      <c r="A27">
        <v>2043</v>
      </c>
      <c r="B27" s="2">
        <v>17480</v>
      </c>
      <c r="C27" s="2">
        <v>6720</v>
      </c>
      <c r="D27" s="2">
        <v>1256</v>
      </c>
      <c r="E27" s="3">
        <v>16.458279999999998</v>
      </c>
      <c r="I27">
        <v>2043</v>
      </c>
      <c r="J27">
        <f t="shared" si="2"/>
        <v>6822.0819916769615</v>
      </c>
      <c r="K27">
        <f t="shared" si="11"/>
        <v>2622.6768297522412</v>
      </c>
      <c r="L27">
        <f t="shared" si="12"/>
        <v>490.19078841797847</v>
      </c>
      <c r="M27">
        <f t="shared" si="5"/>
        <v>9934.9496098471809</v>
      </c>
      <c r="N27">
        <f t="shared" si="0"/>
        <v>8508.4732089696063</v>
      </c>
      <c r="O27">
        <f>'social care receipt'!BI27</f>
        <v>16.557475842537084</v>
      </c>
      <c r="P27">
        <f t="shared" si="6"/>
        <v>140.87883961438826</v>
      </c>
      <c r="Q27">
        <f>SUM('social care receipt'!BM27:BQ27)</f>
        <v>69.751300974892303</v>
      </c>
      <c r="R27">
        <f t="shared" si="7"/>
        <v>0.4951155273979731</v>
      </c>
      <c r="T27">
        <v>2043</v>
      </c>
      <c r="U27">
        <f t="shared" si="1"/>
        <v>9934.9496098471809</v>
      </c>
      <c r="V27">
        <f>SUM('social care receipt'!AN27:AO27)/1000</f>
        <v>5114.2198180168707</v>
      </c>
      <c r="W27">
        <f t="shared" si="10"/>
        <v>0.51477058453802638</v>
      </c>
      <c r="Y27">
        <f t="shared" si="8"/>
        <v>8508.4732089696063</v>
      </c>
      <c r="Z27">
        <f>SUM('social care receipt'!AY27:BC27)/10^6</f>
        <v>4212.6772002105117</v>
      </c>
      <c r="AA27">
        <f t="shared" si="9"/>
        <v>0.49511552739797315</v>
      </c>
    </row>
    <row r="28" spans="1:27" x14ac:dyDescent="0.25">
      <c r="A28">
        <v>2044</v>
      </c>
      <c r="B28" s="2">
        <v>17740</v>
      </c>
      <c r="C28" s="2">
        <v>6847</v>
      </c>
      <c r="D28" s="2">
        <v>1193</v>
      </c>
      <c r="E28" s="3">
        <v>16.03961</v>
      </c>
      <c r="I28">
        <v>2044</v>
      </c>
      <c r="J28">
        <f t="shared" si="2"/>
        <v>6923.5546071138033</v>
      </c>
      <c r="K28">
        <f t="shared" si="11"/>
        <v>2672.2422996002374</v>
      </c>
      <c r="L28">
        <f t="shared" si="12"/>
        <v>465.60319313905114</v>
      </c>
      <c r="M28">
        <f t="shared" si="5"/>
        <v>10061.400099853092</v>
      </c>
      <c r="N28">
        <f t="shared" si="0"/>
        <v>8397.5721548648562</v>
      </c>
      <c r="O28">
        <f>'social care receipt'!BI28</f>
        <v>16.855266915410947</v>
      </c>
      <c r="P28">
        <f t="shared" si="6"/>
        <v>141.54332011166983</v>
      </c>
      <c r="Q28">
        <f>SUM('social care receipt'!BM28:BQ28)</f>
        <v>71.145974812853652</v>
      </c>
      <c r="R28">
        <f t="shared" si="7"/>
        <v>0.50264452435285134</v>
      </c>
      <c r="T28">
        <v>2044</v>
      </c>
      <c r="U28">
        <f t="shared" si="1"/>
        <v>10061.400099853092</v>
      </c>
      <c r="V28">
        <f>SUM('social care receipt'!AN28:AO28)/1000</f>
        <v>5146.6129990986319</v>
      </c>
      <c r="W28">
        <f t="shared" si="10"/>
        <v>0.51152055857253687</v>
      </c>
      <c r="Y28">
        <f t="shared" si="8"/>
        <v>8397.5721548648562</v>
      </c>
      <c r="Z28">
        <f>SUM('social care receipt'!AY28:BC28)/10^6</f>
        <v>4220.9936615007946</v>
      </c>
      <c r="AA28">
        <f t="shared" si="9"/>
        <v>0.50264452435285134</v>
      </c>
    </row>
    <row r="29" spans="1:27" x14ac:dyDescent="0.25">
      <c r="A29">
        <v>2045</v>
      </c>
      <c r="B29" s="2">
        <v>17601</v>
      </c>
      <c r="C29" s="2">
        <v>6807</v>
      </c>
      <c r="D29" s="2">
        <v>1162</v>
      </c>
      <c r="E29" s="3">
        <v>16.334769999999999</v>
      </c>
      <c r="I29">
        <v>2045</v>
      </c>
      <c r="J29">
        <f t="shared" si="2"/>
        <v>6869.3057857841068</v>
      </c>
      <c r="K29">
        <f t="shared" si="11"/>
        <v>2656.6311279945694</v>
      </c>
      <c r="L29">
        <f t="shared" si="12"/>
        <v>453.5045351446584</v>
      </c>
      <c r="M29">
        <f t="shared" si="5"/>
        <v>9979.441448923335</v>
      </c>
      <c r="N29">
        <f t="shared" si="0"/>
        <v>8482.439654310323</v>
      </c>
      <c r="O29">
        <f>'social care receipt'!BI29</f>
        <v>17.158413848316059</v>
      </c>
      <c r="P29">
        <f t="shared" si="6"/>
        <v>145.5452100320235</v>
      </c>
      <c r="Q29">
        <f>SUM('social care receipt'!BM29:BQ29)</f>
        <v>73.08398458254581</v>
      </c>
      <c r="R29">
        <f t="shared" si="7"/>
        <v>0.50213940099069931</v>
      </c>
      <c r="T29">
        <v>2045</v>
      </c>
      <c r="U29">
        <f t="shared" si="1"/>
        <v>9979.441448923335</v>
      </c>
      <c r="V29">
        <f>SUM('social care receipt'!AN29:AO29)/1000</f>
        <v>5214.1313162931465</v>
      </c>
      <c r="W29">
        <f t="shared" si="10"/>
        <v>0.52248728979272585</v>
      </c>
      <c r="Y29">
        <f t="shared" si="8"/>
        <v>8482.439654310323</v>
      </c>
      <c r="Z29">
        <f>SUM('social care receipt'!AY29:BC29)/10^6</f>
        <v>4259.3671669551404</v>
      </c>
      <c r="AA29">
        <f t="shared" si="9"/>
        <v>0.50213940099069931</v>
      </c>
    </row>
    <row r="30" spans="1:27" x14ac:dyDescent="0.25">
      <c r="A30">
        <v>2046</v>
      </c>
      <c r="B30" s="2">
        <v>17634</v>
      </c>
      <c r="C30" s="2">
        <v>6731</v>
      </c>
      <c r="D30" s="2">
        <v>1209</v>
      </c>
      <c r="E30" s="3">
        <v>16.173749999999998</v>
      </c>
      <c r="I30">
        <v>2046</v>
      </c>
      <c r="J30">
        <f t="shared" si="2"/>
        <v>6882.1850023587831</v>
      </c>
      <c r="K30">
        <f t="shared" si="11"/>
        <v>2626.9699019437999</v>
      </c>
      <c r="L30">
        <f t="shared" si="12"/>
        <v>471.84766178131844</v>
      </c>
      <c r="M30">
        <f t="shared" si="5"/>
        <v>9981.0025660839001</v>
      </c>
      <c r="N30">
        <f t="shared" si="0"/>
        <v>8400.1378588897005</v>
      </c>
      <c r="O30">
        <f>'social care receipt'!BI30</f>
        <v>17.467012967970327</v>
      </c>
      <c r="P30">
        <f t="shared" si="6"/>
        <v>146.72531691396489</v>
      </c>
      <c r="Q30">
        <f>SUM('social care receipt'!BM30:BQ30)</f>
        <v>72.548597686801543</v>
      </c>
      <c r="R30">
        <f t="shared" si="7"/>
        <v>0.49445180431500962</v>
      </c>
      <c r="T30">
        <v>2046</v>
      </c>
      <c r="U30">
        <f t="shared" si="1"/>
        <v>9981.0025660839001</v>
      </c>
      <c r="V30">
        <f>SUM('social care receipt'!AN30:AO30)/1000</f>
        <v>5225.8396949973976</v>
      </c>
      <c r="W30">
        <f t="shared" si="10"/>
        <v>0.52357863455071563</v>
      </c>
      <c r="Y30">
        <f t="shared" si="8"/>
        <v>8400.1378588897005</v>
      </c>
      <c r="Z30">
        <f>SUM('social care receipt'!AY30:BC30)/10^6</f>
        <v>4153.4633208228342</v>
      </c>
      <c r="AA30">
        <f t="shared" si="9"/>
        <v>0.49445180431500962</v>
      </c>
    </row>
    <row r="31" spans="1:27" x14ac:dyDescent="0.25">
      <c r="A31">
        <v>2047</v>
      </c>
      <c r="B31" s="2">
        <v>17787</v>
      </c>
      <c r="C31" s="2">
        <v>6576</v>
      </c>
      <c r="D31" s="2">
        <v>1262</v>
      </c>
      <c r="E31" s="3">
        <v>16.074590000000001</v>
      </c>
      <c r="I31">
        <v>2047</v>
      </c>
      <c r="J31">
        <f t="shared" si="2"/>
        <v>6941.8977337504639</v>
      </c>
      <c r="K31">
        <f t="shared" si="11"/>
        <v>2566.4766119718361</v>
      </c>
      <c r="L31">
        <f t="shared" si="12"/>
        <v>492.53246415882865</v>
      </c>
      <c r="M31">
        <f t="shared" si="5"/>
        <v>10000.906809881128</v>
      </c>
      <c r="N31">
        <f t="shared" si="0"/>
        <v>8365.286228639201</v>
      </c>
      <c r="O31">
        <f>'social care receipt'!BI31</f>
        <v>17.781162333556026</v>
      </c>
      <c r="P31">
        <f t="shared" si="6"/>
        <v>148.74451239809429</v>
      </c>
      <c r="Q31">
        <f>SUM('social care receipt'!BM31:BQ31)</f>
        <v>74.941486330564871</v>
      </c>
      <c r="R31">
        <f t="shared" si="7"/>
        <v>0.50382689836647054</v>
      </c>
      <c r="T31">
        <v>2047</v>
      </c>
      <c r="U31">
        <f t="shared" si="1"/>
        <v>10000.906809881128</v>
      </c>
      <c r="V31">
        <f>SUM('social care receipt'!AN31:AO31)/1000</f>
        <v>5211.3993612621543</v>
      </c>
      <c r="W31">
        <f t="shared" si="10"/>
        <v>0.52109268292682931</v>
      </c>
      <c r="Y31">
        <f t="shared" si="8"/>
        <v>8365.286228639201</v>
      </c>
      <c r="Z31">
        <f>SUM('social care receipt'!AY31:BC31)/10^6</f>
        <v>4214.6562145230382</v>
      </c>
      <c r="AA31">
        <f t="shared" si="9"/>
        <v>0.50382689836647054</v>
      </c>
    </row>
    <row r="32" spans="1:27" x14ac:dyDescent="0.25">
      <c r="A32">
        <v>2048</v>
      </c>
      <c r="B32" s="2">
        <v>17847</v>
      </c>
      <c r="C32" s="2">
        <v>6645</v>
      </c>
      <c r="D32" s="2">
        <v>1197</v>
      </c>
      <c r="E32" s="3">
        <v>15.83919</v>
      </c>
      <c r="I32">
        <v>2048</v>
      </c>
      <c r="J32">
        <f t="shared" si="2"/>
        <v>6965.3144911589661</v>
      </c>
      <c r="K32">
        <f t="shared" si="11"/>
        <v>2593.4058829916139</v>
      </c>
      <c r="L32">
        <f t="shared" si="12"/>
        <v>467.16431029961802</v>
      </c>
      <c r="M32">
        <f t="shared" si="5"/>
        <v>10025.884684450199</v>
      </c>
      <c r="N32">
        <f t="shared" si="0"/>
        <v>8263.3699027834282</v>
      </c>
      <c r="O32">
        <f>'social care receipt'!BI32</f>
        <v>18.100961767878658</v>
      </c>
      <c r="P32">
        <f t="shared" si="6"/>
        <v>149.57494268412202</v>
      </c>
      <c r="Q32">
        <f>SUM('social care receipt'!BM32:BQ32)</f>
        <v>75.021503633132056</v>
      </c>
      <c r="R32">
        <f t="shared" si="7"/>
        <v>0.5015646490439597</v>
      </c>
      <c r="T32">
        <v>2048</v>
      </c>
      <c r="U32">
        <f t="shared" si="1"/>
        <v>10025.884684450199</v>
      </c>
      <c r="V32">
        <f>SUM('social care receipt'!AN32:AO32)/1000</f>
        <v>5259.0134346594423</v>
      </c>
      <c r="W32">
        <f t="shared" si="10"/>
        <v>0.52454357896375881</v>
      </c>
      <c r="Y32">
        <f t="shared" si="8"/>
        <v>8263.3699027834282</v>
      </c>
      <c r="Z32">
        <f>SUM('social care receipt'!AY32:BC32)/10^6</f>
        <v>4144.6142252099899</v>
      </c>
      <c r="AA32">
        <f t="shared" si="9"/>
        <v>0.5015646490439597</v>
      </c>
    </row>
    <row r="33" spans="1:27" x14ac:dyDescent="0.25">
      <c r="A33">
        <v>2049</v>
      </c>
      <c r="B33" s="2">
        <v>17886</v>
      </c>
      <c r="C33" s="2">
        <v>6778</v>
      </c>
      <c r="D33" s="2">
        <v>1236</v>
      </c>
      <c r="E33" s="3">
        <v>15.93722</v>
      </c>
      <c r="I33">
        <v>2049</v>
      </c>
      <c r="J33">
        <f t="shared" si="2"/>
        <v>6980.5353834744928</v>
      </c>
      <c r="K33">
        <f t="shared" si="11"/>
        <v>2645.31302858046</v>
      </c>
      <c r="L33">
        <f t="shared" si="12"/>
        <v>482.38520261514435</v>
      </c>
      <c r="M33">
        <f t="shared" si="5"/>
        <v>10108.233614670096</v>
      </c>
      <c r="N33">
        <f t="shared" si="0"/>
        <v>8382.8049016667119</v>
      </c>
      <c r="O33">
        <f>'social care receipt'!BI33</f>
        <v>18.426512889086236</v>
      </c>
      <c r="P33">
        <f t="shared" si="6"/>
        <v>154.46586256725695</v>
      </c>
      <c r="Q33">
        <f>SUM('social care receipt'!BM33:BQ33)</f>
        <v>78.401197425590652</v>
      </c>
      <c r="R33">
        <f t="shared" si="7"/>
        <v>0.5075632642873017</v>
      </c>
      <c r="T33">
        <v>2049</v>
      </c>
      <c r="U33">
        <f t="shared" si="1"/>
        <v>10108.233614670096</v>
      </c>
      <c r="V33">
        <f>SUM('social care receipt'!AN33:AO33)/1000</f>
        <v>5317.9456074708396</v>
      </c>
      <c r="W33">
        <f t="shared" si="10"/>
        <v>0.52610038610038612</v>
      </c>
      <c r="Y33">
        <f t="shared" si="8"/>
        <v>8382.8049016667119</v>
      </c>
      <c r="Z33">
        <f>SUM('social care receipt'!AY33:BC33)/10^6</f>
        <v>4254.8038197735477</v>
      </c>
      <c r="AA33">
        <f t="shared" si="9"/>
        <v>0.50756326428730147</v>
      </c>
    </row>
    <row r="34" spans="1:27" x14ac:dyDescent="0.25">
      <c r="A34">
        <v>2050</v>
      </c>
      <c r="B34" s="2">
        <v>17952</v>
      </c>
      <c r="C34" s="2">
        <v>6865</v>
      </c>
      <c r="D34" s="2">
        <v>1208</v>
      </c>
      <c r="E34" s="3">
        <v>16.037559999999999</v>
      </c>
      <c r="I34">
        <v>2050</v>
      </c>
      <c r="J34">
        <f t="shared" si="2"/>
        <v>7006.2938166238446</v>
      </c>
      <c r="K34">
        <f t="shared" si="11"/>
        <v>2679.2673268227882</v>
      </c>
      <c r="L34">
        <f t="shared" si="12"/>
        <v>471.4573824911767</v>
      </c>
      <c r="M34">
        <f t="shared" si="5"/>
        <v>10157.01852593781</v>
      </c>
      <c r="N34">
        <f t="shared" si="0"/>
        <v>8476.2949251047394</v>
      </c>
      <c r="O34">
        <f>'social care receipt'!BI34</f>
        <v>18.757919142959061</v>
      </c>
      <c r="P34">
        <f t="shared" si="6"/>
        <v>158.99765483698891</v>
      </c>
      <c r="Q34">
        <f>SUM('social care receipt'!BM34:BQ34)</f>
        <v>81.819195045527252</v>
      </c>
      <c r="R34">
        <f t="shared" si="7"/>
        <v>0.51459372233767686</v>
      </c>
      <c r="T34">
        <v>2050</v>
      </c>
      <c r="U34">
        <f t="shared" si="1"/>
        <v>10157.01852593781</v>
      </c>
      <c r="V34">
        <f>SUM('social care receipt'!AN34:AO34)/1000</f>
        <v>5344.8748784906165</v>
      </c>
      <c r="W34">
        <f t="shared" si="10"/>
        <v>0.52622478386167137</v>
      </c>
      <c r="Y34">
        <f t="shared" si="8"/>
        <v>8476.2949251047394</v>
      </c>
      <c r="Z34">
        <f>SUM('social care receipt'!AY34:BC34)/10^6</f>
        <v>4361.8481571416069</v>
      </c>
      <c r="AA34">
        <f t="shared" si="9"/>
        <v>0.51459372233767675</v>
      </c>
    </row>
    <row r="35" spans="1:27" x14ac:dyDescent="0.25">
      <c r="A35">
        <v>2051</v>
      </c>
      <c r="B35" s="2">
        <v>17960</v>
      </c>
      <c r="C35" s="2">
        <v>6823</v>
      </c>
      <c r="D35" s="2">
        <v>1211</v>
      </c>
      <c r="E35" s="3">
        <v>15.945539999999999</v>
      </c>
      <c r="I35">
        <v>2051</v>
      </c>
      <c r="J35">
        <f t="shared" si="2"/>
        <v>7009.4160509449785</v>
      </c>
      <c r="K35">
        <f t="shared" si="11"/>
        <v>2662.8755966368367</v>
      </c>
      <c r="L35">
        <f t="shared" si="12"/>
        <v>472.62822036160179</v>
      </c>
      <c r="M35">
        <f t="shared" si="5"/>
        <v>10144.919867943416</v>
      </c>
      <c r="N35">
        <f t="shared" ref="N35:N53" si="13">E35*M35*364.25/7/1000</f>
        <v>8417.6210938547501</v>
      </c>
      <c r="O35">
        <f>'social care receipt'!BI35</f>
        <v>19.095285835780221</v>
      </c>
      <c r="P35">
        <f t="shared" si="6"/>
        <v>160.73688084444942</v>
      </c>
      <c r="Q35">
        <f>SUM('social care receipt'!BM35:BQ35)</f>
        <v>82.066496149064719</v>
      </c>
      <c r="R35">
        <f t="shared" si="7"/>
        <v>0.51056419483766935</v>
      </c>
      <c r="T35">
        <v>2051</v>
      </c>
      <c r="U35">
        <f t="shared" ref="U35:U53" si="14">M35</f>
        <v>10144.919867943416</v>
      </c>
      <c r="V35">
        <f>SUM('social care receipt'!AN35:AO35)/1000</f>
        <v>5387.4153211160619</v>
      </c>
      <c r="W35">
        <f t="shared" si="10"/>
        <v>0.53104562591367244</v>
      </c>
      <c r="Y35">
        <f t="shared" si="8"/>
        <v>8417.6210938547501</v>
      </c>
      <c r="Z35">
        <f>SUM('social care receipt'!AY35:BC35)/10^6</f>
        <v>4297.7359362325324</v>
      </c>
      <c r="AA35">
        <f t="shared" si="9"/>
        <v>0.51056419483766935</v>
      </c>
    </row>
    <row r="36" spans="1:27" x14ac:dyDescent="0.25">
      <c r="A36">
        <v>2052</v>
      </c>
      <c r="B36" s="2">
        <v>18007</v>
      </c>
      <c r="C36" s="2">
        <v>6844</v>
      </c>
      <c r="D36" s="2">
        <v>1197</v>
      </c>
      <c r="E36" s="3">
        <v>15.896520000000001</v>
      </c>
      <c r="I36">
        <v>2052</v>
      </c>
      <c r="J36">
        <f t="shared" si="2"/>
        <v>7027.7591775816381</v>
      </c>
      <c r="K36">
        <f t="shared" si="11"/>
        <v>2671.0714617298127</v>
      </c>
      <c r="L36">
        <f t="shared" si="12"/>
        <v>467.16431029961802</v>
      </c>
      <c r="M36">
        <f t="shared" si="5"/>
        <v>10165.994949611069</v>
      </c>
      <c r="N36">
        <f t="shared" si="13"/>
        <v>8409.1765552507914</v>
      </c>
      <c r="O36">
        <f>'social care receipt'!BI36</f>
        <v>19.438720167797264</v>
      </c>
      <c r="P36">
        <f t="shared" si="6"/>
        <v>163.46362989912149</v>
      </c>
      <c r="Q36">
        <f>SUM('social care receipt'!BM36:BQ36)</f>
        <v>85.623285496700589</v>
      </c>
      <c r="R36">
        <f t="shared" si="7"/>
        <v>0.52380633875279414</v>
      </c>
      <c r="T36">
        <v>2052</v>
      </c>
      <c r="U36">
        <f t="shared" si="14"/>
        <v>10165.994949611069</v>
      </c>
      <c r="V36">
        <f>SUM('social care receipt'!AN36:AO36)/1000</f>
        <v>5424.491853679524</v>
      </c>
      <c r="W36">
        <f t="shared" si="10"/>
        <v>0.53359183046683045</v>
      </c>
      <c r="Y36">
        <f t="shared" si="8"/>
        <v>8409.1765552507914</v>
      </c>
      <c r="Z36">
        <f>SUM('social care receipt'!AY36:BC36)/10^6</f>
        <v>4404.7799833317495</v>
      </c>
      <c r="AA36">
        <f t="shared" si="9"/>
        <v>0.52380633875279403</v>
      </c>
    </row>
    <row r="37" spans="1:27" x14ac:dyDescent="0.25">
      <c r="A37">
        <v>2053</v>
      </c>
      <c r="B37" s="2">
        <v>18201</v>
      </c>
      <c r="C37" s="2">
        <v>6819</v>
      </c>
      <c r="D37" s="2">
        <v>1175</v>
      </c>
      <c r="E37" s="3">
        <v>15.66967</v>
      </c>
      <c r="I37">
        <v>2053</v>
      </c>
      <c r="J37">
        <f t="shared" si="2"/>
        <v>7103.4733598691291</v>
      </c>
      <c r="K37">
        <f t="shared" si="11"/>
        <v>2661.3144794762698</v>
      </c>
      <c r="L37">
        <f t="shared" si="12"/>
        <v>458.5781659165005</v>
      </c>
      <c r="M37">
        <f t="shared" si="5"/>
        <v>10223.3660052619</v>
      </c>
      <c r="N37">
        <f t="shared" si="13"/>
        <v>8335.9534360380876</v>
      </c>
      <c r="O37">
        <f>'social care receipt'!BI37</f>
        <v>19.788331267285731</v>
      </c>
      <c r="P37">
        <f t="shared" si="6"/>
        <v>164.95460802099041</v>
      </c>
      <c r="Q37">
        <f>SUM('social care receipt'!BM37:BQ37)</f>
        <v>85.271071584979794</v>
      </c>
      <c r="R37">
        <f t="shared" si="7"/>
        <v>0.51693658399727205</v>
      </c>
      <c r="T37">
        <v>2053</v>
      </c>
      <c r="U37">
        <f t="shared" si="14"/>
        <v>10223.3660052619</v>
      </c>
      <c r="V37">
        <f>SUM('social care receipt'!AN37:AO37)/1000</f>
        <v>5454.1530797302939</v>
      </c>
      <c r="W37">
        <f t="shared" si="10"/>
        <v>0.53349875930521096</v>
      </c>
      <c r="Y37">
        <f t="shared" si="8"/>
        <v>8335.9534360380876</v>
      </c>
      <c r="Z37">
        <f>SUM('social care receipt'!AY37:BC37)/10^6</f>
        <v>4309.1592935858516</v>
      </c>
      <c r="AA37">
        <f t="shared" si="9"/>
        <v>0.51693658399727205</v>
      </c>
    </row>
    <row r="38" spans="1:27" x14ac:dyDescent="0.25">
      <c r="A38">
        <v>2054</v>
      </c>
      <c r="B38" s="2">
        <v>18217</v>
      </c>
      <c r="C38" s="2">
        <v>6856</v>
      </c>
      <c r="D38" s="2">
        <v>1176</v>
      </c>
      <c r="E38" s="3">
        <v>15.651289999999999</v>
      </c>
      <c r="I38">
        <v>2054</v>
      </c>
      <c r="J38">
        <f t="shared" si="2"/>
        <v>7109.7178285113951</v>
      </c>
      <c r="K38">
        <f t="shared" si="11"/>
        <v>2675.7548132115126</v>
      </c>
      <c r="L38">
        <f t="shared" si="12"/>
        <v>458.96844520664223</v>
      </c>
      <c r="M38">
        <f t="shared" si="5"/>
        <v>10244.44108692955</v>
      </c>
      <c r="N38">
        <f t="shared" si="13"/>
        <v>8343.3397364492157</v>
      </c>
      <c r="O38">
        <f>'social care receipt'!BI38</f>
        <v>20.144230225225293</v>
      </c>
      <c r="P38">
        <f t="shared" si="6"/>
        <v>168.07015649830353</v>
      </c>
      <c r="Q38">
        <f>SUM('social care receipt'!BM38:BQ38)</f>
        <v>86.441635495958693</v>
      </c>
      <c r="R38">
        <f t="shared" si="7"/>
        <v>0.51431876602572935</v>
      </c>
      <c r="T38">
        <v>2054</v>
      </c>
      <c r="U38">
        <f t="shared" si="14"/>
        <v>10244.44108692955</v>
      </c>
      <c r="V38">
        <f>SUM('social care receipt'!AN38:AO38)/1000</f>
        <v>5425.6626915499492</v>
      </c>
      <c r="W38">
        <f t="shared" si="10"/>
        <v>0.52962017600670508</v>
      </c>
      <c r="Y38">
        <f t="shared" si="8"/>
        <v>8343.3397364492157</v>
      </c>
      <c r="Z38">
        <f>SUM('social care receipt'!AY38:BC38)/10^6</f>
        <v>4291.1361977839952</v>
      </c>
      <c r="AA38">
        <f t="shared" si="9"/>
        <v>0.51431876602572946</v>
      </c>
    </row>
    <row r="39" spans="1:27" x14ac:dyDescent="0.25">
      <c r="A39">
        <v>2055</v>
      </c>
      <c r="B39" s="2">
        <v>18257</v>
      </c>
      <c r="C39" s="2">
        <v>6808</v>
      </c>
      <c r="D39" s="2">
        <v>1259</v>
      </c>
      <c r="E39" s="3">
        <v>15.8652</v>
      </c>
      <c r="I39">
        <v>2055</v>
      </c>
      <c r="J39">
        <f t="shared" si="2"/>
        <v>7125.3290001170635</v>
      </c>
      <c r="K39">
        <f t="shared" si="11"/>
        <v>2657.0214072847111</v>
      </c>
      <c r="L39">
        <f t="shared" si="12"/>
        <v>491.3616262884035</v>
      </c>
      <c r="M39">
        <f t="shared" si="5"/>
        <v>10273.712033690179</v>
      </c>
      <c r="N39">
        <f t="shared" si="13"/>
        <v>8481.5350321644764</v>
      </c>
      <c r="O39">
        <f>'social care receipt'!BI39</f>
        <v>20.506530130599561</v>
      </c>
      <c r="P39">
        <f t="shared" si="6"/>
        <v>173.92685369081656</v>
      </c>
      <c r="Q39">
        <f>SUM('social care receipt'!BM39:BQ39)</f>
        <v>89.710369790697868</v>
      </c>
      <c r="R39">
        <f t="shared" si="7"/>
        <v>0.51579366778043789</v>
      </c>
      <c r="T39">
        <v>2055</v>
      </c>
      <c r="U39">
        <f t="shared" si="14"/>
        <v>10273.712033690179</v>
      </c>
      <c r="V39">
        <f>SUM('social care receipt'!AN39:AO39)/1000</f>
        <v>5514.6463697022573</v>
      </c>
      <c r="W39">
        <f t="shared" si="10"/>
        <v>0.53677252697158484</v>
      </c>
      <c r="Y39">
        <f t="shared" si="8"/>
        <v>8481.5350321644764</v>
      </c>
      <c r="Z39">
        <f>SUM('social care receipt'!AY39:BC39)/10^6</f>
        <v>4374.7220626483895</v>
      </c>
      <c r="AA39">
        <f t="shared" si="9"/>
        <v>0.51579366778043789</v>
      </c>
    </row>
    <row r="40" spans="1:27" x14ac:dyDescent="0.25">
      <c r="A40">
        <v>2056</v>
      </c>
      <c r="B40" s="2">
        <v>18249</v>
      </c>
      <c r="C40" s="2">
        <v>6862</v>
      </c>
      <c r="D40" s="2">
        <v>1256</v>
      </c>
      <c r="E40" s="3">
        <v>15.74309</v>
      </c>
      <c r="I40">
        <v>2056</v>
      </c>
      <c r="J40">
        <f t="shared" si="2"/>
        <v>7122.2067657959306</v>
      </c>
      <c r="K40">
        <f t="shared" si="11"/>
        <v>2678.096488952363</v>
      </c>
      <c r="L40">
        <f t="shared" si="12"/>
        <v>490.19078841797847</v>
      </c>
      <c r="M40">
        <f t="shared" si="5"/>
        <v>10290.494043166273</v>
      </c>
      <c r="N40">
        <f t="shared" si="13"/>
        <v>8430.0029043859449</v>
      </c>
      <c r="O40">
        <f>'social care receipt'!BI40</f>
        <v>20.875346106330781</v>
      </c>
      <c r="P40">
        <f t="shared" si="6"/>
        <v>175.97922830643031</v>
      </c>
      <c r="Q40">
        <f>SUM('social care receipt'!BM40:BQ40)</f>
        <v>90.887790444779299</v>
      </c>
      <c r="R40">
        <f t="shared" si="7"/>
        <v>0.51646885441796342</v>
      </c>
      <c r="T40">
        <v>2056</v>
      </c>
      <c r="U40">
        <f t="shared" si="14"/>
        <v>10290.494043166273</v>
      </c>
      <c r="V40">
        <f>SUM('social care receipt'!AN40:AO40)/1000</f>
        <v>5529.0867034375005</v>
      </c>
      <c r="W40">
        <f t="shared" si="10"/>
        <v>0.53730041339553225</v>
      </c>
      <c r="Y40">
        <f t="shared" si="8"/>
        <v>8430.0029043859449</v>
      </c>
      <c r="Z40">
        <f>SUM('social care receipt'!AY40:BC40)/10^6</f>
        <v>4353.8339427683131</v>
      </c>
      <c r="AA40">
        <f t="shared" si="9"/>
        <v>0.51646885441796342</v>
      </c>
    </row>
    <row r="41" spans="1:27" x14ac:dyDescent="0.25">
      <c r="A41">
        <v>2057</v>
      </c>
      <c r="B41" s="2">
        <v>18318</v>
      </c>
      <c r="C41" s="2">
        <v>6928</v>
      </c>
      <c r="D41" s="2">
        <v>1303</v>
      </c>
      <c r="E41" s="3">
        <v>15.83053</v>
      </c>
      <c r="I41">
        <v>2057</v>
      </c>
      <c r="J41">
        <f t="shared" si="2"/>
        <v>7149.1360368157075</v>
      </c>
      <c r="K41">
        <f t="shared" si="11"/>
        <v>2703.8549221017156</v>
      </c>
      <c r="L41">
        <f t="shared" si="12"/>
        <v>508.53391505463844</v>
      </c>
      <c r="M41">
        <f t="shared" si="5"/>
        <v>10361.524873972063</v>
      </c>
      <c r="N41">
        <f t="shared" si="13"/>
        <v>8535.336537111627</v>
      </c>
      <c r="O41">
        <f>'social care receipt'!BI41</f>
        <v>21.250795345860816</v>
      </c>
      <c r="P41">
        <f t="shared" si="6"/>
        <v>181.38268995820755</v>
      </c>
      <c r="Q41">
        <f>SUM('social care receipt'!BM41:BQ41)</f>
        <v>96.127955109183304</v>
      </c>
      <c r="R41">
        <f t="shared" si="7"/>
        <v>0.52997314755521696</v>
      </c>
      <c r="T41">
        <v>2057</v>
      </c>
      <c r="U41">
        <f t="shared" si="14"/>
        <v>10361.524873972063</v>
      </c>
      <c r="V41">
        <f>SUM('social care receipt'!AN41:AO41)/1000</f>
        <v>5563.8215602601122</v>
      </c>
      <c r="W41">
        <f t="shared" si="10"/>
        <v>0.53696937737767902</v>
      </c>
      <c r="Y41">
        <f t="shared" si="8"/>
        <v>8535.336537111627</v>
      </c>
      <c r="Z41">
        <f>SUM('social care receipt'!AY41:BC41)/10^6</f>
        <v>4523.4991700160954</v>
      </c>
      <c r="AA41">
        <f t="shared" si="9"/>
        <v>0.52997314755521707</v>
      </c>
    </row>
    <row r="42" spans="1:27" x14ac:dyDescent="0.25">
      <c r="A42">
        <v>2058</v>
      </c>
      <c r="B42" s="2">
        <v>18490</v>
      </c>
      <c r="C42" s="2">
        <v>6881</v>
      </c>
      <c r="D42" s="2">
        <v>1273</v>
      </c>
      <c r="E42" s="3">
        <v>15.639670000000001</v>
      </c>
      <c r="I42">
        <v>2058</v>
      </c>
      <c r="J42">
        <f t="shared" si="2"/>
        <v>7216.2640747200812</v>
      </c>
      <c r="K42">
        <f t="shared" si="11"/>
        <v>2685.5117954650555</v>
      </c>
      <c r="L42">
        <f t="shared" si="12"/>
        <v>496.82553635038738</v>
      </c>
      <c r="M42">
        <f t="shared" si="5"/>
        <v>10398.601406535523</v>
      </c>
      <c r="N42">
        <f t="shared" si="13"/>
        <v>8462.6043509949213</v>
      </c>
      <c r="O42">
        <f>'social care receipt'!BI42</f>
        <v>21.632997150390043</v>
      </c>
      <c r="P42">
        <f t="shared" si="6"/>
        <v>183.0714958099515</v>
      </c>
      <c r="Q42">
        <f>SUM('social care receipt'!BM42:BQ42)</f>
        <v>94.077191486525308</v>
      </c>
      <c r="R42">
        <f t="shared" si="7"/>
        <v>0.5138822462246545</v>
      </c>
      <c r="T42">
        <v>2058</v>
      </c>
      <c r="U42">
        <f t="shared" si="14"/>
        <v>10398.601406535523</v>
      </c>
      <c r="V42">
        <f>SUM('social care receipt'!AN42:AO42)/1000</f>
        <v>5559.9187673586939</v>
      </c>
      <c r="W42">
        <f t="shared" si="10"/>
        <v>0.53467947755592249</v>
      </c>
      <c r="Y42">
        <f t="shared" si="8"/>
        <v>8462.6043509949213</v>
      </c>
      <c r="Z42">
        <f>SUM('social care receipt'!AY42:BC42)/10^6</f>
        <v>4348.7821327998045</v>
      </c>
      <c r="AA42">
        <f t="shared" si="9"/>
        <v>0.5138822462246545</v>
      </c>
    </row>
    <row r="43" spans="1:27" x14ac:dyDescent="0.25">
      <c r="A43">
        <v>2059</v>
      </c>
      <c r="B43" s="2">
        <v>18353</v>
      </c>
      <c r="C43" s="2">
        <v>6952</v>
      </c>
      <c r="D43" s="2">
        <v>1268</v>
      </c>
      <c r="E43" s="3">
        <v>15.85012</v>
      </c>
      <c r="I43">
        <v>2059</v>
      </c>
      <c r="J43">
        <f t="shared" si="2"/>
        <v>7162.7958119706673</v>
      </c>
      <c r="K43">
        <f t="shared" si="11"/>
        <v>2713.2216250651163</v>
      </c>
      <c r="L43">
        <f t="shared" si="12"/>
        <v>494.87413989967888</v>
      </c>
      <c r="M43">
        <f t="shared" si="5"/>
        <v>10370.891576935463</v>
      </c>
      <c r="N43">
        <f t="shared" si="13"/>
        <v>8553.6242619308414</v>
      </c>
      <c r="O43">
        <f>'social care receipt'!BI43</f>
        <v>22.022072966786027</v>
      </c>
      <c r="P43">
        <f t="shared" si="6"/>
        <v>188.36853762671225</v>
      </c>
      <c r="Q43">
        <f>SUM('social care receipt'!BM43:BQ43)</f>
        <v>98.104808045114609</v>
      </c>
      <c r="R43">
        <f t="shared" si="7"/>
        <v>0.52081313196542289</v>
      </c>
      <c r="T43">
        <v>2059</v>
      </c>
      <c r="U43">
        <f t="shared" si="14"/>
        <v>10370.891576935463</v>
      </c>
      <c r="V43">
        <f>SUM('social care receipt'!AN43:AO43)/1000</f>
        <v>5568.504911741813</v>
      </c>
      <c r="W43">
        <f t="shared" si="10"/>
        <v>0.53693598765664396</v>
      </c>
      <c r="Y43">
        <f t="shared" si="8"/>
        <v>8553.6242619308414</v>
      </c>
      <c r="Z43">
        <f>SUM('social care receipt'!AY43:BC43)/10^6</f>
        <v>4454.8398415116289</v>
      </c>
      <c r="AA43">
        <f t="shared" si="9"/>
        <v>0.52081313196542278</v>
      </c>
    </row>
    <row r="44" spans="1:27" x14ac:dyDescent="0.25">
      <c r="A44">
        <v>2060</v>
      </c>
      <c r="B44" s="2">
        <v>18510</v>
      </c>
      <c r="C44" s="2">
        <v>6975</v>
      </c>
      <c r="D44" s="2">
        <v>1287</v>
      </c>
      <c r="E44" s="3">
        <v>15.60873</v>
      </c>
      <c r="I44">
        <v>2060</v>
      </c>
      <c r="J44">
        <f t="shared" si="2"/>
        <v>7224.0696605229141</v>
      </c>
      <c r="K44">
        <f t="shared" si="11"/>
        <v>2722.1980487383753</v>
      </c>
      <c r="L44">
        <f t="shared" si="12"/>
        <v>502.28944641237126</v>
      </c>
      <c r="M44">
        <f t="shared" si="5"/>
        <v>10448.557155673661</v>
      </c>
      <c r="N44">
        <f t="shared" si="13"/>
        <v>8486.4373883864519</v>
      </c>
      <c r="O44">
        <f>'social care receipt'!BI44</f>
        <v>22.418146426173955</v>
      </c>
      <c r="P44">
        <f t="shared" si="6"/>
        <v>190.25019600940476</v>
      </c>
      <c r="Q44">
        <f>SUM('social care receipt'!BM44:BQ44)</f>
        <v>100.09558815813605</v>
      </c>
      <c r="R44">
        <f t="shared" si="7"/>
        <v>0.52612607112997645</v>
      </c>
      <c r="T44">
        <v>2060</v>
      </c>
      <c r="U44">
        <f t="shared" si="14"/>
        <v>10448.557155673661</v>
      </c>
      <c r="V44">
        <f>SUM('social care receipt'!AN44:AO44)/1000</f>
        <v>5587.2383176686144</v>
      </c>
      <c r="W44">
        <f t="shared" si="10"/>
        <v>0.53473778574630215</v>
      </c>
      <c r="Y44">
        <f t="shared" si="8"/>
        <v>8486.4373883864519</v>
      </c>
      <c r="Z44">
        <f>SUM('social care receipt'!AY44:BC44)/10^6</f>
        <v>4464.9359610423026</v>
      </c>
      <c r="AA44">
        <f t="shared" si="9"/>
        <v>0.52612607112997656</v>
      </c>
    </row>
    <row r="45" spans="1:27" x14ac:dyDescent="0.25">
      <c r="A45">
        <v>2061</v>
      </c>
      <c r="B45" s="2">
        <v>18524</v>
      </c>
      <c r="C45" s="2">
        <v>7041</v>
      </c>
      <c r="D45" s="2">
        <v>1261</v>
      </c>
      <c r="E45" s="3">
        <v>15.53533</v>
      </c>
      <c r="I45">
        <v>2061</v>
      </c>
      <c r="J45">
        <f t="shared" si="2"/>
        <v>7229.5335705848984</v>
      </c>
      <c r="K45">
        <f t="shared" si="11"/>
        <v>2747.9564818877279</v>
      </c>
      <c r="L45">
        <f t="shared" si="12"/>
        <v>492.14218486868697</v>
      </c>
      <c r="M45">
        <f t="shared" si="5"/>
        <v>10469.632237341313</v>
      </c>
      <c r="N45">
        <f t="shared" si="13"/>
        <v>8463.5668725648866</v>
      </c>
      <c r="O45">
        <f>'social care receipt'!BI45</f>
        <v>22.821343383221169</v>
      </c>
      <c r="P45">
        <f t="shared" si="6"/>
        <v>193.14996584565856</v>
      </c>
      <c r="Q45">
        <f>SUM('social care receipt'!BM45:BQ45)</f>
        <v>100.32246942951892</v>
      </c>
      <c r="R45">
        <f t="shared" si="7"/>
        <v>0.51940195272767564</v>
      </c>
      <c r="T45">
        <v>2061</v>
      </c>
      <c r="U45">
        <f t="shared" si="14"/>
        <v>10469.632237341313</v>
      </c>
      <c r="V45">
        <f>SUM('social care receipt'!AN45:AO45)/1000</f>
        <v>5557.9673709079862</v>
      </c>
      <c r="W45">
        <f t="shared" si="10"/>
        <v>0.53086557817043167</v>
      </c>
      <c r="Y45">
        <f t="shared" si="8"/>
        <v>8463.5668725648866</v>
      </c>
      <c r="Z45">
        <f>SUM('social care receipt'!AY45:BC45)/10^6</f>
        <v>4395.9931606514692</v>
      </c>
      <c r="AA45">
        <f t="shared" si="9"/>
        <v>0.51940195272767564</v>
      </c>
    </row>
    <row r="46" spans="1:27" x14ac:dyDescent="0.25">
      <c r="A46">
        <v>2062</v>
      </c>
      <c r="B46" s="2">
        <v>18580</v>
      </c>
      <c r="C46" s="2">
        <v>7141</v>
      </c>
      <c r="D46" s="2">
        <v>1276</v>
      </c>
      <c r="E46" s="3">
        <v>15.65826</v>
      </c>
      <c r="I46">
        <v>2062</v>
      </c>
      <c r="J46">
        <f t="shared" si="2"/>
        <v>7251.3892108328346</v>
      </c>
      <c r="K46">
        <f t="shared" si="11"/>
        <v>2786.9844109018982</v>
      </c>
      <c r="L46">
        <f t="shared" si="12"/>
        <v>497.99637422081247</v>
      </c>
      <c r="M46">
        <f t="shared" si="5"/>
        <v>10536.369995955545</v>
      </c>
      <c r="N46">
        <f t="shared" si="13"/>
        <v>8584.9156708083174</v>
      </c>
      <c r="O46">
        <f>'social care receipt'!BI46</f>
        <v>23.231791956128216</v>
      </c>
      <c r="P46">
        <f t="shared" si="6"/>
        <v>199.44297482512374</v>
      </c>
      <c r="Q46">
        <f>SUM('social care receipt'!BM46:BQ46)</f>
        <v>101.98711805342043</v>
      </c>
      <c r="R46">
        <f t="shared" si="7"/>
        <v>0.51135979165395584</v>
      </c>
      <c r="T46">
        <v>2062</v>
      </c>
      <c r="U46">
        <f t="shared" si="14"/>
        <v>10536.369995955545</v>
      </c>
      <c r="V46">
        <f>SUM('social care receipt'!AN46:AO46)/1000</f>
        <v>5636.0232289363266</v>
      </c>
      <c r="W46">
        <f t="shared" si="10"/>
        <v>0.53491128643923391</v>
      </c>
      <c r="Y46">
        <f t="shared" si="8"/>
        <v>8584.9156708083174</v>
      </c>
      <c r="Z46">
        <f>SUM('social care receipt'!AY46:BC46)/10^6</f>
        <v>4389.9806887913228</v>
      </c>
      <c r="AA46">
        <f t="shared" si="9"/>
        <v>0.51135979165395595</v>
      </c>
    </row>
    <row r="47" spans="1:27" x14ac:dyDescent="0.25">
      <c r="A47">
        <v>2063</v>
      </c>
      <c r="B47" s="2">
        <v>18392</v>
      </c>
      <c r="C47" s="2">
        <v>7228</v>
      </c>
      <c r="D47" s="2">
        <v>1262</v>
      </c>
      <c r="E47" s="3">
        <v>15.766400000000001</v>
      </c>
      <c r="I47">
        <v>2063</v>
      </c>
      <c r="J47">
        <f t="shared" si="2"/>
        <v>7178.0167042861931</v>
      </c>
      <c r="K47">
        <f t="shared" si="11"/>
        <v>2820.9387091442263</v>
      </c>
      <c r="L47">
        <f t="shared" si="12"/>
        <v>492.53246415882865</v>
      </c>
      <c r="M47">
        <f t="shared" si="5"/>
        <v>10491.487877589248</v>
      </c>
      <c r="N47">
        <f t="shared" si="13"/>
        <v>8607.3833195530751</v>
      </c>
      <c r="O47">
        <f>'social care receipt'!BI47</f>
        <v>23.649622567339165</v>
      </c>
      <c r="P47">
        <f t="shared" si="6"/>
        <v>203.56136679984112</v>
      </c>
      <c r="Q47">
        <f>SUM('social care receipt'!BM47:BQ47)</f>
        <v>106.66120311523234</v>
      </c>
      <c r="R47">
        <f t="shared" si="7"/>
        <v>0.52397566783932392</v>
      </c>
      <c r="T47">
        <v>2063</v>
      </c>
      <c r="U47">
        <f t="shared" si="14"/>
        <v>10491.487877589248</v>
      </c>
      <c r="V47">
        <f>SUM('social care receipt'!AN47:AO47)/1000</f>
        <v>5657.4885898941202</v>
      </c>
      <c r="W47">
        <f t="shared" si="10"/>
        <v>0.53924559184584475</v>
      </c>
      <c r="Y47">
        <f t="shared" si="8"/>
        <v>8607.3833195530751</v>
      </c>
      <c r="Z47">
        <f>SUM('social care receipt'!AY47:BC47)/10^6</f>
        <v>4510.0594232118801</v>
      </c>
      <c r="AA47">
        <f t="shared" si="9"/>
        <v>0.52397566783932403</v>
      </c>
    </row>
    <row r="48" spans="1:27" x14ac:dyDescent="0.25">
      <c r="A48">
        <v>2064</v>
      </c>
      <c r="B48" s="2">
        <v>18616</v>
      </c>
      <c r="C48" s="2">
        <v>7198</v>
      </c>
      <c r="D48" s="2">
        <v>1363</v>
      </c>
      <c r="E48" s="3">
        <v>15.8279</v>
      </c>
      <c r="I48">
        <v>2064</v>
      </c>
      <c r="J48">
        <f t="shared" si="2"/>
        <v>7265.4392652779352</v>
      </c>
      <c r="K48">
        <f t="shared" si="11"/>
        <v>2809.2303304399752</v>
      </c>
      <c r="L48">
        <f t="shared" si="12"/>
        <v>531.95067246314056</v>
      </c>
      <c r="M48">
        <f t="shared" si="5"/>
        <v>10606.620268181052</v>
      </c>
      <c r="N48">
        <f t="shared" si="13"/>
        <v>8735.7830300563</v>
      </c>
      <c r="O48">
        <f>'social care receipt'!BI48</f>
        <v>24.074967984984099</v>
      </c>
      <c r="P48">
        <f t="shared" si="6"/>
        <v>210.31369677237282</v>
      </c>
      <c r="Q48">
        <f>SUM('social care receipt'!BM48:BQ48)</f>
        <v>111.64617280139717</v>
      </c>
      <c r="R48">
        <f t="shared" si="7"/>
        <v>0.53085545313881433</v>
      </c>
      <c r="T48">
        <v>2064</v>
      </c>
      <c r="U48">
        <f t="shared" si="14"/>
        <v>10606.620268181052</v>
      </c>
      <c r="V48">
        <f>SUM('social care receipt'!AN48:AO48)/1000</f>
        <v>5647.341328350436</v>
      </c>
      <c r="W48">
        <f t="shared" si="10"/>
        <v>0.53243551532545896</v>
      </c>
      <c r="Y48">
        <f t="shared" si="8"/>
        <v>8735.7830300563</v>
      </c>
      <c r="Z48">
        <f>SUM('social care receipt'!AY48:BC48)/10^6</f>
        <v>4637.4380589429029</v>
      </c>
      <c r="AA48">
        <f t="shared" si="9"/>
        <v>0.53085545313881444</v>
      </c>
    </row>
    <row r="49" spans="1:27" x14ac:dyDescent="0.25">
      <c r="A49">
        <v>2065</v>
      </c>
      <c r="B49" s="2">
        <v>18533</v>
      </c>
      <c r="C49" s="2">
        <v>7147</v>
      </c>
      <c r="D49" s="2">
        <v>1352</v>
      </c>
      <c r="E49" s="3">
        <v>15.729850000000001</v>
      </c>
      <c r="I49">
        <v>2065</v>
      </c>
      <c r="J49">
        <f t="shared" si="2"/>
        <v>7233.046084196174</v>
      </c>
      <c r="K49">
        <f t="shared" si="11"/>
        <v>2789.3260866427481</v>
      </c>
      <c r="L49">
        <f t="shared" si="12"/>
        <v>527.65760027158194</v>
      </c>
      <c r="M49">
        <f t="shared" si="5"/>
        <v>10550.029771110505</v>
      </c>
      <c r="N49">
        <f t="shared" si="13"/>
        <v>8635.3468608380172</v>
      </c>
      <c r="O49">
        <f>'social care receipt'!BI49</f>
        <v>24.507963365066971</v>
      </c>
      <c r="P49">
        <f t="shared" si="6"/>
        <v>211.63476451006417</v>
      </c>
      <c r="Q49">
        <f>SUM('social care receipt'!BM49:BQ49)</f>
        <v>109.44266709563806</v>
      </c>
      <c r="R49">
        <f t="shared" si="7"/>
        <v>0.51712991175622081</v>
      </c>
      <c r="T49">
        <v>2065</v>
      </c>
      <c r="U49">
        <f t="shared" si="14"/>
        <v>10550.029771110505</v>
      </c>
      <c r="V49">
        <f>SUM('social care receipt'!AN49:AO49)/1000</f>
        <v>5678.9539508519138</v>
      </c>
      <c r="W49">
        <f t="shared" si="10"/>
        <v>0.53828795501627691</v>
      </c>
      <c r="Y49">
        <f t="shared" si="8"/>
        <v>8635.3468608380172</v>
      </c>
      <c r="Z49">
        <f>SUM('social care receipt'!AY49:BC49)/10^6</f>
        <v>4465.5961601295221</v>
      </c>
      <c r="AA49">
        <f t="shared" si="9"/>
        <v>0.51712991175622081</v>
      </c>
    </row>
    <row r="50" spans="1:27" x14ac:dyDescent="0.25">
      <c r="A50">
        <v>2066</v>
      </c>
      <c r="B50" s="2">
        <v>18545</v>
      </c>
      <c r="C50" s="2">
        <v>7398</v>
      </c>
      <c r="D50" s="2">
        <v>1319</v>
      </c>
      <c r="E50" s="3">
        <v>15.65208</v>
      </c>
      <c r="I50">
        <v>2066</v>
      </c>
      <c r="J50">
        <f t="shared" si="2"/>
        <v>7237.7294356778739</v>
      </c>
      <c r="K50">
        <f t="shared" si="11"/>
        <v>2887.2861884683157</v>
      </c>
      <c r="L50">
        <f t="shared" si="12"/>
        <v>514.77838369690573</v>
      </c>
      <c r="M50">
        <f t="shared" si="5"/>
        <v>10639.794007843097</v>
      </c>
      <c r="N50">
        <f t="shared" si="13"/>
        <v>8665.7628389523961</v>
      </c>
      <c r="O50">
        <f>'social care receipt'!BI50</f>
        <v>24.948746294412214</v>
      </c>
      <c r="P50">
        <f t="shared" si="6"/>
        <v>216.19991851656866</v>
      </c>
      <c r="Q50">
        <f>SUM('social care receipt'!BM50:BQ50)</f>
        <v>115.12047877331734</v>
      </c>
      <c r="R50">
        <f t="shared" si="7"/>
        <v>0.53247235042086749</v>
      </c>
      <c r="T50">
        <v>2066</v>
      </c>
      <c r="U50">
        <f t="shared" si="14"/>
        <v>10639.794007843097</v>
      </c>
      <c r="V50">
        <f>SUM('social care receipt'!AN50:AO50)/1000</f>
        <v>5767.1570704239384</v>
      </c>
      <c r="W50">
        <f t="shared" si="10"/>
        <v>0.54203653437018551</v>
      </c>
      <c r="Y50">
        <f t="shared" si="8"/>
        <v>8665.7628389523961</v>
      </c>
      <c r="Z50">
        <f>SUM('social care receipt'!AY50:BC50)/10^6</f>
        <v>4614.279107046792</v>
      </c>
      <c r="AA50">
        <f t="shared" si="9"/>
        <v>0.53247235042086749</v>
      </c>
    </row>
    <row r="51" spans="1:27" x14ac:dyDescent="0.25">
      <c r="A51">
        <v>2067</v>
      </c>
      <c r="B51" s="2">
        <v>18624</v>
      </c>
      <c r="C51" s="2">
        <v>7484</v>
      </c>
      <c r="D51" s="2">
        <v>1329</v>
      </c>
      <c r="E51" s="3">
        <v>15.74377</v>
      </c>
      <c r="I51">
        <v>2067</v>
      </c>
      <c r="J51">
        <f t="shared" si="2"/>
        <v>7268.5614995990682</v>
      </c>
      <c r="K51">
        <f t="shared" si="11"/>
        <v>2920.8502074205016</v>
      </c>
      <c r="L51">
        <f t="shared" si="12"/>
        <v>518.68117659832274</v>
      </c>
      <c r="M51">
        <f t="shared" si="5"/>
        <v>10708.092883617892</v>
      </c>
      <c r="N51">
        <f t="shared" si="13"/>
        <v>8772.4799976088434</v>
      </c>
      <c r="O51">
        <f>'social care receipt'!BI51</f>
        <v>25.397456834383771</v>
      </c>
      <c r="P51">
        <f t="shared" si="6"/>
        <v>222.79868206976565</v>
      </c>
      <c r="Q51">
        <f>SUM('social care receipt'!BM51:BQ51)</f>
        <v>118.49970767754682</v>
      </c>
      <c r="R51">
        <f t="shared" si="7"/>
        <v>0.5318689795500704</v>
      </c>
      <c r="T51">
        <v>2067</v>
      </c>
      <c r="U51">
        <f t="shared" si="14"/>
        <v>10708.092883617892</v>
      </c>
      <c r="V51">
        <f>SUM('social care receipt'!AN51:AO51)/1000</f>
        <v>5835.4559461987374</v>
      </c>
      <c r="W51">
        <f t="shared" si="10"/>
        <v>0.54495753908955069</v>
      </c>
      <c r="Y51">
        <f t="shared" si="8"/>
        <v>8772.4799976088434</v>
      </c>
      <c r="Z51">
        <f>SUM('social care receipt'!AY51:BC51)/10^6</f>
        <v>4665.80998445162</v>
      </c>
      <c r="AA51">
        <f t="shared" si="9"/>
        <v>0.53186897955007051</v>
      </c>
    </row>
    <row r="52" spans="1:27" x14ac:dyDescent="0.25">
      <c r="A52">
        <v>2068</v>
      </c>
      <c r="B52" s="2">
        <v>18714</v>
      </c>
      <c r="C52" s="2">
        <v>7557</v>
      </c>
      <c r="D52" s="2">
        <v>1351</v>
      </c>
      <c r="E52" s="3">
        <v>15.74616</v>
      </c>
      <c r="I52">
        <v>2068</v>
      </c>
      <c r="J52">
        <f t="shared" si="2"/>
        <v>7303.6866357118215</v>
      </c>
      <c r="K52">
        <f t="shared" si="11"/>
        <v>2949.3405956008464</v>
      </c>
      <c r="L52">
        <f t="shared" si="12"/>
        <v>527.26732098144009</v>
      </c>
      <c r="M52">
        <f t="shared" si="5"/>
        <v>10780.294552294108</v>
      </c>
      <c r="N52">
        <f t="shared" si="13"/>
        <v>8832.9710663579426</v>
      </c>
      <c r="O52">
        <f>'social care receipt'!BI52</f>
        <v>25.854237565390402</v>
      </c>
      <c r="P52">
        <f t="shared" si="6"/>
        <v>228.36973235783805</v>
      </c>
      <c r="Q52">
        <f>SUM('social care receipt'!BM52:BQ52)</f>
        <v>121.43502440415985</v>
      </c>
      <c r="R52">
        <f t="shared" si="7"/>
        <v>0.53174745685597413</v>
      </c>
      <c r="T52">
        <v>2068</v>
      </c>
      <c r="U52">
        <f t="shared" si="14"/>
        <v>10780.294552294108</v>
      </c>
      <c r="V52">
        <f>SUM('social care receipt'!AN52:AO52)/1000</f>
        <v>5874.0935959227654</v>
      </c>
      <c r="W52">
        <f t="shared" si="10"/>
        <v>0.5448917529505467</v>
      </c>
      <c r="Y52">
        <f t="shared" si="8"/>
        <v>8832.9710663579426</v>
      </c>
      <c r="Z52">
        <f>SUM('social care receipt'!AY52:BC52)/10^6</f>
        <v>4696.9099010182381</v>
      </c>
      <c r="AA52">
        <f t="shared" si="9"/>
        <v>0.53174745685597413</v>
      </c>
    </row>
    <row r="53" spans="1:27" x14ac:dyDescent="0.25">
      <c r="A53">
        <v>2069</v>
      </c>
      <c r="B53" s="2">
        <v>18528</v>
      </c>
      <c r="C53" s="2">
        <v>7648</v>
      </c>
      <c r="D53" s="2">
        <v>1374</v>
      </c>
      <c r="E53" s="3">
        <v>15.798109999999999</v>
      </c>
      <c r="I53">
        <v>2069</v>
      </c>
      <c r="J53">
        <f t="shared" si="2"/>
        <v>7231.0946877454653</v>
      </c>
      <c r="K53">
        <f t="shared" si="11"/>
        <v>2984.8560110037411</v>
      </c>
      <c r="L53">
        <f t="shared" si="12"/>
        <v>536.2437446546993</v>
      </c>
      <c r="M53">
        <f t="shared" si="5"/>
        <v>10752.194443403905</v>
      </c>
      <c r="N53">
        <f t="shared" si="13"/>
        <v>8839.0128129792611</v>
      </c>
      <c r="O53">
        <f>'social care receipt'!BI53</f>
        <v>26.319233632191466</v>
      </c>
      <c r="P53">
        <f t="shared" si="6"/>
        <v>232.63604330273506</v>
      </c>
      <c r="Q53">
        <f>SUM('social care receipt'!BM53:BQ53)</f>
        <v>126.12843597852634</v>
      </c>
      <c r="R53">
        <f t="shared" si="7"/>
        <v>0.54217065501923223</v>
      </c>
      <c r="T53">
        <v>2069</v>
      </c>
      <c r="U53">
        <f t="shared" si="14"/>
        <v>10752.194443403905</v>
      </c>
      <c r="V53">
        <f>SUM('social care receipt'!AN53:AO53)/1000</f>
        <v>5915.0729213876448</v>
      </c>
      <c r="W53">
        <f t="shared" si="10"/>
        <v>0.55012704174228688</v>
      </c>
      <c r="Y53">
        <f t="shared" si="8"/>
        <v>8839.0128129792611</v>
      </c>
      <c r="Z53">
        <f>SUM('social care receipt'!AY53:BC53)/10^6</f>
        <v>4792.2533665363526</v>
      </c>
      <c r="AA53">
        <f t="shared" si="9"/>
        <v>0.54217065501923223</v>
      </c>
    </row>
    <row r="54" spans="1:27" x14ac:dyDescent="0.25">
      <c r="A54">
        <v>2070</v>
      </c>
      <c r="B54" s="2">
        <v>18745</v>
      </c>
      <c r="C54" s="2">
        <v>7702</v>
      </c>
      <c r="D54" s="2">
        <v>1414</v>
      </c>
      <c r="E54" s="3">
        <v>15.930479999999999</v>
      </c>
      <c r="I54">
        <v>2070</v>
      </c>
      <c r="J54">
        <f t="shared" ref="J54" si="15">B54*$G$3/1000</f>
        <v>7315.7852937062153</v>
      </c>
      <c r="K54">
        <f t="shared" ref="K54" si="16">C54*$G$3/1000</f>
        <v>3005.9310926713933</v>
      </c>
      <c r="L54">
        <f t="shared" ref="L54" si="17">D54*$G$3/1000</f>
        <v>551.85491626036753</v>
      </c>
      <c r="M54">
        <f t="shared" ref="M54" si="18">SUM(J54:L54)</f>
        <v>10873.571302637974</v>
      </c>
      <c r="N54">
        <f>E54*M54*364.25/7/1000</f>
        <v>9013.6894003845209</v>
      </c>
      <c r="O54">
        <f>'social care receipt'!BI54</f>
        <v>26.792592790017494</v>
      </c>
      <c r="P54">
        <f t="shared" ref="P54" si="19">O54*N54/10^3</f>
        <v>241.50010964019944</v>
      </c>
      <c r="Q54">
        <f>SUM('social care receipt'!BM54:BQ54)</f>
        <v>128.83290273124669</v>
      </c>
      <c r="R54">
        <f t="shared" ref="R54" si="20">Q54/P54</f>
        <v>0.533469334333592</v>
      </c>
      <c r="T54">
        <v>2070</v>
      </c>
      <c r="U54">
        <f t="shared" ref="U54" si="21">M54</f>
        <v>10873.571302637974</v>
      </c>
      <c r="V54">
        <f>SUM('social care receipt'!AN54:AO54)/1000</f>
        <v>6025.9122397878882</v>
      </c>
      <c r="W54">
        <f t="shared" ref="W54" si="22">V54/U54</f>
        <v>0.5541796776856539</v>
      </c>
      <c r="Y54">
        <f>N54</f>
        <v>9013.6894003845209</v>
      </c>
      <c r="Z54">
        <f>SUM('social care receipt'!AY54:BC54)/10^6</f>
        <v>4808.5268843128852</v>
      </c>
      <c r="AA54">
        <f t="shared" ref="AA54" si="23">Z54/Y54</f>
        <v>0.53346933433359212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childcare</vt:lpstr>
      <vt:lpstr>social care need</vt:lpstr>
      <vt:lpstr>social care receipt</vt:lpstr>
      <vt:lpstr>social 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2024-06-19T15:35:04Z</dcterms:created>
  <dcterms:modified xsi:type="dcterms:W3CDTF">2024-09-28T11:35:34Z</dcterms:modified>
</cp:coreProperties>
</file>