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731"/>
  <workbookPr/>
  <mc:AlternateContent xmlns:mc="http://schemas.openxmlformats.org/markup-compatibility/2006">
    <mc:Choice Requires="x15">
      <x15ac:absPath xmlns:x15ac="http://schemas.microsoft.com/office/spreadsheetml/2010/11/ac" url="C:\MyFiles\99 DEV ENV\JAS-MINE\SimPaths\input\"/>
    </mc:Choice>
  </mc:AlternateContent>
  <xr:revisionPtr revIDLastSave="0" documentId="13_ncr:1_{F9900887-8C5E-49AD-A091-825E7560674B}" xr6:coauthVersionLast="47" xr6:coauthVersionMax="47" xr10:uidLastSave="{00000000-0000-0000-0000-000000000000}"/>
  <bookViews>
    <workbookView xWindow="-120" yWindow="-120" windowWidth="29040" windowHeight="15720" xr2:uid="{00000000-000D-0000-FFFF-FFFF00000000}"/>
  </bookViews>
  <sheets>
    <sheet name="Info" sheetId="1" r:id="rId1"/>
    <sheet name="UK_gdp" sheetId="2" r:id="rId2"/>
    <sheet name="UK_inflation" sheetId="7" r:id="rId3"/>
    <sheet name="UK_wage_growth" sheetId="8" r:id="rId4"/>
    <sheet name="UK_saving_returns" sheetId="9" r:id="rId5"/>
    <sheet name="UK_debt_cost_low" sheetId="10" r:id="rId6"/>
    <sheet name="UK_debt_cost_hi" sheetId="11" r:id="rId7"/>
    <sheet name="UK_carer_hourly_wage" sheetId="13" r:id="rId8"/>
    <sheet name="UK raw data" sheetId="12" r:id="rId9"/>
    <sheet name="IT" sheetId="4" r:id="rId1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O36" i="12" l="1"/>
  <c r="AN36" i="12"/>
  <c r="AO8" i="12"/>
  <c r="AN8" i="12"/>
  <c r="AL6" i="12"/>
  <c r="AK6" i="12"/>
  <c r="AK10" i="12"/>
  <c r="AL10" i="12"/>
  <c r="AK11" i="12"/>
  <c r="AL11" i="12"/>
  <c r="AK12" i="12"/>
  <c r="AL12" i="12"/>
  <c r="AK13" i="12"/>
  <c r="AL13" i="12"/>
  <c r="AK14" i="12"/>
  <c r="AL14" i="12"/>
  <c r="AK15" i="12"/>
  <c r="AL15" i="12"/>
  <c r="AK16" i="12"/>
  <c r="AL16" i="12"/>
  <c r="AK17" i="12"/>
  <c r="AL17" i="12"/>
  <c r="AK18" i="12"/>
  <c r="AL18" i="12"/>
  <c r="AK19" i="12"/>
  <c r="AL19" i="12"/>
  <c r="AK20" i="12"/>
  <c r="AL20" i="12"/>
  <c r="AK21" i="12"/>
  <c r="AL21" i="12"/>
  <c r="AK22" i="12"/>
  <c r="AL22" i="12"/>
  <c r="AK23" i="12"/>
  <c r="AL23" i="12"/>
  <c r="AK24" i="12"/>
  <c r="AL24" i="12"/>
  <c r="AK25" i="12"/>
  <c r="AL25" i="12"/>
  <c r="AK26" i="12"/>
  <c r="AL26" i="12"/>
  <c r="AK27" i="12"/>
  <c r="AL27" i="12"/>
  <c r="AK28" i="12"/>
  <c r="AL28" i="12"/>
  <c r="AK29" i="12"/>
  <c r="AL29" i="12"/>
  <c r="AK30" i="12"/>
  <c r="AL30" i="12"/>
  <c r="AK31" i="12"/>
  <c r="AL31" i="12"/>
  <c r="AK32" i="12"/>
  <c r="AL32" i="12"/>
  <c r="AK33" i="12"/>
  <c r="AL33" i="12"/>
  <c r="AK34" i="12"/>
  <c r="AL34" i="12"/>
  <c r="AK35" i="12"/>
  <c r="AL35" i="12"/>
  <c r="AL9" i="12"/>
  <c r="AK9" i="12"/>
  <c r="K8" i="12"/>
  <c r="D8" i="12"/>
  <c r="D11" i="12"/>
  <c r="D10" i="12"/>
  <c r="D9" i="12"/>
  <c r="AS10" i="12"/>
  <c r="AS11" i="12"/>
  <c r="AS12" i="12"/>
  <c r="AS13" i="12"/>
  <c r="AS14" i="12"/>
  <c r="AS15" i="12"/>
  <c r="AS16" i="12"/>
  <c r="AS17" i="12"/>
  <c r="AS18" i="12"/>
  <c r="AS19" i="12"/>
  <c r="AS20" i="12"/>
  <c r="AS9" i="12"/>
  <c r="AN10" i="12"/>
  <c r="AO10" i="12"/>
  <c r="AN11" i="12"/>
  <c r="AO11" i="12"/>
  <c r="AN12" i="12"/>
  <c r="AO12" i="12"/>
  <c r="AN13" i="12"/>
  <c r="AO13" i="12"/>
  <c r="AN14" i="12"/>
  <c r="AO14" i="12"/>
  <c r="AN15" i="12"/>
  <c r="AO15" i="12"/>
  <c r="AN16" i="12"/>
  <c r="AO16" i="12"/>
  <c r="AN17" i="12"/>
  <c r="AO17" i="12"/>
  <c r="AN18" i="12"/>
  <c r="AO18" i="12"/>
  <c r="AN19" i="12"/>
  <c r="AO19" i="12"/>
  <c r="AN20" i="12"/>
  <c r="AO20" i="12"/>
  <c r="AN21" i="12"/>
  <c r="AO21" i="12"/>
  <c r="AN22" i="12"/>
  <c r="AO22" i="12"/>
  <c r="AN23" i="12"/>
  <c r="AO23" i="12"/>
  <c r="AN24" i="12"/>
  <c r="AO24" i="12"/>
  <c r="AN25" i="12"/>
  <c r="AO25" i="12"/>
  <c r="AN26" i="12"/>
  <c r="AO26" i="12"/>
  <c r="AN27" i="12"/>
  <c r="AO27" i="12"/>
  <c r="AN28" i="12"/>
  <c r="AO28" i="12"/>
  <c r="AN29" i="12"/>
  <c r="AO29" i="12"/>
  <c r="AN30" i="12"/>
  <c r="AO30" i="12"/>
  <c r="AN31" i="12"/>
  <c r="AO31" i="12"/>
  <c r="AN32" i="12"/>
  <c r="AO32" i="12"/>
  <c r="AN33" i="12"/>
  <c r="AO33" i="12"/>
  <c r="AN34" i="12"/>
  <c r="AO34" i="12"/>
  <c r="AN35" i="12"/>
  <c r="AO35" i="12"/>
  <c r="AO9" i="12"/>
  <c r="AN9" i="12"/>
  <c r="AM9" i="12"/>
  <c r="AM8" i="12" s="1"/>
  <c r="AE9" i="12"/>
  <c r="AE8" i="12" s="1"/>
  <c r="M29" i="12"/>
  <c r="M8" i="12"/>
  <c r="M7" i="12" s="1"/>
  <c r="E9" i="12"/>
  <c r="E10" i="12"/>
  <c r="E11" i="12"/>
  <c r="E12" i="12"/>
  <c r="E13" i="12"/>
  <c r="E14" i="12"/>
  <c r="E15" i="12"/>
  <c r="E16" i="12"/>
  <c r="E17" i="12"/>
  <c r="E18" i="12"/>
  <c r="E19" i="12"/>
  <c r="E20" i="12"/>
  <c r="E21" i="12"/>
  <c r="E22" i="12"/>
  <c r="E23" i="12"/>
  <c r="E24" i="12"/>
  <c r="E25" i="12"/>
  <c r="E26" i="12"/>
  <c r="E27" i="12"/>
  <c r="E28" i="12"/>
  <c r="E29" i="12"/>
  <c r="E30" i="12"/>
  <c r="E31" i="12"/>
  <c r="E32" i="12"/>
  <c r="E33" i="12"/>
  <c r="E34" i="12"/>
  <c r="E35" i="12"/>
  <c r="E36" i="12"/>
  <c r="E37" i="12"/>
  <c r="E38" i="12"/>
  <c r="E39" i="12"/>
  <c r="E40" i="12"/>
  <c r="E41" i="12"/>
  <c r="E8" i="12"/>
  <c r="E7" i="12" s="1"/>
  <c r="K29" i="12"/>
  <c r="BA9" i="12"/>
  <c r="BA10" i="12" s="1"/>
  <c r="BA11" i="12" s="1"/>
  <c r="BA12" i="12" s="1"/>
  <c r="BA13" i="12" s="1"/>
  <c r="BA14" i="12" s="1"/>
  <c r="BA15" i="12" s="1"/>
  <c r="BA16" i="12" s="1"/>
  <c r="BA17" i="12" s="1"/>
  <c r="BA18" i="12" s="1"/>
  <c r="BA19" i="12" s="1"/>
  <c r="BA20" i="12" s="1"/>
  <c r="BA21" i="12" s="1"/>
  <c r="BA22" i="12" s="1"/>
  <c r="BA23" i="12" s="1"/>
  <c r="BA24" i="12" s="1"/>
  <c r="BA25" i="12" s="1"/>
  <c r="BA26" i="12" s="1"/>
  <c r="BA27" i="12" s="1"/>
  <c r="BA28" i="12" s="1"/>
  <c r="BA29" i="12" l="1"/>
  <c r="BG28" i="12"/>
  <c r="BA30" i="12" l="1"/>
  <c r="BG29" i="12"/>
  <c r="V53" i="12"/>
  <c r="V52" i="12"/>
  <c r="V51" i="12"/>
  <c r="AB10" i="12"/>
  <c r="AE10" i="12" s="1"/>
  <c r="V16" i="12"/>
  <c r="K9" i="12"/>
  <c r="K10" i="12"/>
  <c r="K11" i="12"/>
  <c r="K12" i="12"/>
  <c r="K13" i="12"/>
  <c r="K14" i="12"/>
  <c r="K15" i="12"/>
  <c r="K16" i="12"/>
  <c r="K17" i="12"/>
  <c r="K18" i="12"/>
  <c r="K19" i="12"/>
  <c r="K20" i="12"/>
  <c r="K21" i="12"/>
  <c r="K22" i="12"/>
  <c r="K23" i="12"/>
  <c r="K24" i="12"/>
  <c r="K25" i="12"/>
  <c r="K26" i="12"/>
  <c r="K27" i="12"/>
  <c r="K28" i="12"/>
  <c r="H30" i="12"/>
  <c r="H9" i="12"/>
  <c r="H31" i="12" l="1"/>
  <c r="M30" i="12"/>
  <c r="H10" i="12"/>
  <c r="M9" i="12"/>
  <c r="K30" i="12"/>
  <c r="BA31" i="12"/>
  <c r="BG30" i="12"/>
  <c r="AB11" i="12"/>
  <c r="AB12" i="12" l="1"/>
  <c r="AE11" i="12"/>
  <c r="H32" i="12"/>
  <c r="M31" i="12"/>
  <c r="K31" i="12"/>
  <c r="H11" i="12"/>
  <c r="M10" i="12"/>
  <c r="BA32" i="12"/>
  <c r="BG31" i="12"/>
  <c r="AB13" i="12" l="1"/>
  <c r="AE12" i="12"/>
  <c r="H12" i="12"/>
  <c r="M11" i="12"/>
  <c r="K32" i="12"/>
  <c r="H33" i="12"/>
  <c r="M32" i="12"/>
  <c r="BA33" i="12"/>
  <c r="BG32" i="12"/>
  <c r="AY10" i="12"/>
  <c r="AY9" i="12"/>
  <c r="D18" i="12"/>
  <c r="F18" i="12" s="1"/>
  <c r="D17" i="12"/>
  <c r="F17" i="12" s="1"/>
  <c r="D16" i="12"/>
  <c r="F16" i="12" s="1"/>
  <c r="D15" i="12"/>
  <c r="F15" i="12" s="1"/>
  <c r="D14" i="12"/>
  <c r="F14" i="12" s="1"/>
  <c r="D13" i="12"/>
  <c r="F13" i="12" s="1"/>
  <c r="D12" i="12"/>
  <c r="F12" i="12" s="1"/>
  <c r="F11" i="12"/>
  <c r="F10" i="12"/>
  <c r="F9" i="12"/>
  <c r="F8" i="12"/>
  <c r="D20" i="12"/>
  <c r="F20" i="12" s="1"/>
  <c r="D21" i="12"/>
  <c r="F21" i="12" s="1"/>
  <c r="L8" i="12" s="1"/>
  <c r="D22" i="12"/>
  <c r="F22" i="12" s="1"/>
  <c r="L9" i="12" s="1"/>
  <c r="N9" i="12" s="1"/>
  <c r="D23" i="12"/>
  <c r="F23" i="12" s="1"/>
  <c r="L10" i="12" s="1"/>
  <c r="N10" i="12" s="1"/>
  <c r="D24" i="12"/>
  <c r="F24" i="12" s="1"/>
  <c r="L11" i="12" s="1"/>
  <c r="N11" i="12" s="1"/>
  <c r="D25" i="12"/>
  <c r="F25" i="12" s="1"/>
  <c r="D26" i="12"/>
  <c r="F26" i="12" s="1"/>
  <c r="D27" i="12"/>
  <c r="F27" i="12" s="1"/>
  <c r="D28" i="12"/>
  <c r="F28" i="12" s="1"/>
  <c r="D29" i="12"/>
  <c r="F29" i="12" s="1"/>
  <c r="D30" i="12"/>
  <c r="F30" i="12" s="1"/>
  <c r="D31" i="12"/>
  <c r="F31" i="12" s="1"/>
  <c r="D32" i="12"/>
  <c r="F32" i="12" s="1"/>
  <c r="D33" i="12"/>
  <c r="F33" i="12" s="1"/>
  <c r="D34" i="12"/>
  <c r="F34" i="12" s="1"/>
  <c r="D35" i="12"/>
  <c r="F35" i="12" s="1"/>
  <c r="D36" i="12"/>
  <c r="F36" i="12" s="1"/>
  <c r="D37" i="12"/>
  <c r="F37" i="12" s="1"/>
  <c r="D38" i="12"/>
  <c r="F38" i="12" s="1"/>
  <c r="D39" i="12"/>
  <c r="F39" i="12" s="1"/>
  <c r="D40" i="12"/>
  <c r="F40" i="12" s="1"/>
  <c r="D41" i="12"/>
  <c r="F41" i="12" s="1"/>
  <c r="D42" i="12"/>
  <c r="D19" i="12"/>
  <c r="F19" i="12" s="1"/>
  <c r="AY8" i="12"/>
  <c r="AX12" i="12"/>
  <c r="AY12" i="12" s="1"/>
  <c r="AX13" i="12"/>
  <c r="AY13" i="12" s="1"/>
  <c r="AX14" i="12"/>
  <c r="AY14" i="12" s="1"/>
  <c r="AX15" i="12"/>
  <c r="AY15" i="12" s="1"/>
  <c r="AX16" i="12"/>
  <c r="AY16" i="12" s="1"/>
  <c r="AX17" i="12"/>
  <c r="AY17" i="12" s="1"/>
  <c r="AX18" i="12"/>
  <c r="AY18" i="12" s="1"/>
  <c r="AX19" i="12"/>
  <c r="AY19" i="12" s="1"/>
  <c r="AX20" i="12"/>
  <c r="AY20" i="12" s="1"/>
  <c r="AX21" i="12"/>
  <c r="AY21" i="12" s="1"/>
  <c r="AX22" i="12"/>
  <c r="AY22" i="12" s="1"/>
  <c r="AX23" i="12"/>
  <c r="AY23" i="12" s="1"/>
  <c r="AX24" i="12"/>
  <c r="AY24" i="12" s="1"/>
  <c r="AX25" i="12"/>
  <c r="AY25" i="12" s="1"/>
  <c r="AX26" i="12"/>
  <c r="AY26" i="12" s="1"/>
  <c r="AX27" i="12"/>
  <c r="AY27" i="12" s="1"/>
  <c r="AX28" i="12"/>
  <c r="AY28" i="12" s="1"/>
  <c r="AX29" i="12"/>
  <c r="AY29" i="12" s="1"/>
  <c r="AX30" i="12"/>
  <c r="AY30" i="12" s="1"/>
  <c r="AX31" i="12"/>
  <c r="AY31" i="12" s="1"/>
  <c r="AX32" i="12"/>
  <c r="AY32" i="12" s="1"/>
  <c r="AX33" i="12"/>
  <c r="AY33" i="12" s="1"/>
  <c r="AX34" i="12"/>
  <c r="AY34" i="12" s="1"/>
  <c r="AX35" i="12"/>
  <c r="AY35" i="12" s="1"/>
  <c r="AX36" i="12"/>
  <c r="AY36" i="12" s="1"/>
  <c r="AX37" i="12"/>
  <c r="AY37" i="12" s="1"/>
  <c r="AX38" i="12"/>
  <c r="AY38" i="12" s="1"/>
  <c r="AX39" i="12"/>
  <c r="AY39" i="12" s="1"/>
  <c r="AX40" i="12"/>
  <c r="AY40" i="12" s="1"/>
  <c r="AX41" i="12"/>
  <c r="AY41" i="12" s="1"/>
  <c r="AX42" i="12"/>
  <c r="AY42" i="12" s="1"/>
  <c r="AX43" i="12"/>
  <c r="AY43" i="12" s="1"/>
  <c r="AX44" i="12"/>
  <c r="AY44" i="12" s="1"/>
  <c r="AX45" i="12"/>
  <c r="AY45" i="12" s="1"/>
  <c r="AX46" i="12"/>
  <c r="AY46" i="12" s="1"/>
  <c r="AX47" i="12"/>
  <c r="AY47" i="12" s="1"/>
  <c r="AX48" i="12"/>
  <c r="AY48" i="12" s="1"/>
  <c r="AX49" i="12"/>
  <c r="AY49" i="12" s="1"/>
  <c r="AX50" i="12"/>
  <c r="AY50" i="12" s="1"/>
  <c r="AX51" i="12"/>
  <c r="AY51" i="12" s="1"/>
  <c r="AX52" i="12"/>
  <c r="AY52" i="12" s="1"/>
  <c r="AX53" i="12"/>
  <c r="AY53" i="12" s="1"/>
  <c r="AX54" i="12"/>
  <c r="AY54" i="12" s="1"/>
  <c r="AX55" i="12"/>
  <c r="AY55" i="12" s="1"/>
  <c r="AX56" i="12"/>
  <c r="AY56" i="12" s="1"/>
  <c r="AX57" i="12"/>
  <c r="AY57" i="12" s="1"/>
  <c r="AX58" i="12"/>
  <c r="AY58" i="12" s="1"/>
  <c r="AX59" i="12"/>
  <c r="AY59" i="12" s="1"/>
  <c r="AX60" i="12"/>
  <c r="AY60" i="12" s="1"/>
  <c r="AX61" i="12"/>
  <c r="AY61" i="12" s="1"/>
  <c r="AX62" i="12"/>
  <c r="AY62" i="12" s="1"/>
  <c r="AX63" i="12"/>
  <c r="AY63" i="12" s="1"/>
  <c r="AX64" i="12"/>
  <c r="AY64" i="12" s="1"/>
  <c r="AX65" i="12"/>
  <c r="AY65" i="12" s="1"/>
  <c r="AX66" i="12"/>
  <c r="AY66" i="12" s="1"/>
  <c r="AX67" i="12"/>
  <c r="AY67" i="12" s="1"/>
  <c r="AX68" i="12"/>
  <c r="AY68" i="12" s="1"/>
  <c r="AX69" i="12"/>
  <c r="AY69" i="12" s="1"/>
  <c r="AX70" i="12"/>
  <c r="AY70" i="12" s="1"/>
  <c r="AX71" i="12"/>
  <c r="AY71" i="12" s="1"/>
  <c r="AX72" i="12"/>
  <c r="AY72" i="12" s="1"/>
  <c r="AX73" i="12"/>
  <c r="AY73" i="12" s="1"/>
  <c r="AX74" i="12"/>
  <c r="AY74" i="12" s="1"/>
  <c r="AX75" i="12"/>
  <c r="AY75" i="12" s="1"/>
  <c r="AX76" i="12"/>
  <c r="AY76" i="12" s="1"/>
  <c r="AX77" i="12"/>
  <c r="AY77" i="12" s="1"/>
  <c r="AX78" i="12"/>
  <c r="AY78" i="12" s="1"/>
  <c r="AX79" i="12"/>
  <c r="AY79" i="12" s="1"/>
  <c r="AX80" i="12"/>
  <c r="AY80" i="12" s="1"/>
  <c r="AX81" i="12"/>
  <c r="AY81" i="12" s="1"/>
  <c r="AX11" i="12"/>
  <c r="AY11" i="12" s="1"/>
  <c r="AV82" i="12"/>
  <c r="AV83" i="12" s="1"/>
  <c r="AV84" i="12" s="1"/>
  <c r="AV85" i="12" s="1"/>
  <c r="AV86" i="12" s="1"/>
  <c r="AV87" i="12" s="1"/>
  <c r="AV88" i="12" s="1"/>
  <c r="AV89" i="12" s="1"/>
  <c r="AV90" i="12" s="1"/>
  <c r="AV91" i="12" s="1"/>
  <c r="AV92" i="12" s="1"/>
  <c r="AV93" i="12" s="1"/>
  <c r="AV94" i="12" s="1"/>
  <c r="AV95" i="12" s="1"/>
  <c r="AV96" i="12" s="1"/>
  <c r="AV97" i="12" s="1"/>
  <c r="AV98" i="12" s="1"/>
  <c r="AV99" i="12" s="1"/>
  <c r="AV100" i="12" s="1"/>
  <c r="AV101" i="12" s="1"/>
  <c r="AV102" i="12" s="1"/>
  <c r="AV103" i="12" s="1"/>
  <c r="AV104" i="12" s="1"/>
  <c r="AV105" i="12" s="1"/>
  <c r="AV106" i="12" s="1"/>
  <c r="AV107" i="12" s="1"/>
  <c r="AV108" i="12" s="1"/>
  <c r="AV109" i="12" s="1"/>
  <c r="AV110" i="12" s="1"/>
  <c r="AV111" i="12" s="1"/>
  <c r="AV112" i="12" s="1"/>
  <c r="AV113" i="12" s="1"/>
  <c r="AV114" i="12" s="1"/>
  <c r="AV115" i="12" s="1"/>
  <c r="AV116" i="12" s="1"/>
  <c r="AV117" i="12" s="1"/>
  <c r="AV118" i="12" s="1"/>
  <c r="AV119" i="12" s="1"/>
  <c r="AV120" i="12" s="1"/>
  <c r="V60" i="12"/>
  <c r="V59" i="12"/>
  <c r="V58" i="12"/>
  <c r="V57" i="12"/>
  <c r="V56" i="12"/>
  <c r="V55" i="12"/>
  <c r="V54" i="12"/>
  <c r="V50" i="12"/>
  <c r="V49" i="12"/>
  <c r="V48" i="12"/>
  <c r="V47" i="12"/>
  <c r="V46" i="12"/>
  <c r="V45" i="12"/>
  <c r="V44" i="12"/>
  <c r="Z43" i="12"/>
  <c r="V43" i="12"/>
  <c r="Z42" i="12"/>
  <c r="V42" i="12"/>
  <c r="Z41" i="12"/>
  <c r="V41" i="12"/>
  <c r="Z40" i="12"/>
  <c r="V40" i="12"/>
  <c r="Z39" i="12"/>
  <c r="V39" i="12"/>
  <c r="Z38" i="12"/>
  <c r="V38" i="12"/>
  <c r="Z37" i="12"/>
  <c r="V37" i="12"/>
  <c r="Z36" i="12"/>
  <c r="V36" i="12"/>
  <c r="Z35" i="12"/>
  <c r="V35" i="12"/>
  <c r="Z34" i="12"/>
  <c r="V34" i="12"/>
  <c r="Z33" i="12"/>
  <c r="V33" i="12"/>
  <c r="Z32" i="12"/>
  <c r="V32" i="12"/>
  <c r="A42" i="12"/>
  <c r="E42" i="12" s="1"/>
  <c r="Z31" i="12"/>
  <c r="V31" i="12"/>
  <c r="Z30" i="12"/>
  <c r="V30" i="12"/>
  <c r="Z29" i="12"/>
  <c r="V29" i="12"/>
  <c r="Z28" i="12"/>
  <c r="V28" i="12"/>
  <c r="Z27" i="12"/>
  <c r="V27" i="12"/>
  <c r="Z26" i="12"/>
  <c r="V26" i="12"/>
  <c r="Z25" i="12"/>
  <c r="V25" i="12"/>
  <c r="Z24" i="12"/>
  <c r="V24" i="12"/>
  <c r="Z23" i="12"/>
  <c r="V23" i="12"/>
  <c r="Z22" i="12"/>
  <c r="V22" i="12"/>
  <c r="Z21" i="12"/>
  <c r="V21" i="12"/>
  <c r="Z20" i="12"/>
  <c r="V20" i="12"/>
  <c r="Z19" i="12"/>
  <c r="V19" i="12"/>
  <c r="Z18" i="12"/>
  <c r="V18" i="12"/>
  <c r="Z17" i="12"/>
  <c r="V17" i="12"/>
  <c r="Z16" i="12"/>
  <c r="Z15" i="12"/>
  <c r="V15" i="12"/>
  <c r="Z14" i="12"/>
  <c r="V14" i="12"/>
  <c r="Z13" i="12"/>
  <c r="V13" i="12"/>
  <c r="Z12" i="12"/>
  <c r="V12" i="12"/>
  <c r="Z11" i="12"/>
  <c r="V11" i="12"/>
  <c r="Z10" i="12"/>
  <c r="V10" i="12"/>
  <c r="AH10" i="12"/>
  <c r="AM10" i="12" s="1"/>
  <c r="Z9" i="12"/>
  <c r="V9" i="12"/>
  <c r="N8" i="12" l="1"/>
  <c r="L12" i="12"/>
  <c r="N12" i="12" s="1"/>
  <c r="AC20" i="12"/>
  <c r="AD20" i="12" s="1"/>
  <c r="AF20" i="12" s="1"/>
  <c r="AB14" i="12"/>
  <c r="AE13" i="12"/>
  <c r="D43" i="12"/>
  <c r="F42" i="12"/>
  <c r="L29" i="12" s="1"/>
  <c r="N29" i="12" s="1"/>
  <c r="H34" i="12"/>
  <c r="M34" i="12" s="1"/>
  <c r="M35" i="12" s="1"/>
  <c r="M33" i="12"/>
  <c r="K33" i="12"/>
  <c r="H13" i="12"/>
  <c r="L13" i="12" s="1"/>
  <c r="N13" i="12" s="1"/>
  <c r="M12" i="12"/>
  <c r="A43" i="12"/>
  <c r="AC16" i="12"/>
  <c r="AD16" i="12" s="1"/>
  <c r="AF16" i="12" s="1"/>
  <c r="AC42" i="12"/>
  <c r="AD42" i="12" s="1"/>
  <c r="AF42" i="12" s="1"/>
  <c r="AC40" i="12"/>
  <c r="AD40" i="12" s="1"/>
  <c r="AF40" i="12" s="1"/>
  <c r="BA34" i="12"/>
  <c r="BG33" i="12"/>
  <c r="AC18" i="12"/>
  <c r="AD18" i="12" s="1"/>
  <c r="AF18" i="12" s="1"/>
  <c r="AC14" i="12"/>
  <c r="AD14" i="12" s="1"/>
  <c r="AF14" i="12" s="1"/>
  <c r="AH11" i="12"/>
  <c r="AC12" i="12"/>
  <c r="AD12" i="12" s="1"/>
  <c r="AF12" i="12" s="1"/>
  <c r="AC13" i="12"/>
  <c r="AD13" i="12" s="1"/>
  <c r="AF13" i="12" s="1"/>
  <c r="AW4" i="12"/>
  <c r="AW5" i="12"/>
  <c r="AC15" i="12"/>
  <c r="AD15" i="12" s="1"/>
  <c r="AF15" i="12" s="1"/>
  <c r="AX82" i="12"/>
  <c r="AX83" i="12" s="1"/>
  <c r="AX84" i="12" s="1"/>
  <c r="AC39" i="12"/>
  <c r="AD39" i="12" s="1"/>
  <c r="AF39" i="12" s="1"/>
  <c r="AC35" i="12"/>
  <c r="AD35" i="12" s="1"/>
  <c r="AF35" i="12" s="1"/>
  <c r="AC31" i="12"/>
  <c r="AD31" i="12" s="1"/>
  <c r="AF31" i="12" s="1"/>
  <c r="AC28" i="12"/>
  <c r="AD28" i="12" s="1"/>
  <c r="AF28" i="12" s="1"/>
  <c r="AC30" i="12"/>
  <c r="AD30" i="12" s="1"/>
  <c r="AF30" i="12" s="1"/>
  <c r="AC9" i="12"/>
  <c r="AC25" i="12"/>
  <c r="AD25" i="12" s="1"/>
  <c r="AF25" i="12" s="1"/>
  <c r="AC43" i="12"/>
  <c r="AC22" i="12"/>
  <c r="AD22" i="12" s="1"/>
  <c r="AF22" i="12" s="1"/>
  <c r="AC27" i="12"/>
  <c r="AD27" i="12" s="1"/>
  <c r="AF27" i="12" s="1"/>
  <c r="AC34" i="12"/>
  <c r="AD34" i="12" s="1"/>
  <c r="AF34" i="12" s="1"/>
  <c r="AC21" i="12"/>
  <c r="AD21" i="12" s="1"/>
  <c r="AF21" i="12" s="1"/>
  <c r="AC41" i="12"/>
  <c r="AD41" i="12" s="1"/>
  <c r="AF41" i="12" s="1"/>
  <c r="AC10" i="12"/>
  <c r="AD10" i="12" s="1"/>
  <c r="AF10" i="12" s="1"/>
  <c r="AC23" i="12"/>
  <c r="AD23" i="12" s="1"/>
  <c r="AF23" i="12" s="1"/>
  <c r="AC29" i="12"/>
  <c r="AD29" i="12" s="1"/>
  <c r="AF29" i="12" s="1"/>
  <c r="AC17" i="12"/>
  <c r="AD17" i="12" s="1"/>
  <c r="AF17" i="12" s="1"/>
  <c r="AC32" i="12"/>
  <c r="AD32" i="12" s="1"/>
  <c r="AF32" i="12" s="1"/>
  <c r="AC37" i="12"/>
  <c r="AD37" i="12" s="1"/>
  <c r="AF37" i="12" s="1"/>
  <c r="AC11" i="12"/>
  <c r="AD11" i="12" s="1"/>
  <c r="AF11" i="12" s="1"/>
  <c r="AC38" i="12"/>
  <c r="AD38" i="12" s="1"/>
  <c r="AF38" i="12" s="1"/>
  <c r="AC33" i="12"/>
  <c r="AD33" i="12" s="1"/>
  <c r="AF33" i="12" s="1"/>
  <c r="AC19" i="12"/>
  <c r="AD19" i="12" s="1"/>
  <c r="AF19" i="12" s="1"/>
  <c r="AC24" i="12"/>
  <c r="AD24" i="12" s="1"/>
  <c r="AF24" i="12" s="1"/>
  <c r="AC36" i="12"/>
  <c r="AD36" i="12" s="1"/>
  <c r="AF36" i="12" s="1"/>
  <c r="AC26" i="12"/>
  <c r="AD26" i="12" s="1"/>
  <c r="AF26" i="12" s="1"/>
  <c r="AC6" i="12" l="1"/>
  <c r="AD43" i="12"/>
  <c r="AF43" i="12" s="1"/>
  <c r="AH12" i="12"/>
  <c r="AM11" i="12"/>
  <c r="AB15" i="12"/>
  <c r="AE14" i="12"/>
  <c r="H14" i="12"/>
  <c r="L14" i="12" s="1"/>
  <c r="N14" i="12" s="1"/>
  <c r="M13" i="12"/>
  <c r="K34" i="12"/>
  <c r="D44" i="12"/>
  <c r="F43" i="12"/>
  <c r="A44" i="12"/>
  <c r="E43" i="12"/>
  <c r="BA35" i="12"/>
  <c r="BG34" i="12"/>
  <c r="AX4" i="12"/>
  <c r="AY82" i="12"/>
  <c r="AY83" i="12"/>
  <c r="AX85" i="12"/>
  <c r="AY84" i="12"/>
  <c r="L30" i="12" l="1"/>
  <c r="N30" i="12" s="1"/>
  <c r="AH13" i="12"/>
  <c r="AM12" i="12"/>
  <c r="AB16" i="12"/>
  <c r="AE15" i="12"/>
  <c r="H15" i="12"/>
  <c r="L15" i="12" s="1"/>
  <c r="N15" i="12" s="1"/>
  <c r="M14" i="12"/>
  <c r="D45" i="12"/>
  <c r="F44" i="12"/>
  <c r="A45" i="12"/>
  <c r="E44" i="12"/>
  <c r="BA36" i="12"/>
  <c r="BG35" i="12"/>
  <c r="AX86" i="12"/>
  <c r="AY85" i="12"/>
  <c r="L31" i="12" l="1"/>
  <c r="N31" i="12" s="1"/>
  <c r="AH14" i="12"/>
  <c r="AM13" i="12"/>
  <c r="AB17" i="12"/>
  <c r="AE16" i="12"/>
  <c r="D46" i="12"/>
  <c r="F46" i="12" s="1"/>
  <c r="F45" i="12"/>
  <c r="H16" i="12"/>
  <c r="L16" i="12" s="1"/>
  <c r="N16" i="12" s="1"/>
  <c r="M15" i="12"/>
  <c r="A46" i="12"/>
  <c r="E46" i="12" s="1"/>
  <c r="E47" i="12" s="1"/>
  <c r="E45" i="12"/>
  <c r="BA37" i="12"/>
  <c r="BG36" i="12"/>
  <c r="AX87" i="12"/>
  <c r="AY86" i="12"/>
  <c r="B5" i="12" l="1"/>
  <c r="C5" i="12" s="1"/>
  <c r="B4" i="12"/>
  <c r="C4" i="12" s="1"/>
  <c r="L32" i="12"/>
  <c r="N32" i="12" s="1"/>
  <c r="L33" i="12"/>
  <c r="N33" i="12" s="1"/>
  <c r="AH15" i="12"/>
  <c r="AM14" i="12"/>
  <c r="AB18" i="12"/>
  <c r="AE17" i="12"/>
  <c r="H17" i="12"/>
  <c r="L17" i="12" s="1"/>
  <c r="N17" i="12" s="1"/>
  <c r="M16" i="12"/>
  <c r="BA38" i="12"/>
  <c r="BG37" i="12"/>
  <c r="AX88" i="12"/>
  <c r="AY87" i="12"/>
  <c r="C6" i="12" l="1"/>
  <c r="F47" i="12" s="1"/>
  <c r="L34" i="12" s="1"/>
  <c r="AH16" i="12"/>
  <c r="AM15" i="12"/>
  <c r="AB19" i="12"/>
  <c r="AE18" i="12"/>
  <c r="H18" i="12"/>
  <c r="L18" i="12" s="1"/>
  <c r="N18" i="12" s="1"/>
  <c r="M17" i="12"/>
  <c r="BA39" i="12"/>
  <c r="BG38" i="12"/>
  <c r="AX89" i="12"/>
  <c r="AY88" i="12"/>
  <c r="F7" i="12" l="1"/>
  <c r="AD9" i="12" s="1"/>
  <c r="N34" i="12"/>
  <c r="AH17" i="12"/>
  <c r="AM16" i="12"/>
  <c r="AB20" i="12"/>
  <c r="AE19" i="12"/>
  <c r="H19" i="12"/>
  <c r="L19" i="12" s="1"/>
  <c r="N19" i="12" s="1"/>
  <c r="M18" i="12"/>
  <c r="BA40" i="12"/>
  <c r="BG39" i="12"/>
  <c r="AX90" i="12"/>
  <c r="AY89" i="12"/>
  <c r="AF9" i="12" l="1"/>
  <c r="AD6" i="12"/>
  <c r="AH18" i="12"/>
  <c r="AM17" i="12"/>
  <c r="AB21" i="12"/>
  <c r="AE20" i="12"/>
  <c r="H20" i="12"/>
  <c r="L20" i="12" s="1"/>
  <c r="N20" i="12" s="1"/>
  <c r="M19" i="12"/>
  <c r="BA41" i="12"/>
  <c r="BG40" i="12"/>
  <c r="AX91" i="12"/>
  <c r="AY90" i="12"/>
  <c r="AF44" i="12" l="1"/>
  <c r="AF8" i="12"/>
  <c r="AH19" i="12"/>
  <c r="AM18" i="12"/>
  <c r="AB22" i="12"/>
  <c r="AE21" i="12"/>
  <c r="H21" i="12"/>
  <c r="L21" i="12" s="1"/>
  <c r="N21" i="12" s="1"/>
  <c r="M20" i="12"/>
  <c r="BA42" i="12"/>
  <c r="BG41" i="12"/>
  <c r="AX92" i="12"/>
  <c r="AY91" i="12"/>
  <c r="AH20" i="12" l="1"/>
  <c r="AM19" i="12"/>
  <c r="AB23" i="12"/>
  <c r="AE22" i="12"/>
  <c r="H22" i="12"/>
  <c r="L22" i="12" s="1"/>
  <c r="N22" i="12" s="1"/>
  <c r="M21" i="12"/>
  <c r="BA43" i="12"/>
  <c r="BG42" i="12"/>
  <c r="AX93" i="12"/>
  <c r="AY92" i="12"/>
  <c r="AH21" i="12" l="1"/>
  <c r="AM20" i="12"/>
  <c r="AB24" i="12"/>
  <c r="AE23" i="12"/>
  <c r="H23" i="12"/>
  <c r="L23" i="12" s="1"/>
  <c r="N23" i="12" s="1"/>
  <c r="M22" i="12"/>
  <c r="BA44" i="12"/>
  <c r="BG43" i="12"/>
  <c r="AX94" i="12"/>
  <c r="AY93" i="12"/>
  <c r="AH22" i="12" l="1"/>
  <c r="AM21" i="12"/>
  <c r="AB25" i="12"/>
  <c r="AE24" i="12"/>
  <c r="H24" i="12"/>
  <c r="L24" i="12" s="1"/>
  <c r="N24" i="12" s="1"/>
  <c r="M23" i="12"/>
  <c r="BA45" i="12"/>
  <c r="BG44" i="12"/>
  <c r="AX95" i="12"/>
  <c r="AY94" i="12"/>
  <c r="AH23" i="12" l="1"/>
  <c r="AM22" i="12"/>
  <c r="AB26" i="12"/>
  <c r="AE25" i="12"/>
  <c r="H25" i="12"/>
  <c r="L25" i="12" s="1"/>
  <c r="N25" i="12" s="1"/>
  <c r="M24" i="12"/>
  <c r="BA46" i="12"/>
  <c r="BG45" i="12"/>
  <c r="AX96" i="12"/>
  <c r="AY95" i="12"/>
  <c r="AH24" i="12" l="1"/>
  <c r="AM23" i="12"/>
  <c r="AB27" i="12"/>
  <c r="AE26" i="12"/>
  <c r="H26" i="12"/>
  <c r="L26" i="12" s="1"/>
  <c r="N26" i="12" s="1"/>
  <c r="M25" i="12"/>
  <c r="BA47" i="12"/>
  <c r="BG46" i="12"/>
  <c r="AX97" i="12"/>
  <c r="AY96" i="12"/>
  <c r="AH25" i="12" l="1"/>
  <c r="AM24" i="12"/>
  <c r="AB28" i="12"/>
  <c r="AE27" i="12"/>
  <c r="H27" i="12"/>
  <c r="L27" i="12" s="1"/>
  <c r="N27" i="12" s="1"/>
  <c r="M26" i="12"/>
  <c r="BA48" i="12"/>
  <c r="BG47" i="12"/>
  <c r="AX98" i="12"/>
  <c r="AY97" i="12"/>
  <c r="AH26" i="12" l="1"/>
  <c r="AM25" i="12"/>
  <c r="AB29" i="12"/>
  <c r="AE28" i="12"/>
  <c r="H28" i="12"/>
  <c r="L28" i="12" s="1"/>
  <c r="N28" i="12" s="1"/>
  <c r="M27" i="12"/>
  <c r="BA49" i="12"/>
  <c r="BG48" i="12"/>
  <c r="AX99" i="12"/>
  <c r="AY98" i="12"/>
  <c r="AH27" i="12" l="1"/>
  <c r="AM26" i="12"/>
  <c r="AB30" i="12"/>
  <c r="AE29" i="12"/>
  <c r="M28" i="12"/>
  <c r="K4" i="12"/>
  <c r="L4" i="12" s="1"/>
  <c r="K5" i="12"/>
  <c r="L5" i="12" s="1"/>
  <c r="L6" i="12" s="1"/>
  <c r="BA50" i="12"/>
  <c r="BG49" i="12"/>
  <c r="AX100" i="12"/>
  <c r="AY99" i="12"/>
  <c r="N7" i="12" l="1"/>
  <c r="N35" i="12"/>
  <c r="AH28" i="12"/>
  <c r="AM27" i="12"/>
  <c r="AB31" i="12"/>
  <c r="AE30" i="12"/>
  <c r="BA51" i="12"/>
  <c r="BG50" i="12"/>
  <c r="AX101" i="12"/>
  <c r="AY100" i="12"/>
  <c r="AH29" i="12" l="1"/>
  <c r="AM28" i="12"/>
  <c r="AB32" i="12"/>
  <c r="AE31" i="12"/>
  <c r="BA52" i="12"/>
  <c r="BG51" i="12"/>
  <c r="AX102" i="12"/>
  <c r="AY101" i="12"/>
  <c r="AH30" i="12" l="1"/>
  <c r="AM29" i="12"/>
  <c r="AB33" i="12"/>
  <c r="AE32" i="12"/>
  <c r="BA53" i="12"/>
  <c r="BG52" i="12"/>
  <c r="AX103" i="12"/>
  <c r="AY102" i="12"/>
  <c r="AH31" i="12" l="1"/>
  <c r="AM30" i="12"/>
  <c r="AB34" i="12"/>
  <c r="AE33" i="12"/>
  <c r="BA54" i="12"/>
  <c r="BG53" i="12"/>
  <c r="AX104" i="12"/>
  <c r="AY103" i="12"/>
  <c r="AH32" i="12" l="1"/>
  <c r="AM31" i="12"/>
  <c r="AB35" i="12"/>
  <c r="AE34" i="12"/>
  <c r="BA55" i="12"/>
  <c r="BG54" i="12"/>
  <c r="AX105" i="12"/>
  <c r="AY104" i="12"/>
  <c r="AH33" i="12" l="1"/>
  <c r="AM32" i="12"/>
  <c r="AB36" i="12"/>
  <c r="AE35" i="12"/>
  <c r="BA56" i="12"/>
  <c r="BG55" i="12"/>
  <c r="AX106" i="12"/>
  <c r="AY105" i="12"/>
  <c r="AH34" i="12" l="1"/>
  <c r="AM33" i="12"/>
  <c r="AB37" i="12"/>
  <c r="AE36" i="12"/>
  <c r="BA57" i="12"/>
  <c r="BG56" i="12"/>
  <c r="AX107" i="12"/>
  <c r="AY106" i="12"/>
  <c r="AH35" i="12" l="1"/>
  <c r="AM34" i="12"/>
  <c r="AB38" i="12"/>
  <c r="AE37" i="12"/>
  <c r="BA58" i="12"/>
  <c r="BG57" i="12"/>
  <c r="AX108" i="12"/>
  <c r="AY107" i="12"/>
  <c r="AM35" i="12" l="1"/>
  <c r="AM36" i="12" s="1"/>
  <c r="AB39" i="12"/>
  <c r="AE38" i="12"/>
  <c r="BA59" i="12"/>
  <c r="BG58" i="12"/>
  <c r="AX109" i="12"/>
  <c r="AY108" i="12"/>
  <c r="AB40" i="12" l="1"/>
  <c r="AE39" i="12"/>
  <c r="BA60" i="12"/>
  <c r="BG59" i="12"/>
  <c r="AX110" i="12"/>
  <c r="AY109" i="12"/>
  <c r="AB41" i="12" l="1"/>
  <c r="AE40" i="12"/>
  <c r="BA61" i="12"/>
  <c r="BG60" i="12"/>
  <c r="AX111" i="12"/>
  <c r="AY110" i="12"/>
  <c r="AB42" i="12" l="1"/>
  <c r="AE41" i="12"/>
  <c r="BA62" i="12"/>
  <c r="BG61" i="12"/>
  <c r="AX112" i="12"/>
  <c r="AY111" i="12"/>
  <c r="AB43" i="12" l="1"/>
  <c r="AE42" i="12"/>
  <c r="BA63" i="12"/>
  <c r="BG62" i="12"/>
  <c r="AX113" i="12"/>
  <c r="AY112" i="12"/>
  <c r="AE43" i="12" l="1"/>
  <c r="AE44" i="12" s="1"/>
  <c r="BA64" i="12"/>
  <c r="BG63" i="12"/>
  <c r="AX114" i="12"/>
  <c r="AY113" i="12"/>
  <c r="BA65" i="12" l="1"/>
  <c r="BG64" i="12"/>
  <c r="AX115" i="12"/>
  <c r="AY114" i="12"/>
  <c r="BA66" i="12" l="1"/>
  <c r="BG65" i="12"/>
  <c r="AX116" i="12"/>
  <c r="AY115" i="12"/>
  <c r="BA67" i="12" l="1"/>
  <c r="BG66" i="12"/>
  <c r="AX117" i="12"/>
  <c r="AY116" i="12"/>
  <c r="BA68" i="12" l="1"/>
  <c r="BG67" i="12"/>
  <c r="AX118" i="12"/>
  <c r="AY117" i="12"/>
  <c r="BA69" i="12" l="1"/>
  <c r="BG68" i="12"/>
  <c r="AX119" i="12"/>
  <c r="AY118" i="12"/>
  <c r="BA70" i="12" l="1"/>
  <c r="BG69" i="12"/>
  <c r="AX120" i="12"/>
  <c r="AY120" i="12" s="1"/>
  <c r="AX5" i="12" s="1"/>
  <c r="AY4" i="12" s="1"/>
  <c r="AY119" i="12"/>
  <c r="BA71" i="12" l="1"/>
  <c r="BG70" i="12"/>
  <c r="BD48" i="12"/>
  <c r="BD47" i="12" s="1"/>
  <c r="BD46" i="12" s="1"/>
  <c r="BD45" i="12" s="1"/>
  <c r="BD44" i="12" s="1"/>
  <c r="BD43" i="12" s="1"/>
  <c r="BD42" i="12" s="1"/>
  <c r="BD41" i="12" s="1"/>
  <c r="BD40" i="12" s="1"/>
  <c r="BD39" i="12" s="1"/>
  <c r="BD38" i="12" s="1"/>
  <c r="BD37" i="12" s="1"/>
  <c r="BD36" i="12" s="1"/>
  <c r="BD35" i="12" s="1"/>
  <c r="BD34" i="12" s="1"/>
  <c r="BD33" i="12" s="1"/>
  <c r="BD32" i="12" s="1"/>
  <c r="BD31" i="12" s="1"/>
  <c r="BD30" i="12" s="1"/>
  <c r="BD29" i="12" s="1"/>
  <c r="BD28" i="12" s="1"/>
  <c r="BD27" i="12" s="1"/>
  <c r="BD26" i="12" s="1"/>
  <c r="BD25" i="12" s="1"/>
  <c r="BD24" i="12" s="1"/>
  <c r="BD23" i="12" s="1"/>
  <c r="BD22" i="12" s="1"/>
  <c r="BD21" i="12" s="1"/>
  <c r="BD20" i="12" s="1"/>
  <c r="BD19" i="12" s="1"/>
  <c r="BD18" i="12" s="1"/>
  <c r="BD17" i="12" s="1"/>
  <c r="BD16" i="12" s="1"/>
  <c r="BD15" i="12" s="1"/>
  <c r="BD14" i="12" s="1"/>
  <c r="BD13" i="12" s="1"/>
  <c r="BD12" i="12" s="1"/>
  <c r="BD11" i="12" s="1"/>
  <c r="BD10" i="12" s="1"/>
  <c r="BD9" i="12" s="1"/>
  <c r="BD8" i="12" s="1"/>
  <c r="BD49" i="12"/>
  <c r="BD50" i="12"/>
  <c r="BD51" i="12"/>
  <c r="BD52" i="12"/>
  <c r="BD53" i="12"/>
  <c r="BD54" i="12"/>
  <c r="BD55" i="12"/>
  <c r="BD56" i="12"/>
  <c r="BD57" i="12"/>
  <c r="BD58" i="12"/>
  <c r="BD59" i="12"/>
  <c r="BD60" i="12"/>
  <c r="BD61" i="12"/>
  <c r="BD62" i="12"/>
  <c r="BD63" i="12"/>
  <c r="BD64" i="12"/>
  <c r="BD65" i="12"/>
  <c r="BD66" i="12"/>
  <c r="BD67" i="12"/>
  <c r="BD68" i="12"/>
  <c r="BD69" i="12"/>
  <c r="BD70" i="12"/>
  <c r="BD71" i="12"/>
  <c r="BA72" i="12" l="1"/>
  <c r="BG71" i="12"/>
  <c r="BA73" i="12" l="1"/>
  <c r="BG72" i="12"/>
  <c r="BD72" i="12"/>
  <c r="BG73" i="12" l="1"/>
  <c r="BA74" i="12"/>
  <c r="BD73" i="12"/>
  <c r="BA75" i="12" l="1"/>
  <c r="BG74" i="12"/>
  <c r="BD74" i="12"/>
  <c r="BA76" i="12" l="1"/>
  <c r="BG75" i="12"/>
  <c r="BD75" i="12"/>
  <c r="BE29" i="12" l="1"/>
  <c r="BE45" i="12"/>
  <c r="BE61" i="12"/>
  <c r="BE30" i="12"/>
  <c r="BE46" i="12"/>
  <c r="BE62" i="12"/>
  <c r="BE31" i="12"/>
  <c r="BE47" i="12"/>
  <c r="BE63" i="12"/>
  <c r="BE32" i="12"/>
  <c r="BE48" i="12"/>
  <c r="BE64" i="12"/>
  <c r="BE33" i="12"/>
  <c r="BE49" i="12"/>
  <c r="BE65" i="12"/>
  <c r="BE34" i="12"/>
  <c r="BE50" i="12"/>
  <c r="BE28" i="12"/>
  <c r="BE36" i="12"/>
  <c r="BE52" i="12"/>
  <c r="BE68" i="12"/>
  <c r="BE37" i="12"/>
  <c r="BE53" i="12"/>
  <c r="BE69" i="12"/>
  <c r="BE38" i="12"/>
  <c r="BE54" i="12"/>
  <c r="BE70" i="12"/>
  <c r="BE74" i="12"/>
  <c r="AT12" i="12" s="1"/>
  <c r="BE75" i="12"/>
  <c r="AT13" i="12" s="1"/>
  <c r="BE44" i="12"/>
  <c r="BE67" i="12"/>
  <c r="BE39" i="12"/>
  <c r="BE55" i="12"/>
  <c r="BE71" i="12"/>
  <c r="AT9" i="12" s="1"/>
  <c r="BE56" i="12"/>
  <c r="BE72" i="12"/>
  <c r="AT10" i="12" s="1"/>
  <c r="BE58" i="12"/>
  <c r="BE59" i="12"/>
  <c r="BE51" i="12"/>
  <c r="BE40" i="12"/>
  <c r="BE60" i="12"/>
  <c r="BE41" i="12"/>
  <c r="BE57" i="12"/>
  <c r="BE73" i="12"/>
  <c r="AT11" i="12" s="1"/>
  <c r="BE66" i="12"/>
  <c r="BE42" i="12"/>
  <c r="BE35" i="12"/>
  <c r="BE43" i="12"/>
  <c r="BA77" i="12"/>
  <c r="BG76" i="12"/>
  <c r="BD76" i="12"/>
  <c r="BE76" i="12" s="1"/>
  <c r="AT14" i="12" s="1"/>
  <c r="BA78" i="12" l="1"/>
  <c r="BG77" i="12"/>
  <c r="BD77" i="12"/>
  <c r="BE77" i="12" s="1"/>
  <c r="AT15" i="12" s="1"/>
  <c r="BA79" i="12" l="1"/>
  <c r="BG78" i="12"/>
  <c r="BD78" i="12"/>
  <c r="BE78" i="12" s="1"/>
  <c r="AT16" i="12" s="1"/>
  <c r="BA80" i="12" l="1"/>
  <c r="BG79" i="12"/>
  <c r="BD79" i="12"/>
  <c r="BE79" i="12" s="1"/>
  <c r="AT17" i="12" s="1"/>
  <c r="BA81" i="12" l="1"/>
  <c r="BG80" i="12"/>
  <c r="BD80" i="12"/>
  <c r="BE80" i="12" s="1"/>
  <c r="AT18" i="12" s="1"/>
  <c r="BG81" i="12" l="1"/>
  <c r="BD81" i="12"/>
  <c r="BE81" i="12" s="1"/>
  <c r="AT19" i="12" s="1"/>
  <c r="AR4" i="12" l="1"/>
  <c r="AT8" i="12" s="1"/>
  <c r="AT20" i="12" l="1"/>
</calcChain>
</file>

<file path=xl/sharedStrings.xml><?xml version="1.0" encoding="utf-8"?>
<sst xmlns="http://schemas.openxmlformats.org/spreadsheetml/2006/main" count="141" uniqueCount="54">
  <si>
    <t>Year</t>
  </si>
  <si>
    <t>Value</t>
  </si>
  <si>
    <t>Title</t>
  </si>
  <si>
    <t>CDID</t>
  </si>
  <si>
    <t>INFLATION</t>
  </si>
  <si>
    <t>EARNINGS</t>
  </si>
  <si>
    <t>RETURNS TO EQUITY</t>
  </si>
  <si>
    <t>HOUSING RETURNS</t>
  </si>
  <si>
    <t>COST OF DEBT</t>
  </si>
  <si>
    <t>ONS consumer price inflation tables; Table 20a (D7BT), annual average all items, https://www.ons.gov.uk/economy/inflationandpriceindices/datasets/consumerpriceinflation - FROM UKMOD</t>
  </si>
  <si>
    <t>OBR March 2022 Economic and fiscal outlook – supplementary economy tables (Economy_Supplementary_Tables_March_2022.xlsx), Table 1.7, CPI (2015=100) 2008/09 to 2026/27. Table numbers are subject to change - see the pdf report for further details. - FROM UKMOD</t>
  </si>
  <si>
    <t>ONS EARN01: Average weekly earnings, Table 4: AWE Total Pay Index, Whole Economy (K54U) - FROM UKMOD</t>
  </si>
  <si>
    <t>Table 26 Housing market: simple average house prices, by dwelling type and region, United Kingdom, from 1986 1, 2, 3, 4 (DCLG table 511), K02000001</t>
  </si>
  <si>
    <t>Monthly interest rate of UK monetary financial institutions (excl. Central Bank) sterling personal loan, £10K to households (in percent) not seasonally adjusted              [a] [b] [c] [d]             IUMHPTL</t>
  </si>
  <si>
    <t>Monthly interest rate of UK monetary financial institutions (excl. Central Bank) sterling representative credit card lending to households (in percent) not seasonally adjusted              [a] [b] [c]             IUMCCTL</t>
  </si>
  <si>
    <t xml:space="preserve"> D7BT</t>
  </si>
  <si>
    <t>COMBINED</t>
  </si>
  <si>
    <t>FT 30 Index</t>
  </si>
  <si>
    <t>FT 30 Div %</t>
  </si>
  <si>
    <t>FTSE 100 Index</t>
  </si>
  <si>
    <t>watsonwyatt div yields</t>
  </si>
  <si>
    <t>https://www.investing.com/indices/ftse-100-total-return-historical-data</t>
  </si>
  <si>
    <t xml:space="preserve">https://www.gov.uk/government/collections/uk-house-price-index-reports </t>
  </si>
  <si>
    <t>Bank of England website</t>
  </si>
  <si>
    <t>GDP CVMs</t>
  </si>
  <si>
    <t>ONS variable YBEZ</t>
  </si>
  <si>
    <t>Purpose:</t>
  </si>
  <si>
    <t>Developers:</t>
  </si>
  <si>
    <t>First version:</t>
  </si>
  <si>
    <t>Last version:</t>
  </si>
  <si>
    <t>Justin van de Ven (JV)</t>
  </si>
  <si>
    <t>30/05/2023 (JV)</t>
  </si>
  <si>
    <t>extrapolation</t>
  </si>
  <si>
    <t>combined</t>
  </si>
  <si>
    <t>min year</t>
  </si>
  <si>
    <t>max year</t>
  </si>
  <si>
    <t>This file contains index values by year and country used to uprate the monetary values in the donor population to each simulated year.  Note that values at extremes of each series reflect geometric extrapolation using averages over the sample period.</t>
  </si>
  <si>
    <t>OBR March 2023 Economic and fiscal outlook, supplementary economy tables, Table 1.6</t>
  </si>
  <si>
    <t>RETURNS TO SAVING</t>
  </si>
  <si>
    <t>AVERAGE</t>
  </si>
  <si>
    <t>\ ///</t>
  </si>
  <si>
    <t>INFLATION 2</t>
  </si>
  <si>
    <t>Final consumption expenditure deflator: SA</t>
  </si>
  <si>
    <t>YBGA</t>
  </si>
  <si>
    <t>NOTE:</t>
  </si>
  <si>
    <t>All forumlae should be removed from any sheet accessed by the model.</t>
  </si>
  <si>
    <t>HOURLY WAGE OF CARE WORKERS</t>
  </si>
  <si>
    <t>Source: ONS dataset "Earnings and hours worked, care workers", Table 26.5a, mean all</t>
  </si>
  <si>
    <t>https://www.ons.gov.uk/employmentandlabourmarket/peopleinwork/earningsandworkinghours/datasets/careworkerssocashetable26</t>
  </si>
  <si>
    <t>APPLIED</t>
  </si>
  <si>
    <t>growth rate</t>
  </si>
  <si>
    <t>REAL</t>
  </si>
  <si>
    <t>implied growth rate</t>
  </si>
  <si>
    <t>NOMINAL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</si>
</sst>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2" x14ac:knownFonts="1">
    <font>
      <sz val="11"/>
      <color theme="1"/>
      <name val="Calibri"/>
      <family val="2"/>
      <scheme val="minor"/>
    </font>
    <font>
      <sz val="11"/>
      <name val="Calibri"/>
      <family val="2"/>
      <scheme val="minor"/>
    </font>
  </fonts>
  <fills count="4">
    <fill>
      <patternFill patternType="none"/>
    </fill>
    <fill>
      <patternFill patternType="gray125"/>
    </fill>
    <fill>
      <patternFill patternType="solid">
        <fgColor theme="8" tint="0.59999389629810485"/>
        <bgColor indexed="64"/>
      </patternFill>
    </fill>
    <fill>
      <patternFill patternType="solid">
        <fgColor theme="4" tint="0.59999389629810485"/>
        <bgColor indexed="64"/>
      </patternFill>
    </fill>
  </fills>
  <borders count="1">
    <border>
      <left/>
      <right/>
      <top/>
      <bottom/>
      <diagonal/>
    </border>
  </borders>
  <cellStyleXfs count="1">
    <xf numFmtId="0" fontId="0" fillId="0" borderId="0"/>
  </cellStyleXfs>
  <cellXfs count="16">
    <xf numFmtId="0" fontId="0" fillId="0" borderId="0" xfId="0"/>
    <xf numFmtId="164" fontId="0" fillId="0" borderId="0" xfId="0" applyNumberFormat="1"/>
    <xf numFmtId="0" fontId="1" fillId="0" borderId="0" xfId="0" applyFont="1"/>
    <xf numFmtId="165" fontId="0" fillId="0" borderId="0" xfId="0" applyNumberFormat="1"/>
    <xf numFmtId="0" fontId="0" fillId="2" borderId="0" xfId="0" applyFill="1"/>
    <xf numFmtId="164" fontId="0" fillId="0" borderId="0" xfId="0" applyNumberFormat="1" applyAlignment="1">
      <alignment horizontal="right"/>
    </xf>
    <xf numFmtId="17" fontId="0" fillId="0" borderId="0" xfId="0" applyNumberFormat="1"/>
    <xf numFmtId="2" fontId="0" fillId="0" borderId="0" xfId="0" applyNumberFormat="1"/>
    <xf numFmtId="0" fontId="0" fillId="0" borderId="0" xfId="0" applyAlignment="1">
      <alignment horizontal="right"/>
    </xf>
    <xf numFmtId="0" fontId="0" fillId="0" borderId="0" xfId="0" applyAlignment="1">
      <alignment horizontal="right" vertical="center"/>
    </xf>
    <xf numFmtId="0" fontId="0" fillId="3" borderId="0" xfId="0" applyFill="1"/>
    <xf numFmtId="164" fontId="0" fillId="3" borderId="0" xfId="0" applyNumberFormat="1" applyFill="1"/>
    <xf numFmtId="2" fontId="0" fillId="3" borderId="0" xfId="0" applyNumberFormat="1" applyFill="1"/>
    <xf numFmtId="0" fontId="0" fillId="2" borderId="0" xfId="0" applyFill="1" applyBorder="1"/>
    <xf numFmtId="0" fontId="0" fillId="0" borderId="0" xfId="0" applyBorder="1"/>
    <xf numFmtId="0" fontId="0" fillId="3" borderId="0" xfId="0"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6"/>
  <sheetViews>
    <sheetView tabSelected="1" workbookViewId="0"/>
  </sheetViews>
  <sheetFormatPr defaultRowHeight="15" x14ac:dyDescent="0.25"/>
  <cols>
    <col min="1" max="1" width="12.5703125" customWidth="1"/>
    <col min="2" max="2" width="10.7109375" bestFit="1" customWidth="1"/>
  </cols>
  <sheetData>
    <row r="1" spans="1:2" x14ac:dyDescent="0.25">
      <c r="A1" t="s">
        <v>26</v>
      </c>
      <c r="B1" t="s">
        <v>36</v>
      </c>
    </row>
    <row r="2" spans="1:2" x14ac:dyDescent="0.25">
      <c r="A2" t="s">
        <v>27</v>
      </c>
      <c r="B2" t="s">
        <v>30</v>
      </c>
    </row>
    <row r="3" spans="1:2" x14ac:dyDescent="0.25">
      <c r="A3" t="s">
        <v>28</v>
      </c>
    </row>
    <row r="4" spans="1:2" x14ac:dyDescent="0.25">
      <c r="A4" t="s">
        <v>29</v>
      </c>
      <c r="B4" t="s">
        <v>31</v>
      </c>
    </row>
    <row r="6" spans="1:2" x14ac:dyDescent="0.25">
      <c r="A6" t="s">
        <v>44</v>
      </c>
      <c r="B6" t="s">
        <v>45</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137BA4-4035-472D-AA2B-29C110ABC52B}">
  <dimension ref="A1:B74"/>
  <sheetViews>
    <sheetView workbookViewId="0">
      <selection activeCell="I19" sqref="I19"/>
    </sheetView>
  </sheetViews>
  <sheetFormatPr defaultRowHeight="15" x14ac:dyDescent="0.25"/>
  <sheetData>
    <row r="1" spans="1:2" x14ac:dyDescent="0.25">
      <c r="A1" t="s">
        <v>0</v>
      </c>
      <c r="B1" t="s">
        <v>1</v>
      </c>
    </row>
    <row r="2" spans="1:2" x14ac:dyDescent="0.25">
      <c r="A2">
        <v>1988</v>
      </c>
      <c r="B2">
        <v>49.6</v>
      </c>
    </row>
    <row r="3" spans="1:2" x14ac:dyDescent="0.25">
      <c r="A3">
        <v>1989</v>
      </c>
      <c r="B3">
        <v>52.2</v>
      </c>
    </row>
    <row r="4" spans="1:2" x14ac:dyDescent="0.25">
      <c r="A4">
        <v>1990</v>
      </c>
      <c r="B4">
        <v>55.9</v>
      </c>
    </row>
    <row r="5" spans="1:2" x14ac:dyDescent="0.25">
      <c r="A5">
        <v>1991</v>
      </c>
      <c r="B5">
        <v>60.1</v>
      </c>
    </row>
    <row r="6" spans="1:2" x14ac:dyDescent="0.25">
      <c r="A6">
        <v>1992</v>
      </c>
      <c r="B6">
        <v>62.6</v>
      </c>
    </row>
    <row r="7" spans="1:2" x14ac:dyDescent="0.25">
      <c r="A7">
        <v>1993</v>
      </c>
      <c r="B7">
        <v>64.2</v>
      </c>
    </row>
    <row r="8" spans="1:2" x14ac:dyDescent="0.25">
      <c r="A8">
        <v>1994</v>
      </c>
      <c r="B8">
        <v>65.5</v>
      </c>
    </row>
    <row r="9" spans="1:2" x14ac:dyDescent="0.25">
      <c r="A9">
        <v>1995</v>
      </c>
      <c r="B9">
        <v>67.2</v>
      </c>
    </row>
    <row r="10" spans="1:2" x14ac:dyDescent="0.25">
      <c r="A10">
        <v>1996</v>
      </c>
      <c r="B10">
        <v>68.8</v>
      </c>
    </row>
    <row r="11" spans="1:2" x14ac:dyDescent="0.25">
      <c r="A11">
        <v>1997</v>
      </c>
      <c r="B11">
        <v>70.099999999999994</v>
      </c>
    </row>
    <row r="12" spans="1:2" x14ac:dyDescent="0.25">
      <c r="A12">
        <v>1998</v>
      </c>
      <c r="B12">
        <v>71.2</v>
      </c>
    </row>
    <row r="13" spans="1:2" x14ac:dyDescent="0.25">
      <c r="A13">
        <v>1999</v>
      </c>
      <c r="B13">
        <v>72.099999999999994</v>
      </c>
    </row>
    <row r="14" spans="1:2" x14ac:dyDescent="0.25">
      <c r="A14">
        <v>2000</v>
      </c>
      <c r="B14">
        <v>72.7</v>
      </c>
    </row>
    <row r="15" spans="1:2" x14ac:dyDescent="0.25">
      <c r="A15">
        <v>2001</v>
      </c>
      <c r="B15">
        <v>73.599999999999994</v>
      </c>
    </row>
    <row r="16" spans="1:2" x14ac:dyDescent="0.25">
      <c r="A16">
        <v>2002</v>
      </c>
      <c r="B16">
        <v>74.5</v>
      </c>
    </row>
    <row r="17" spans="1:2" x14ac:dyDescent="0.25">
      <c r="A17">
        <v>2003</v>
      </c>
      <c r="B17">
        <v>75.5</v>
      </c>
    </row>
    <row r="18" spans="1:2" x14ac:dyDescent="0.25">
      <c r="A18">
        <v>2004</v>
      </c>
      <c r="B18">
        <v>76.5</v>
      </c>
    </row>
    <row r="19" spans="1:2" x14ac:dyDescent="0.25">
      <c r="A19">
        <v>2005</v>
      </c>
      <c r="B19">
        <v>78.099999999999994</v>
      </c>
    </row>
    <row r="20" spans="1:2" x14ac:dyDescent="0.25">
      <c r="A20">
        <v>2006</v>
      </c>
      <c r="B20">
        <v>79.900000000000006</v>
      </c>
    </row>
    <row r="21" spans="1:2" x14ac:dyDescent="0.25">
      <c r="A21">
        <v>2007</v>
      </c>
      <c r="B21">
        <v>81.8</v>
      </c>
    </row>
    <row r="22" spans="1:2" x14ac:dyDescent="0.25">
      <c r="A22">
        <v>2008</v>
      </c>
      <c r="B22">
        <v>84.7</v>
      </c>
    </row>
    <row r="23" spans="1:2" x14ac:dyDescent="0.25">
      <c r="A23">
        <v>2009</v>
      </c>
      <c r="B23">
        <v>86.6</v>
      </c>
    </row>
    <row r="24" spans="1:2" x14ac:dyDescent="0.25">
      <c r="A24">
        <v>2010</v>
      </c>
      <c r="B24">
        <v>89.4</v>
      </c>
    </row>
    <row r="25" spans="1:2" x14ac:dyDescent="0.25">
      <c r="A25">
        <v>2011</v>
      </c>
      <c r="B25">
        <v>93.4</v>
      </c>
    </row>
    <row r="26" spans="1:2" x14ac:dyDescent="0.25">
      <c r="A26">
        <v>2012</v>
      </c>
      <c r="B26">
        <v>96.1</v>
      </c>
    </row>
    <row r="27" spans="1:2" x14ac:dyDescent="0.25">
      <c r="A27">
        <v>2013</v>
      </c>
      <c r="B27">
        <v>98.5</v>
      </c>
    </row>
    <row r="28" spans="1:2" x14ac:dyDescent="0.25">
      <c r="A28">
        <v>2014</v>
      </c>
      <c r="B28">
        <v>100</v>
      </c>
    </row>
    <row r="29" spans="1:2" x14ac:dyDescent="0.25">
      <c r="A29">
        <v>2015</v>
      </c>
      <c r="B29">
        <v>100</v>
      </c>
    </row>
    <row r="30" spans="1:2" x14ac:dyDescent="0.25">
      <c r="A30">
        <v>2016</v>
      </c>
      <c r="B30">
        <v>100.7</v>
      </c>
    </row>
    <row r="31" spans="1:2" x14ac:dyDescent="0.25">
      <c r="A31">
        <v>2017</v>
      </c>
      <c r="B31">
        <v>103.4</v>
      </c>
    </row>
    <row r="32" spans="1:2" x14ac:dyDescent="0.25">
      <c r="A32">
        <v>2018</v>
      </c>
      <c r="B32">
        <v>105.9</v>
      </c>
    </row>
    <row r="33" spans="1:2" x14ac:dyDescent="0.25">
      <c r="A33">
        <v>2019</v>
      </c>
      <c r="B33">
        <v>107.8</v>
      </c>
    </row>
    <row r="34" spans="1:2" x14ac:dyDescent="0.25">
      <c r="A34">
        <v>2020</v>
      </c>
      <c r="B34">
        <v>108.7</v>
      </c>
    </row>
    <row r="35" spans="1:2" x14ac:dyDescent="0.25">
      <c r="A35">
        <v>2021</v>
      </c>
      <c r="B35">
        <v>108.7</v>
      </c>
    </row>
    <row r="36" spans="1:2" x14ac:dyDescent="0.25">
      <c r="A36">
        <v>2022</v>
      </c>
      <c r="B36">
        <v>108.7</v>
      </c>
    </row>
    <row r="37" spans="1:2" x14ac:dyDescent="0.25">
      <c r="A37">
        <v>2023</v>
      </c>
      <c r="B37">
        <v>108.7</v>
      </c>
    </row>
    <row r="38" spans="1:2" x14ac:dyDescent="0.25">
      <c r="A38">
        <v>2024</v>
      </c>
      <c r="B38">
        <v>108.7</v>
      </c>
    </row>
    <row r="39" spans="1:2" x14ac:dyDescent="0.25">
      <c r="A39">
        <v>2025</v>
      </c>
      <c r="B39">
        <v>108.7</v>
      </c>
    </row>
    <row r="40" spans="1:2" x14ac:dyDescent="0.25">
      <c r="A40">
        <v>2026</v>
      </c>
      <c r="B40">
        <v>108.7</v>
      </c>
    </row>
    <row r="41" spans="1:2" x14ac:dyDescent="0.25">
      <c r="A41">
        <v>2027</v>
      </c>
      <c r="B41">
        <v>108.7</v>
      </c>
    </row>
    <row r="42" spans="1:2" x14ac:dyDescent="0.25">
      <c r="A42">
        <v>2028</v>
      </c>
      <c r="B42">
        <v>108.7</v>
      </c>
    </row>
    <row r="43" spans="1:2" x14ac:dyDescent="0.25">
      <c r="A43">
        <v>2029</v>
      </c>
      <c r="B43">
        <v>108.7</v>
      </c>
    </row>
    <row r="44" spans="1:2" x14ac:dyDescent="0.25">
      <c r="A44">
        <v>2030</v>
      </c>
      <c r="B44">
        <v>108.7</v>
      </c>
    </row>
    <row r="45" spans="1:2" x14ac:dyDescent="0.25">
      <c r="A45">
        <v>2031</v>
      </c>
      <c r="B45">
        <v>108.7</v>
      </c>
    </row>
    <row r="46" spans="1:2" x14ac:dyDescent="0.25">
      <c r="A46">
        <v>2032</v>
      </c>
      <c r="B46">
        <v>108.7</v>
      </c>
    </row>
    <row r="47" spans="1:2" x14ac:dyDescent="0.25">
      <c r="A47">
        <v>2033</v>
      </c>
      <c r="B47">
        <v>108.7</v>
      </c>
    </row>
    <row r="48" spans="1:2" x14ac:dyDescent="0.25">
      <c r="A48">
        <v>2034</v>
      </c>
      <c r="B48">
        <v>108.7</v>
      </c>
    </row>
    <row r="49" spans="1:2" x14ac:dyDescent="0.25">
      <c r="A49">
        <v>2035</v>
      </c>
      <c r="B49">
        <v>108.7</v>
      </c>
    </row>
    <row r="50" spans="1:2" x14ac:dyDescent="0.25">
      <c r="A50">
        <v>2036</v>
      </c>
      <c r="B50">
        <v>108.7</v>
      </c>
    </row>
    <row r="51" spans="1:2" x14ac:dyDescent="0.25">
      <c r="A51">
        <v>2037</v>
      </c>
      <c r="B51">
        <v>108.7</v>
      </c>
    </row>
    <row r="52" spans="1:2" x14ac:dyDescent="0.25">
      <c r="A52">
        <v>2038</v>
      </c>
      <c r="B52">
        <v>108.7</v>
      </c>
    </row>
    <row r="53" spans="1:2" x14ac:dyDescent="0.25">
      <c r="A53">
        <v>2039</v>
      </c>
      <c r="B53">
        <v>108.7</v>
      </c>
    </row>
    <row r="54" spans="1:2" x14ac:dyDescent="0.25">
      <c r="A54">
        <v>2040</v>
      </c>
      <c r="B54">
        <v>108.7</v>
      </c>
    </row>
    <row r="55" spans="1:2" x14ac:dyDescent="0.25">
      <c r="A55">
        <v>2041</v>
      </c>
      <c r="B55">
        <v>108.7</v>
      </c>
    </row>
    <row r="56" spans="1:2" x14ac:dyDescent="0.25">
      <c r="A56">
        <v>2042</v>
      </c>
      <c r="B56">
        <v>108.7</v>
      </c>
    </row>
    <row r="57" spans="1:2" x14ac:dyDescent="0.25">
      <c r="A57">
        <v>2043</v>
      </c>
      <c r="B57">
        <v>108.7</v>
      </c>
    </row>
    <row r="58" spans="1:2" x14ac:dyDescent="0.25">
      <c r="A58">
        <v>2044</v>
      </c>
      <c r="B58">
        <v>108.7</v>
      </c>
    </row>
    <row r="59" spans="1:2" x14ac:dyDescent="0.25">
      <c r="A59">
        <v>2045</v>
      </c>
      <c r="B59">
        <v>108.7</v>
      </c>
    </row>
    <row r="60" spans="1:2" x14ac:dyDescent="0.25">
      <c r="A60">
        <v>2046</v>
      </c>
      <c r="B60">
        <v>108.7</v>
      </c>
    </row>
    <row r="61" spans="1:2" x14ac:dyDescent="0.25">
      <c r="A61">
        <v>2047</v>
      </c>
      <c r="B61">
        <v>108.7</v>
      </c>
    </row>
    <row r="62" spans="1:2" x14ac:dyDescent="0.25">
      <c r="A62">
        <v>2048</v>
      </c>
      <c r="B62">
        <v>108.7</v>
      </c>
    </row>
    <row r="63" spans="1:2" x14ac:dyDescent="0.25">
      <c r="A63">
        <v>2049</v>
      </c>
      <c r="B63">
        <v>108.7</v>
      </c>
    </row>
    <row r="64" spans="1:2" x14ac:dyDescent="0.25">
      <c r="A64">
        <v>2050</v>
      </c>
      <c r="B64">
        <v>108.7</v>
      </c>
    </row>
    <row r="65" spans="1:2" x14ac:dyDescent="0.25">
      <c r="A65">
        <v>2051</v>
      </c>
      <c r="B65">
        <v>108.7</v>
      </c>
    </row>
    <row r="66" spans="1:2" x14ac:dyDescent="0.25">
      <c r="A66">
        <v>2052</v>
      </c>
      <c r="B66">
        <v>108.7</v>
      </c>
    </row>
    <row r="67" spans="1:2" x14ac:dyDescent="0.25">
      <c r="A67">
        <v>2053</v>
      </c>
      <c r="B67">
        <v>108.7</v>
      </c>
    </row>
    <row r="68" spans="1:2" x14ac:dyDescent="0.25">
      <c r="A68">
        <v>2054</v>
      </c>
      <c r="B68">
        <v>108.7</v>
      </c>
    </row>
    <row r="69" spans="1:2" x14ac:dyDescent="0.25">
      <c r="A69">
        <v>2055</v>
      </c>
      <c r="B69">
        <v>108.7</v>
      </c>
    </row>
    <row r="70" spans="1:2" x14ac:dyDescent="0.25">
      <c r="A70">
        <v>2056</v>
      </c>
      <c r="B70">
        <v>108.7</v>
      </c>
    </row>
    <row r="71" spans="1:2" x14ac:dyDescent="0.25">
      <c r="A71">
        <v>2057</v>
      </c>
      <c r="B71">
        <v>108.7</v>
      </c>
    </row>
    <row r="72" spans="1:2" x14ac:dyDescent="0.25">
      <c r="A72">
        <v>2058</v>
      </c>
      <c r="B72">
        <v>108.7</v>
      </c>
    </row>
    <row r="73" spans="1:2" x14ac:dyDescent="0.25">
      <c r="A73">
        <v>2059</v>
      </c>
      <c r="B73">
        <v>108.7</v>
      </c>
    </row>
    <row r="74" spans="1:2" x14ac:dyDescent="0.25">
      <c r="A74">
        <v>2060</v>
      </c>
      <c r="B74">
        <v>108.7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68A556-88DB-4602-9465-944BD364475C}">
  <dimension ref="A1:B116"/>
  <sheetViews>
    <sheetView workbookViewId="0"/>
  </sheetViews>
  <sheetFormatPr defaultRowHeight="15" x14ac:dyDescent="0.25"/>
  <sheetData>
    <row r="1" spans="1:2" x14ac:dyDescent="0.25">
      <c r="A1" t="s">
        <v>0</v>
      </c>
      <c r="B1" t="s">
        <v>1</v>
      </c>
    </row>
    <row r="2" spans="1:2" x14ac:dyDescent="0.25">
      <c r="A2">
        <v>1947</v>
      </c>
      <c r="B2" s="1">
        <v>16.598309271060831</v>
      </c>
    </row>
    <row r="3" spans="1:2" x14ac:dyDescent="0.25">
      <c r="A3" s="2">
        <v>1948</v>
      </c>
      <c r="B3">
        <v>17</v>
      </c>
    </row>
    <row r="4" spans="1:2" x14ac:dyDescent="0.25">
      <c r="A4" s="2">
        <v>1949</v>
      </c>
      <c r="B4">
        <v>17.600000000000001</v>
      </c>
    </row>
    <row r="5" spans="1:2" x14ac:dyDescent="0.25">
      <c r="A5" s="2">
        <v>1950</v>
      </c>
      <c r="B5">
        <v>18.2</v>
      </c>
    </row>
    <row r="6" spans="1:2" x14ac:dyDescent="0.25">
      <c r="A6" s="2">
        <v>1951</v>
      </c>
      <c r="B6">
        <v>18.899999999999999</v>
      </c>
    </row>
    <row r="7" spans="1:2" x14ac:dyDescent="0.25">
      <c r="A7" s="2">
        <v>1952</v>
      </c>
      <c r="B7">
        <v>19.100000000000001</v>
      </c>
    </row>
    <row r="8" spans="1:2" x14ac:dyDescent="0.25">
      <c r="A8" s="2">
        <v>1953</v>
      </c>
      <c r="B8">
        <v>20.2</v>
      </c>
    </row>
    <row r="9" spans="1:2" x14ac:dyDescent="0.25">
      <c r="A9" s="2">
        <v>1954</v>
      </c>
      <c r="B9">
        <v>21.1</v>
      </c>
    </row>
    <row r="10" spans="1:2" x14ac:dyDescent="0.25">
      <c r="A10" s="2">
        <v>1955</v>
      </c>
      <c r="B10">
        <v>21.9</v>
      </c>
    </row>
    <row r="11" spans="1:2" x14ac:dyDescent="0.25">
      <c r="A11" s="2">
        <v>1956</v>
      </c>
      <c r="B11">
        <v>22.3</v>
      </c>
    </row>
    <row r="12" spans="1:2" x14ac:dyDescent="0.25">
      <c r="A12" s="2">
        <v>1957</v>
      </c>
      <c r="B12">
        <v>22.7</v>
      </c>
    </row>
    <row r="13" spans="1:2" x14ac:dyDescent="0.25">
      <c r="A13" s="2">
        <v>1958</v>
      </c>
      <c r="B13">
        <v>23</v>
      </c>
    </row>
    <row r="14" spans="1:2" x14ac:dyDescent="0.25">
      <c r="A14" s="2">
        <v>1959</v>
      </c>
      <c r="B14">
        <v>24</v>
      </c>
    </row>
    <row r="15" spans="1:2" x14ac:dyDescent="0.25">
      <c r="A15" s="2">
        <v>1960</v>
      </c>
      <c r="B15">
        <v>25.5</v>
      </c>
    </row>
    <row r="16" spans="1:2" x14ac:dyDescent="0.25">
      <c r="A16" s="2">
        <v>1961</v>
      </c>
      <c r="B16">
        <v>26.2</v>
      </c>
    </row>
    <row r="17" spans="1:2" x14ac:dyDescent="0.25">
      <c r="A17" s="2">
        <v>1962</v>
      </c>
      <c r="B17">
        <v>26.5</v>
      </c>
    </row>
    <row r="18" spans="1:2" x14ac:dyDescent="0.25">
      <c r="A18" s="2">
        <v>1963</v>
      </c>
      <c r="B18">
        <v>27.8</v>
      </c>
    </row>
    <row r="19" spans="1:2" x14ac:dyDescent="0.25">
      <c r="A19" s="2">
        <v>1964</v>
      </c>
      <c r="B19">
        <v>29.4</v>
      </c>
    </row>
    <row r="20" spans="1:2" x14ac:dyDescent="0.25">
      <c r="A20" s="2">
        <v>1965</v>
      </c>
      <c r="B20">
        <v>30</v>
      </c>
    </row>
    <row r="21" spans="1:2" x14ac:dyDescent="0.25">
      <c r="A21" s="2">
        <v>1966</v>
      </c>
      <c r="B21">
        <v>30.5</v>
      </c>
    </row>
    <row r="22" spans="1:2" x14ac:dyDescent="0.25">
      <c r="A22" s="2">
        <v>1967</v>
      </c>
      <c r="B22">
        <v>31.3</v>
      </c>
    </row>
    <row r="23" spans="1:2" x14ac:dyDescent="0.25">
      <c r="A23" s="2">
        <v>1968</v>
      </c>
      <c r="B23">
        <v>33</v>
      </c>
    </row>
    <row r="24" spans="1:2" x14ac:dyDescent="0.25">
      <c r="A24" s="2">
        <v>1969</v>
      </c>
      <c r="B24">
        <v>33.6</v>
      </c>
    </row>
    <row r="25" spans="1:2" x14ac:dyDescent="0.25">
      <c r="A25" s="2">
        <v>1970</v>
      </c>
      <c r="B25">
        <v>34.5</v>
      </c>
    </row>
    <row r="26" spans="1:2" x14ac:dyDescent="0.25">
      <c r="A26" s="2">
        <v>1971</v>
      </c>
      <c r="B26">
        <v>35.799999999999997</v>
      </c>
    </row>
    <row r="27" spans="1:2" x14ac:dyDescent="0.25">
      <c r="A27" s="2">
        <v>1972</v>
      </c>
      <c r="B27">
        <v>37.299999999999997</v>
      </c>
    </row>
    <row r="28" spans="1:2" x14ac:dyDescent="0.25">
      <c r="A28" s="2">
        <v>1973</v>
      </c>
      <c r="B28">
        <v>39.799999999999997</v>
      </c>
    </row>
    <row r="29" spans="1:2" x14ac:dyDescent="0.25">
      <c r="A29" s="2">
        <v>1974</v>
      </c>
      <c r="B29">
        <v>38.799999999999997</v>
      </c>
    </row>
    <row r="30" spans="1:2" x14ac:dyDescent="0.25">
      <c r="A30" s="2">
        <v>1975</v>
      </c>
      <c r="B30">
        <v>38.200000000000003</v>
      </c>
    </row>
    <row r="31" spans="1:2" x14ac:dyDescent="0.25">
      <c r="A31" s="2">
        <v>1976</v>
      </c>
      <c r="B31">
        <v>39.299999999999997</v>
      </c>
    </row>
    <row r="32" spans="1:2" x14ac:dyDescent="0.25">
      <c r="A32" s="2">
        <v>1977</v>
      </c>
      <c r="B32">
        <v>40.299999999999997</v>
      </c>
    </row>
    <row r="33" spans="1:2" x14ac:dyDescent="0.25">
      <c r="A33" s="2">
        <v>1978</v>
      </c>
      <c r="B33">
        <v>42</v>
      </c>
    </row>
    <row r="34" spans="1:2" x14ac:dyDescent="0.25">
      <c r="A34" s="2">
        <v>1979</v>
      </c>
      <c r="B34">
        <v>43.5</v>
      </c>
    </row>
    <row r="35" spans="1:2" x14ac:dyDescent="0.25">
      <c r="A35" s="2">
        <v>1980</v>
      </c>
      <c r="B35">
        <v>42.6</v>
      </c>
    </row>
    <row r="36" spans="1:2" x14ac:dyDescent="0.25">
      <c r="A36" s="2">
        <v>1981</v>
      </c>
      <c r="B36">
        <v>42.3</v>
      </c>
    </row>
    <row r="37" spans="1:2" x14ac:dyDescent="0.25">
      <c r="A37" s="2">
        <v>1982</v>
      </c>
      <c r="B37">
        <v>43.2</v>
      </c>
    </row>
    <row r="38" spans="1:2" x14ac:dyDescent="0.25">
      <c r="A38" s="2">
        <v>1983</v>
      </c>
      <c r="B38">
        <v>45</v>
      </c>
    </row>
    <row r="39" spans="1:2" x14ac:dyDescent="0.25">
      <c r="A39" s="2">
        <v>1984</v>
      </c>
      <c r="B39">
        <v>46</v>
      </c>
    </row>
    <row r="40" spans="1:2" x14ac:dyDescent="0.25">
      <c r="A40" s="2">
        <v>1985</v>
      </c>
      <c r="B40">
        <v>47.9</v>
      </c>
    </row>
    <row r="41" spans="1:2" x14ac:dyDescent="0.25">
      <c r="A41" s="2">
        <v>1986</v>
      </c>
      <c r="B41">
        <v>49.4</v>
      </c>
    </row>
    <row r="42" spans="1:2" x14ac:dyDescent="0.25">
      <c r="A42" s="2">
        <v>1987</v>
      </c>
      <c r="B42">
        <v>52.1</v>
      </c>
    </row>
    <row r="43" spans="1:2" x14ac:dyDescent="0.25">
      <c r="A43" s="2">
        <v>1988</v>
      </c>
      <c r="B43">
        <v>55</v>
      </c>
    </row>
    <row r="44" spans="1:2" x14ac:dyDescent="0.25">
      <c r="A44" s="2">
        <v>1989</v>
      </c>
      <c r="B44">
        <v>56.3</v>
      </c>
    </row>
    <row r="45" spans="1:2" x14ac:dyDescent="0.25">
      <c r="A45" s="2">
        <v>1990</v>
      </c>
      <c r="B45">
        <v>56.7</v>
      </c>
    </row>
    <row r="46" spans="1:2" x14ac:dyDescent="0.25">
      <c r="A46" s="2">
        <v>1991</v>
      </c>
      <c r="B46">
        <v>56</v>
      </c>
    </row>
    <row r="47" spans="1:2" x14ac:dyDescent="0.25">
      <c r="A47" s="2">
        <v>1992</v>
      </c>
      <c r="B47">
        <v>56.2</v>
      </c>
    </row>
    <row r="48" spans="1:2" x14ac:dyDescent="0.25">
      <c r="A48" s="2">
        <v>1993</v>
      </c>
      <c r="B48">
        <v>57.5</v>
      </c>
    </row>
    <row r="49" spans="1:2" x14ac:dyDescent="0.25">
      <c r="A49" s="2">
        <v>1994</v>
      </c>
      <c r="B49">
        <v>59.7</v>
      </c>
    </row>
    <row r="50" spans="1:2" x14ac:dyDescent="0.25">
      <c r="A50" s="2">
        <v>1995</v>
      </c>
      <c r="B50">
        <v>61.2</v>
      </c>
    </row>
    <row r="51" spans="1:2" x14ac:dyDescent="0.25">
      <c r="A51" s="2">
        <v>1996</v>
      </c>
      <c r="B51">
        <v>62.6</v>
      </c>
    </row>
    <row r="52" spans="1:2" x14ac:dyDescent="0.25">
      <c r="A52" s="2">
        <v>1997</v>
      </c>
      <c r="B52">
        <v>65.7</v>
      </c>
    </row>
    <row r="53" spans="1:2" x14ac:dyDescent="0.25">
      <c r="A53" s="2">
        <v>1998</v>
      </c>
      <c r="B53">
        <v>67.8</v>
      </c>
    </row>
    <row r="54" spans="1:2" x14ac:dyDescent="0.25">
      <c r="A54" s="2">
        <v>1999</v>
      </c>
      <c r="B54">
        <v>69.8</v>
      </c>
    </row>
    <row r="55" spans="1:2" x14ac:dyDescent="0.25">
      <c r="A55" s="2">
        <v>2000</v>
      </c>
      <c r="B55">
        <v>72.400000000000006</v>
      </c>
    </row>
    <row r="56" spans="1:2" x14ac:dyDescent="0.25">
      <c r="A56" s="2">
        <v>2001</v>
      </c>
      <c r="B56">
        <v>73.900000000000006</v>
      </c>
    </row>
    <row r="57" spans="1:2" x14ac:dyDescent="0.25">
      <c r="A57" s="2">
        <v>2002</v>
      </c>
      <c r="B57">
        <v>75.5</v>
      </c>
    </row>
    <row r="58" spans="1:2" x14ac:dyDescent="0.25">
      <c r="A58" s="2">
        <v>2003</v>
      </c>
      <c r="B58">
        <v>77.7</v>
      </c>
    </row>
    <row r="59" spans="1:2" x14ac:dyDescent="0.25">
      <c r="A59" s="2">
        <v>2004</v>
      </c>
      <c r="B59">
        <v>79.599999999999994</v>
      </c>
    </row>
    <row r="60" spans="1:2" x14ac:dyDescent="0.25">
      <c r="A60" s="2">
        <v>2005</v>
      </c>
      <c r="B60">
        <v>81.599999999999994</v>
      </c>
    </row>
    <row r="61" spans="1:2" x14ac:dyDescent="0.25">
      <c r="A61" s="2">
        <v>2006</v>
      </c>
      <c r="B61">
        <v>83.7</v>
      </c>
    </row>
    <row r="62" spans="1:2" x14ac:dyDescent="0.25">
      <c r="A62" s="2">
        <v>2007</v>
      </c>
      <c r="B62">
        <v>85.7</v>
      </c>
    </row>
    <row r="63" spans="1:2" x14ac:dyDescent="0.25">
      <c r="A63" s="2">
        <v>2008</v>
      </c>
      <c r="B63">
        <v>85.4</v>
      </c>
    </row>
    <row r="64" spans="1:2" x14ac:dyDescent="0.25">
      <c r="A64" s="2">
        <v>2009</v>
      </c>
      <c r="B64">
        <v>81.8</v>
      </c>
    </row>
    <row r="65" spans="1:2" x14ac:dyDescent="0.25">
      <c r="A65" s="2">
        <v>2010</v>
      </c>
      <c r="B65">
        <v>83.6</v>
      </c>
    </row>
    <row r="66" spans="1:2" x14ac:dyDescent="0.25">
      <c r="A66" s="2">
        <v>2011</v>
      </c>
      <c r="B66">
        <v>84.8</v>
      </c>
    </row>
    <row r="67" spans="1:2" x14ac:dyDescent="0.25">
      <c r="A67" s="2">
        <v>2012</v>
      </c>
      <c r="B67">
        <v>86</v>
      </c>
    </row>
    <row r="68" spans="1:2" x14ac:dyDescent="0.25">
      <c r="A68" s="2">
        <v>2013</v>
      </c>
      <c r="B68">
        <v>87.6</v>
      </c>
    </row>
    <row r="69" spans="1:2" x14ac:dyDescent="0.25">
      <c r="A69" s="2">
        <v>2014</v>
      </c>
      <c r="B69">
        <v>90.3</v>
      </c>
    </row>
    <row r="70" spans="1:2" x14ac:dyDescent="0.25">
      <c r="A70" s="2">
        <v>2015</v>
      </c>
      <c r="B70">
        <v>92.6</v>
      </c>
    </row>
    <row r="71" spans="1:2" x14ac:dyDescent="0.25">
      <c r="A71" s="2">
        <v>2016</v>
      </c>
      <c r="B71">
        <v>94.7</v>
      </c>
    </row>
    <row r="72" spans="1:2" x14ac:dyDescent="0.25">
      <c r="A72" s="2">
        <v>2017</v>
      </c>
      <c r="B72">
        <v>96.8</v>
      </c>
    </row>
    <row r="73" spans="1:2" x14ac:dyDescent="0.25">
      <c r="A73" s="2">
        <v>2018</v>
      </c>
      <c r="B73">
        <v>98.4</v>
      </c>
    </row>
    <row r="74" spans="1:2" x14ac:dyDescent="0.25">
      <c r="A74" s="2">
        <v>2019</v>
      </c>
      <c r="B74">
        <v>100</v>
      </c>
    </row>
    <row r="75" spans="1:2" x14ac:dyDescent="0.25">
      <c r="A75" s="2">
        <v>2020</v>
      </c>
      <c r="B75">
        <v>90.6</v>
      </c>
    </row>
    <row r="76" spans="1:2" x14ac:dyDescent="0.25">
      <c r="A76" s="2">
        <v>2021</v>
      </c>
      <c r="B76">
        <v>97.4</v>
      </c>
    </row>
    <row r="77" spans="1:2" x14ac:dyDescent="0.25">
      <c r="A77" s="2">
        <v>2022</v>
      </c>
      <c r="B77">
        <v>99.757148331179067</v>
      </c>
    </row>
    <row r="78" spans="1:2" x14ac:dyDescent="0.25">
      <c r="A78" s="2">
        <v>2023</v>
      </c>
      <c r="B78">
        <v>102.17134130563514</v>
      </c>
    </row>
    <row r="79" spans="1:2" x14ac:dyDescent="0.25">
      <c r="A79" s="2">
        <v>2024</v>
      </c>
      <c r="B79">
        <v>104.64395944375532</v>
      </c>
    </row>
    <row r="80" spans="1:2" x14ac:dyDescent="0.25">
      <c r="A80" s="2">
        <v>2025</v>
      </c>
      <c r="B80">
        <v>107.17641667548857</v>
      </c>
    </row>
    <row r="81" spans="1:2" x14ac:dyDescent="0.25">
      <c r="A81" s="2">
        <v>2026</v>
      </c>
      <c r="B81">
        <v>109.77016114888056</v>
      </c>
    </row>
    <row r="82" spans="1:2" x14ac:dyDescent="0.25">
      <c r="A82" s="2">
        <v>2027</v>
      </c>
      <c r="B82">
        <v>112.42667605817564</v>
      </c>
    </row>
    <row r="83" spans="1:2" x14ac:dyDescent="0.25">
      <c r="A83" s="2">
        <v>2028</v>
      </c>
      <c r="B83">
        <v>115.1474804919594</v>
      </c>
    </row>
    <row r="84" spans="1:2" x14ac:dyDescent="0.25">
      <c r="A84" s="2">
        <v>2029</v>
      </c>
      <c r="B84">
        <v>117.9341303018269</v>
      </c>
    </row>
    <row r="85" spans="1:2" x14ac:dyDescent="0.25">
      <c r="A85" s="2">
        <v>2030</v>
      </c>
      <c r="B85">
        <v>120.78821899207334</v>
      </c>
    </row>
    <row r="86" spans="1:2" x14ac:dyDescent="0.25">
      <c r="A86" s="2">
        <v>2031</v>
      </c>
      <c r="B86">
        <v>123.7113786309158</v>
      </c>
    </row>
    <row r="87" spans="1:2" x14ac:dyDescent="0.25">
      <c r="A87" s="2">
        <v>2032</v>
      </c>
      <c r="B87">
        <v>126.70528078376718</v>
      </c>
    </row>
    <row r="88" spans="1:2" x14ac:dyDescent="0.25">
      <c r="A88" s="2">
        <v>2033</v>
      </c>
      <c r="B88">
        <v>129.77163746909605</v>
      </c>
    </row>
    <row r="89" spans="1:2" x14ac:dyDescent="0.25">
      <c r="A89" s="2">
        <v>2034</v>
      </c>
      <c r="B89">
        <v>132.912202137419</v>
      </c>
    </row>
    <row r="90" spans="1:2" x14ac:dyDescent="0.25">
      <c r="A90" s="2">
        <v>2035</v>
      </c>
      <c r="B90">
        <v>136.12877067398526</v>
      </c>
    </row>
    <row r="91" spans="1:2" x14ac:dyDescent="0.25">
      <c r="A91" s="2">
        <v>2036</v>
      </c>
      <c r="B91">
        <v>139.42318242572699</v>
      </c>
    </row>
    <row r="92" spans="1:2" x14ac:dyDescent="0.25">
      <c r="A92" s="2">
        <v>2037</v>
      </c>
      <c r="B92">
        <v>142.79732125306251</v>
      </c>
    </row>
    <row r="93" spans="1:2" x14ac:dyDescent="0.25">
      <c r="A93" s="2">
        <v>2038</v>
      </c>
      <c r="B93">
        <v>146.25311660715386</v>
      </c>
    </row>
    <row r="94" spans="1:2" x14ac:dyDescent="0.25">
      <c r="A94" s="2">
        <v>2039</v>
      </c>
      <c r="B94">
        <v>149.79254463323488</v>
      </c>
    </row>
    <row r="95" spans="1:2" x14ac:dyDescent="0.25">
      <c r="A95" s="2">
        <v>2040</v>
      </c>
      <c r="B95">
        <v>153.41762930064039</v>
      </c>
    </row>
    <row r="96" spans="1:2" x14ac:dyDescent="0.25">
      <c r="A96" s="2">
        <v>2041</v>
      </c>
      <c r="B96">
        <v>157.13044356018301</v>
      </c>
    </row>
    <row r="97" spans="1:2" x14ac:dyDescent="0.25">
      <c r="A97" s="2">
        <v>2042</v>
      </c>
      <c r="B97">
        <v>160.93311052953939</v>
      </c>
    </row>
    <row r="98" spans="1:2" x14ac:dyDescent="0.25">
      <c r="A98" s="2">
        <v>2043</v>
      </c>
      <c r="B98">
        <v>164.82780470732337</v>
      </c>
    </row>
    <row r="99" spans="1:2" x14ac:dyDescent="0.25">
      <c r="A99" s="2">
        <v>2044</v>
      </c>
      <c r="B99">
        <v>168.81675321654077</v>
      </c>
    </row>
    <row r="100" spans="1:2" x14ac:dyDescent="0.25">
      <c r="A100" s="2">
        <v>2045</v>
      </c>
      <c r="B100">
        <v>172.90223707813664</v>
      </c>
    </row>
    <row r="101" spans="1:2" x14ac:dyDescent="0.25">
      <c r="A101" s="2">
        <v>2046</v>
      </c>
      <c r="B101">
        <v>177.08659251536309</v>
      </c>
    </row>
    <row r="102" spans="1:2" x14ac:dyDescent="0.25">
      <c r="A102" s="2">
        <v>2047</v>
      </c>
      <c r="B102">
        <v>181.37221228971399</v>
      </c>
    </row>
    <row r="103" spans="1:2" x14ac:dyDescent="0.25">
      <c r="A103" s="2">
        <v>2048</v>
      </c>
      <c r="B103">
        <v>185.76154706918993</v>
      </c>
    </row>
    <row r="104" spans="1:2" x14ac:dyDescent="0.25">
      <c r="A104" s="2">
        <v>2049</v>
      </c>
      <c r="B104">
        <v>190.25710682967642</v>
      </c>
    </row>
    <row r="105" spans="1:2" x14ac:dyDescent="0.25">
      <c r="A105" s="2">
        <v>2050</v>
      </c>
      <c r="B105">
        <v>194.86146229023626</v>
      </c>
    </row>
    <row r="106" spans="1:2" x14ac:dyDescent="0.25">
      <c r="A106" s="2">
        <v>2051</v>
      </c>
      <c r="B106">
        <v>199.57724638313712</v>
      </c>
    </row>
    <row r="107" spans="1:2" x14ac:dyDescent="0.25">
      <c r="A107" s="2">
        <v>2052</v>
      </c>
      <c r="B107">
        <v>204.40715575945461</v>
      </c>
    </row>
    <row r="108" spans="1:2" x14ac:dyDescent="0.25">
      <c r="A108" s="2">
        <v>2053</v>
      </c>
      <c r="B108">
        <v>209.35395233111228</v>
      </c>
    </row>
    <row r="109" spans="1:2" x14ac:dyDescent="0.25">
      <c r="A109" s="2">
        <v>2054</v>
      </c>
      <c r="B109">
        <v>214.42046485023982</v>
      </c>
    </row>
    <row r="110" spans="1:2" x14ac:dyDescent="0.25">
      <c r="A110" s="2">
        <v>2055</v>
      </c>
      <c r="B110">
        <v>219.60959052675298</v>
      </c>
    </row>
    <row r="111" spans="1:2" x14ac:dyDescent="0.25">
      <c r="A111" s="2">
        <v>2056</v>
      </c>
      <c r="B111">
        <v>224.92429668508001</v>
      </c>
    </row>
    <row r="112" spans="1:2" x14ac:dyDescent="0.25">
      <c r="A112" s="2">
        <v>2057</v>
      </c>
      <c r="B112">
        <v>230.36762246098209</v>
      </c>
    </row>
    <row r="113" spans="1:2" x14ac:dyDescent="0.25">
      <c r="A113" s="2">
        <v>2058</v>
      </c>
      <c r="B113">
        <v>235.9426805394379</v>
      </c>
    </row>
    <row r="114" spans="1:2" x14ac:dyDescent="0.25">
      <c r="A114" s="2">
        <v>2059</v>
      </c>
      <c r="B114">
        <v>241.65265893458633</v>
      </c>
    </row>
    <row r="115" spans="1:2" x14ac:dyDescent="0.25">
      <c r="A115" s="2">
        <v>2060</v>
      </c>
      <c r="B115">
        <v>247.50082281274493</v>
      </c>
    </row>
    <row r="116" spans="1:2" x14ac:dyDescent="0.25">
      <c r="A116" s="2">
        <v>2061</v>
      </c>
      <c r="B116">
        <v>253.49051635954683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B7FF6-C3ED-409F-83AB-FB5EAD53E39E}">
  <dimension ref="A1:B42"/>
  <sheetViews>
    <sheetView workbookViewId="0">
      <selection activeCell="A2" sqref="A2:B42"/>
    </sheetView>
  </sheetViews>
  <sheetFormatPr defaultRowHeight="15" x14ac:dyDescent="0.25"/>
  <sheetData>
    <row r="1" spans="1:2" x14ac:dyDescent="0.25">
      <c r="A1" t="s">
        <v>0</v>
      </c>
      <c r="B1" t="s">
        <v>1</v>
      </c>
    </row>
    <row r="2" spans="1:2" x14ac:dyDescent="0.25">
      <c r="A2">
        <v>1987</v>
      </c>
      <c r="B2" s="1">
        <v>48.34160833287882</v>
      </c>
    </row>
    <row r="3" spans="1:2" x14ac:dyDescent="0.25">
      <c r="A3" s="2">
        <v>1988</v>
      </c>
      <c r="B3" s="1">
        <v>49.6</v>
      </c>
    </row>
    <row r="4" spans="1:2" x14ac:dyDescent="0.25">
      <c r="A4" s="2">
        <v>1989</v>
      </c>
      <c r="B4" s="1">
        <v>52.2</v>
      </c>
    </row>
    <row r="5" spans="1:2" x14ac:dyDescent="0.25">
      <c r="A5" s="2">
        <v>1990</v>
      </c>
      <c r="B5" s="1">
        <v>55.9</v>
      </c>
    </row>
    <row r="6" spans="1:2" x14ac:dyDescent="0.25">
      <c r="A6" s="2">
        <v>1991</v>
      </c>
      <c r="B6" s="1">
        <v>60.1</v>
      </c>
    </row>
    <row r="7" spans="1:2" x14ac:dyDescent="0.25">
      <c r="A7" s="2">
        <v>1992</v>
      </c>
      <c r="B7" s="1">
        <v>62.6</v>
      </c>
    </row>
    <row r="8" spans="1:2" x14ac:dyDescent="0.25">
      <c r="A8" s="2">
        <v>1993</v>
      </c>
      <c r="B8" s="1">
        <v>64.2</v>
      </c>
    </row>
    <row r="9" spans="1:2" x14ac:dyDescent="0.25">
      <c r="A9" s="2">
        <v>1994</v>
      </c>
      <c r="B9" s="1">
        <v>65.5</v>
      </c>
    </row>
    <row r="10" spans="1:2" x14ac:dyDescent="0.25">
      <c r="A10" s="2">
        <v>1995</v>
      </c>
      <c r="B10" s="1">
        <v>67.2</v>
      </c>
    </row>
    <row r="11" spans="1:2" x14ac:dyDescent="0.25">
      <c r="A11" s="2">
        <v>1996</v>
      </c>
      <c r="B11" s="1">
        <v>68.8</v>
      </c>
    </row>
    <row r="12" spans="1:2" x14ac:dyDescent="0.25">
      <c r="A12" s="2">
        <v>1997</v>
      </c>
      <c r="B12" s="1">
        <v>70.099999999999994</v>
      </c>
    </row>
    <row r="13" spans="1:2" x14ac:dyDescent="0.25">
      <c r="A13" s="2">
        <v>1998</v>
      </c>
      <c r="B13" s="1">
        <v>71.2</v>
      </c>
    </row>
    <row r="14" spans="1:2" x14ac:dyDescent="0.25">
      <c r="A14" s="2">
        <v>1999</v>
      </c>
      <c r="B14" s="1">
        <v>72.099999999999994</v>
      </c>
    </row>
    <row r="15" spans="1:2" x14ac:dyDescent="0.25">
      <c r="A15" s="2">
        <v>2000</v>
      </c>
      <c r="B15" s="1">
        <v>72.7</v>
      </c>
    </row>
    <row r="16" spans="1:2" x14ac:dyDescent="0.25">
      <c r="A16" s="2">
        <v>2001</v>
      </c>
      <c r="B16" s="1">
        <v>73.599999999999994</v>
      </c>
    </row>
    <row r="17" spans="1:2" x14ac:dyDescent="0.25">
      <c r="A17" s="2">
        <v>2002</v>
      </c>
      <c r="B17" s="1">
        <v>74.5</v>
      </c>
    </row>
    <row r="18" spans="1:2" x14ac:dyDescent="0.25">
      <c r="A18" s="2">
        <v>2003</v>
      </c>
      <c r="B18" s="1">
        <v>75.5</v>
      </c>
    </row>
    <row r="19" spans="1:2" x14ac:dyDescent="0.25">
      <c r="A19" s="2">
        <v>2004</v>
      </c>
      <c r="B19" s="1">
        <v>76.5</v>
      </c>
    </row>
    <row r="20" spans="1:2" x14ac:dyDescent="0.25">
      <c r="A20" s="2">
        <v>2005</v>
      </c>
      <c r="B20" s="1">
        <v>78.099999999999994</v>
      </c>
    </row>
    <row r="21" spans="1:2" x14ac:dyDescent="0.25">
      <c r="A21" s="2">
        <v>2006</v>
      </c>
      <c r="B21" s="1">
        <v>79.900000000000006</v>
      </c>
    </row>
    <row r="22" spans="1:2" x14ac:dyDescent="0.25">
      <c r="A22" s="2">
        <v>2007</v>
      </c>
      <c r="B22" s="1">
        <v>81.8</v>
      </c>
    </row>
    <row r="23" spans="1:2" x14ac:dyDescent="0.25">
      <c r="A23" s="2">
        <v>2008</v>
      </c>
      <c r="B23" s="1">
        <v>84.7</v>
      </c>
    </row>
    <row r="24" spans="1:2" x14ac:dyDescent="0.25">
      <c r="A24" s="2">
        <v>2009</v>
      </c>
      <c r="B24" s="1">
        <v>86.6</v>
      </c>
    </row>
    <row r="25" spans="1:2" x14ac:dyDescent="0.25">
      <c r="A25" s="2">
        <v>2010</v>
      </c>
      <c r="B25" s="1">
        <v>89.4</v>
      </c>
    </row>
    <row r="26" spans="1:2" x14ac:dyDescent="0.25">
      <c r="A26" s="2">
        <v>2011</v>
      </c>
      <c r="B26" s="1">
        <v>93.4</v>
      </c>
    </row>
    <row r="27" spans="1:2" x14ac:dyDescent="0.25">
      <c r="A27" s="2">
        <v>2012</v>
      </c>
      <c r="B27" s="1">
        <v>96.1</v>
      </c>
    </row>
    <row r="28" spans="1:2" x14ac:dyDescent="0.25">
      <c r="A28" s="2">
        <v>2013</v>
      </c>
      <c r="B28" s="1">
        <v>98.5</v>
      </c>
    </row>
    <row r="29" spans="1:2" x14ac:dyDescent="0.25">
      <c r="A29" s="2">
        <v>2014</v>
      </c>
      <c r="B29" s="1">
        <v>100</v>
      </c>
    </row>
    <row r="30" spans="1:2" x14ac:dyDescent="0.25">
      <c r="A30" s="2">
        <v>2015</v>
      </c>
      <c r="B30" s="1">
        <v>100</v>
      </c>
    </row>
    <row r="31" spans="1:2" x14ac:dyDescent="0.25">
      <c r="A31" s="2">
        <v>2016</v>
      </c>
      <c r="B31" s="1">
        <v>100.7</v>
      </c>
    </row>
    <row r="32" spans="1:2" x14ac:dyDescent="0.25">
      <c r="A32" s="2">
        <v>2017</v>
      </c>
      <c r="B32" s="1">
        <v>103.4</v>
      </c>
    </row>
    <row r="33" spans="1:2" x14ac:dyDescent="0.25">
      <c r="A33" s="2">
        <v>2018</v>
      </c>
      <c r="B33" s="1">
        <v>105.9</v>
      </c>
    </row>
    <row r="34" spans="1:2" x14ac:dyDescent="0.25">
      <c r="A34" s="2">
        <v>2019</v>
      </c>
      <c r="B34" s="1">
        <v>107.8</v>
      </c>
    </row>
    <row r="35" spans="1:2" x14ac:dyDescent="0.25">
      <c r="A35" s="2">
        <v>2020</v>
      </c>
      <c r="B35" s="1">
        <v>108.7</v>
      </c>
    </row>
    <row r="36" spans="1:2" x14ac:dyDescent="0.25">
      <c r="A36" s="2">
        <v>2021</v>
      </c>
      <c r="B36" s="1">
        <v>111.6</v>
      </c>
    </row>
    <row r="37" spans="1:2" x14ac:dyDescent="0.25">
      <c r="A37" s="2">
        <v>2022</v>
      </c>
      <c r="B37" s="1">
        <v>121.7</v>
      </c>
    </row>
    <row r="38" spans="1:2" x14ac:dyDescent="0.25">
      <c r="A38" s="2">
        <v>2023</v>
      </c>
      <c r="B38" s="1">
        <v>124.57395874315898</v>
      </c>
    </row>
    <row r="39" spans="1:2" x14ac:dyDescent="0.25">
      <c r="A39" s="2">
        <v>2024</v>
      </c>
      <c r="B39" s="1">
        <v>126.63064241784659</v>
      </c>
    </row>
    <row r="40" spans="1:2" x14ac:dyDescent="0.25">
      <c r="A40" s="2">
        <v>2025</v>
      </c>
      <c r="B40" s="1">
        <v>129.11704786530214</v>
      </c>
    </row>
    <row r="41" spans="1:2" x14ac:dyDescent="0.25">
      <c r="A41" s="2">
        <v>2026</v>
      </c>
      <c r="B41" s="1">
        <v>131.69938882260817</v>
      </c>
    </row>
    <row r="42" spans="1:2" x14ac:dyDescent="0.25">
      <c r="A42" s="2">
        <v>2027</v>
      </c>
      <c r="B42" s="1">
        <v>135.1276862908702</v>
      </c>
    </row>
  </sheetData>
  <pageMargins left="0.7" right="0.7" top="0.75" bottom="0.75" header="0.3" footer="0.3"/>
  <pageSetup paperSize="9" orientation="portrait" horizontalDpi="4294967293"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3F720F-7C77-40C9-9D26-48C5FF4C5828}">
  <dimension ref="A1:B30"/>
  <sheetViews>
    <sheetView workbookViewId="0">
      <selection activeCell="A2" sqref="A2:B30"/>
    </sheetView>
  </sheetViews>
  <sheetFormatPr defaultRowHeight="15" x14ac:dyDescent="0.25"/>
  <sheetData>
    <row r="1" spans="1:2" x14ac:dyDescent="0.25">
      <c r="A1" t="s">
        <v>0</v>
      </c>
      <c r="B1" t="s">
        <v>1</v>
      </c>
    </row>
    <row r="2" spans="1:2" x14ac:dyDescent="0.25">
      <c r="A2">
        <v>2000</v>
      </c>
      <c r="B2">
        <v>143.29576929253196</v>
      </c>
    </row>
    <row r="3" spans="1:2" x14ac:dyDescent="0.25">
      <c r="A3" s="2">
        <v>2001</v>
      </c>
      <c r="B3">
        <v>143.98221858016308</v>
      </c>
    </row>
    <row r="4" spans="1:2" x14ac:dyDescent="0.25">
      <c r="A4" s="2">
        <v>2002</v>
      </c>
      <c r="B4">
        <v>146.66557346756156</v>
      </c>
    </row>
    <row r="5" spans="1:2" x14ac:dyDescent="0.25">
      <c r="A5" s="2">
        <v>2003</v>
      </c>
      <c r="B5">
        <v>149.63794972406183</v>
      </c>
    </row>
    <row r="6" spans="1:2" x14ac:dyDescent="0.25">
      <c r="A6" s="2">
        <v>2004</v>
      </c>
      <c r="B6">
        <v>154.58310870370369</v>
      </c>
    </row>
    <row r="7" spans="1:2" x14ac:dyDescent="0.25">
      <c r="A7" s="2">
        <v>2005</v>
      </c>
      <c r="B7">
        <v>158.46724928510457</v>
      </c>
    </row>
    <row r="8" spans="1:2" x14ac:dyDescent="0.25">
      <c r="A8" s="2">
        <v>2006</v>
      </c>
      <c r="B8">
        <v>162.59473676470591</v>
      </c>
    </row>
    <row r="9" spans="1:2" x14ac:dyDescent="0.25">
      <c r="A9" s="2">
        <v>2007</v>
      </c>
      <c r="B9">
        <v>165.95105268948654</v>
      </c>
    </row>
    <row r="10" spans="1:2" x14ac:dyDescent="0.25">
      <c r="A10" s="2">
        <v>2008</v>
      </c>
      <c r="B10">
        <v>162.87314316214093</v>
      </c>
    </row>
    <row r="11" spans="1:2" x14ac:dyDescent="0.25">
      <c r="A11" s="2">
        <v>2009</v>
      </c>
      <c r="B11">
        <v>161.37643170708242</v>
      </c>
    </row>
    <row r="12" spans="1:2" x14ac:dyDescent="0.25">
      <c r="A12" s="2">
        <v>2010</v>
      </c>
      <c r="B12">
        <v>159.65128374347503</v>
      </c>
    </row>
    <row r="13" spans="1:2" x14ac:dyDescent="0.25">
      <c r="A13" s="2">
        <v>2011</v>
      </c>
      <c r="B13">
        <v>155.56126007316206</v>
      </c>
    </row>
    <row r="14" spans="1:2" x14ac:dyDescent="0.25">
      <c r="A14" s="2">
        <v>2012</v>
      </c>
      <c r="B14">
        <v>153.17917333506765</v>
      </c>
    </row>
    <row r="15" spans="1:2" x14ac:dyDescent="0.25">
      <c r="A15" s="2">
        <v>2013</v>
      </c>
      <c r="B15">
        <v>151.43864936548223</v>
      </c>
    </row>
    <row r="16" spans="1:2" x14ac:dyDescent="0.25">
      <c r="A16" s="2">
        <v>2014</v>
      </c>
      <c r="B16">
        <v>151.03810470833329</v>
      </c>
    </row>
    <row r="17" spans="1:2" x14ac:dyDescent="0.25">
      <c r="A17" s="2">
        <v>2015</v>
      </c>
      <c r="B17">
        <v>154.63866195833333</v>
      </c>
    </row>
    <row r="18" spans="1:2" x14ac:dyDescent="0.25">
      <c r="A18" s="2">
        <v>2016</v>
      </c>
      <c r="B18">
        <v>157.19974334657394</v>
      </c>
    </row>
    <row r="19" spans="1:2" x14ac:dyDescent="0.25">
      <c r="A19" s="2">
        <v>2017</v>
      </c>
      <c r="B19">
        <v>156.93085901031591</v>
      </c>
    </row>
    <row r="20" spans="1:2" x14ac:dyDescent="0.25">
      <c r="A20" s="2">
        <v>2018</v>
      </c>
      <c r="B20">
        <v>157.85818999055712</v>
      </c>
    </row>
    <row r="21" spans="1:2" x14ac:dyDescent="0.25">
      <c r="A21" s="2">
        <v>2019</v>
      </c>
      <c r="B21">
        <v>160.03142759740257</v>
      </c>
    </row>
    <row r="22" spans="1:2" x14ac:dyDescent="0.25">
      <c r="A22" s="2">
        <v>2020</v>
      </c>
      <c r="B22">
        <v>162.12163966045293</v>
      </c>
    </row>
    <row r="23" spans="1:2" x14ac:dyDescent="0.25">
      <c r="A23" s="2">
        <v>2021</v>
      </c>
      <c r="B23">
        <v>168.45206453568233</v>
      </c>
    </row>
    <row r="24" spans="1:2" x14ac:dyDescent="0.25">
      <c r="A24" s="2">
        <v>2022</v>
      </c>
      <c r="B24">
        <v>162.20759979943486</v>
      </c>
    </row>
    <row r="25" spans="1:2" x14ac:dyDescent="0.25">
      <c r="A25" s="2">
        <v>2023</v>
      </c>
      <c r="B25">
        <v>164.79602326504056</v>
      </c>
    </row>
    <row r="26" spans="1:2" x14ac:dyDescent="0.25">
      <c r="A26" s="2">
        <v>2024</v>
      </c>
      <c r="B26">
        <v>163.94277212602779</v>
      </c>
    </row>
    <row r="27" spans="1:2" x14ac:dyDescent="0.25">
      <c r="A27" s="2">
        <v>2025</v>
      </c>
      <c r="B27">
        <v>163.18350470648323</v>
      </c>
    </row>
    <row r="28" spans="1:2" x14ac:dyDescent="0.25">
      <c r="A28" s="2">
        <v>2026</v>
      </c>
      <c r="B28">
        <v>163.21856984752483</v>
      </c>
    </row>
    <row r="29" spans="1:2" x14ac:dyDescent="0.25">
      <c r="A29" s="2">
        <v>2027</v>
      </c>
      <c r="B29">
        <v>163.03155667222143</v>
      </c>
    </row>
    <row r="30" spans="1:2" x14ac:dyDescent="0.25">
      <c r="A30" s="2">
        <v>2028</v>
      </c>
      <c r="B30">
        <v>163.81254899663941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E1C571-12D2-48EC-9676-C9293E844074}">
  <dimension ref="A1:B38"/>
  <sheetViews>
    <sheetView workbookViewId="0">
      <selection activeCell="A2" sqref="A2:B38"/>
    </sheetView>
  </sheetViews>
  <sheetFormatPr defaultRowHeight="15" x14ac:dyDescent="0.25"/>
  <sheetData>
    <row r="1" spans="1:2" x14ac:dyDescent="0.25">
      <c r="A1" t="s">
        <v>0</v>
      </c>
      <c r="B1" t="s">
        <v>1</v>
      </c>
    </row>
    <row r="2" spans="1:2" x14ac:dyDescent="0.25">
      <c r="A2">
        <v>1986</v>
      </c>
      <c r="B2" s="3">
        <v>4.6286405160227334E-2</v>
      </c>
    </row>
    <row r="3" spans="1:2" x14ac:dyDescent="0.25">
      <c r="A3">
        <v>1987</v>
      </c>
      <c r="B3" s="3">
        <v>3.011788658083403E-2</v>
      </c>
    </row>
    <row r="4" spans="1:2" x14ac:dyDescent="0.25">
      <c r="A4">
        <v>1988</v>
      </c>
      <c r="B4" s="3">
        <v>0.12856812528973971</v>
      </c>
    </row>
    <row r="5" spans="1:2" x14ac:dyDescent="0.25">
      <c r="A5">
        <v>1989</v>
      </c>
      <c r="B5" s="3">
        <v>0.13600529394329053</v>
      </c>
    </row>
    <row r="6" spans="1:2" x14ac:dyDescent="0.25">
      <c r="A6">
        <v>1990</v>
      </c>
      <c r="B6" s="3">
        <v>-4.1070497545090956E-2</v>
      </c>
    </row>
    <row r="7" spans="1:2" x14ac:dyDescent="0.25">
      <c r="A7">
        <v>1991</v>
      </c>
      <c r="B7" s="3">
        <v>5.7350544024686867E-2</v>
      </c>
    </row>
    <row r="8" spans="1:2" x14ac:dyDescent="0.25">
      <c r="A8">
        <v>1992</v>
      </c>
      <c r="B8" s="3">
        <v>5.7631202236563261E-2</v>
      </c>
    </row>
    <row r="9" spans="1:2" x14ac:dyDescent="0.25">
      <c r="A9">
        <v>1993</v>
      </c>
      <c r="B9" s="3">
        <v>7.8989706216779254E-2</v>
      </c>
    </row>
    <row r="10" spans="1:2" x14ac:dyDescent="0.25">
      <c r="A10">
        <v>1994</v>
      </c>
      <c r="B10" s="3">
        <v>-1.128760392020467E-2</v>
      </c>
    </row>
    <row r="11" spans="1:2" x14ac:dyDescent="0.25">
      <c r="A11">
        <v>1995</v>
      </c>
      <c r="B11" s="3">
        <v>9.2160859105373527E-2</v>
      </c>
    </row>
    <row r="12" spans="1:2" x14ac:dyDescent="0.25">
      <c r="A12">
        <v>1996</v>
      </c>
      <c r="B12" s="3">
        <v>8.5586180972958781E-2</v>
      </c>
    </row>
    <row r="13" spans="1:2" x14ac:dyDescent="0.25">
      <c r="A13">
        <v>1997</v>
      </c>
      <c r="B13" s="3">
        <v>0.13646101577698233</v>
      </c>
    </row>
    <row r="14" spans="1:2" x14ac:dyDescent="0.25">
      <c r="A14">
        <v>1998</v>
      </c>
      <c r="B14" s="3">
        <v>0.12375668034877796</v>
      </c>
    </row>
    <row r="15" spans="1:2" x14ac:dyDescent="0.25">
      <c r="A15">
        <v>1999</v>
      </c>
      <c r="B15" s="3">
        <v>0.14456105557563292</v>
      </c>
    </row>
    <row r="16" spans="1:2" x14ac:dyDescent="0.25">
      <c r="A16">
        <v>2000</v>
      </c>
      <c r="B16" s="3">
        <v>1.2753813678981984E-2</v>
      </c>
    </row>
    <row r="17" spans="1:2" x14ac:dyDescent="0.25">
      <c r="A17">
        <v>2001</v>
      </c>
      <c r="B17" s="3">
        <v>-2.1653766849825229E-2</v>
      </c>
    </row>
    <row r="18" spans="1:2" x14ac:dyDescent="0.25">
      <c r="A18">
        <v>2002</v>
      </c>
      <c r="B18" s="3">
        <v>-3.0859935638595126E-2</v>
      </c>
    </row>
    <row r="19" spans="1:2" x14ac:dyDescent="0.25">
      <c r="A19">
        <v>2003</v>
      </c>
      <c r="B19" s="3">
        <v>0.13021265938759741</v>
      </c>
    </row>
    <row r="20" spans="1:2" x14ac:dyDescent="0.25">
      <c r="A20">
        <v>2004</v>
      </c>
      <c r="B20" s="3">
        <v>0.11284628713988498</v>
      </c>
    </row>
    <row r="21" spans="1:2" x14ac:dyDescent="0.25">
      <c r="A21">
        <v>2005</v>
      </c>
      <c r="B21" s="3">
        <v>9.5700435119939753E-2</v>
      </c>
    </row>
    <row r="22" spans="1:2" x14ac:dyDescent="0.25">
      <c r="A22">
        <v>2006</v>
      </c>
      <c r="B22" s="3">
        <v>8.3497102825924818E-2</v>
      </c>
    </row>
    <row r="23" spans="1:2" x14ac:dyDescent="0.25">
      <c r="A23">
        <v>2007</v>
      </c>
      <c r="B23" s="3">
        <v>5.4036728450648441E-2</v>
      </c>
    </row>
    <row r="24" spans="1:2" x14ac:dyDescent="0.25">
      <c r="A24">
        <v>2008</v>
      </c>
      <c r="B24" s="3">
        <v>-0.16066262517109864</v>
      </c>
    </row>
    <row r="25" spans="1:2" x14ac:dyDescent="0.25">
      <c r="A25">
        <v>2009</v>
      </c>
      <c r="B25" s="3">
        <v>8.877196143526267E-2</v>
      </c>
    </row>
    <row r="26" spans="1:2" x14ac:dyDescent="0.25">
      <c r="A26">
        <v>2010</v>
      </c>
      <c r="B26" s="3">
        <v>5.6774110668480482E-2</v>
      </c>
    </row>
    <row r="27" spans="1:2" x14ac:dyDescent="0.25">
      <c r="A27">
        <v>2011</v>
      </c>
      <c r="B27" s="3">
        <v>-2.7392490880683962E-2</v>
      </c>
    </row>
    <row r="28" spans="1:2" x14ac:dyDescent="0.25">
      <c r="A28">
        <v>2012</v>
      </c>
      <c r="B28" s="3">
        <v>-2.2124513898473808E-2</v>
      </c>
    </row>
    <row r="29" spans="1:2" x14ac:dyDescent="0.25">
      <c r="A29">
        <v>2013</v>
      </c>
      <c r="B29" s="3">
        <v>7.5335930021486197E-2</v>
      </c>
    </row>
    <row r="30" spans="1:2" x14ac:dyDescent="0.25">
      <c r="A30">
        <v>2014</v>
      </c>
      <c r="B30" s="3">
        <v>7.9340966880817376E-2</v>
      </c>
    </row>
    <row r="31" spans="1:2" x14ac:dyDescent="0.25">
      <c r="A31">
        <v>2015</v>
      </c>
      <c r="B31" s="3">
        <v>4.2381070018058686E-2</v>
      </c>
    </row>
    <row r="32" spans="1:2" x14ac:dyDescent="0.25">
      <c r="A32">
        <v>2016</v>
      </c>
      <c r="B32" s="3">
        <v>-4.8974784087532974E-2</v>
      </c>
    </row>
    <row r="33" spans="1:2" x14ac:dyDescent="0.25">
      <c r="A33">
        <v>2017</v>
      </c>
      <c r="B33" s="3">
        <v>7.0170871889905673E-2</v>
      </c>
    </row>
    <row r="34" spans="1:2" x14ac:dyDescent="0.25">
      <c r="A34">
        <v>2018</v>
      </c>
      <c r="B34" s="3">
        <v>2.840535022977253E-2</v>
      </c>
    </row>
    <row r="35" spans="1:2" x14ac:dyDescent="0.25">
      <c r="A35">
        <v>2019</v>
      </c>
      <c r="B35" s="3">
        <v>6.3714730205470804E-3</v>
      </c>
    </row>
    <row r="36" spans="1:2" x14ac:dyDescent="0.25">
      <c r="A36">
        <v>2020</v>
      </c>
      <c r="B36" s="3">
        <v>-7.3040697759606754E-2</v>
      </c>
    </row>
    <row r="37" spans="1:2" x14ac:dyDescent="0.25">
      <c r="A37">
        <v>2021</v>
      </c>
      <c r="B37" s="3">
        <v>4.9303785520141474E-2</v>
      </c>
    </row>
    <row r="38" spans="1:2" x14ac:dyDescent="0.25">
      <c r="A38">
        <v>2022</v>
      </c>
      <c r="B38" s="3">
        <v>4.6286405160227334E-2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70C8B1-8A2A-4CB2-AE85-70911F99E869}">
  <dimension ref="A1:B30"/>
  <sheetViews>
    <sheetView workbookViewId="0">
      <selection activeCell="A2" sqref="A2:B30"/>
    </sheetView>
  </sheetViews>
  <sheetFormatPr defaultRowHeight="15" x14ac:dyDescent="0.25"/>
  <sheetData>
    <row r="1" spans="1:2" x14ac:dyDescent="0.25">
      <c r="A1" t="s">
        <v>0</v>
      </c>
      <c r="B1" t="s">
        <v>1</v>
      </c>
    </row>
    <row r="2" spans="1:2" x14ac:dyDescent="0.25">
      <c r="A2">
        <v>1994</v>
      </c>
      <c r="B2" s="3">
        <v>6.0198436757189541E-2</v>
      </c>
    </row>
    <row r="3" spans="1:2" x14ac:dyDescent="0.25">
      <c r="A3">
        <v>1995</v>
      </c>
      <c r="B3" s="3">
        <v>0.16844999999999999</v>
      </c>
    </row>
    <row r="4" spans="1:2" x14ac:dyDescent="0.25">
      <c r="A4">
        <v>1996</v>
      </c>
      <c r="B4" s="3">
        <v>0.14020833333333335</v>
      </c>
    </row>
    <row r="5" spans="1:2" x14ac:dyDescent="0.25">
      <c r="A5">
        <v>1997</v>
      </c>
      <c r="B5" s="3">
        <v>0.13783333333333334</v>
      </c>
    </row>
    <row r="6" spans="1:2" x14ac:dyDescent="0.25">
      <c r="A6">
        <v>1998</v>
      </c>
      <c r="B6" s="3">
        <v>0.13462499999999999</v>
      </c>
    </row>
    <row r="7" spans="1:2" x14ac:dyDescent="0.25">
      <c r="A7">
        <v>1999</v>
      </c>
      <c r="B7" s="3">
        <v>0.12176666666666668</v>
      </c>
    </row>
    <row r="8" spans="1:2" x14ac:dyDescent="0.25">
      <c r="A8">
        <v>2000</v>
      </c>
      <c r="B8" s="3">
        <v>0.11730833333333335</v>
      </c>
    </row>
    <row r="9" spans="1:2" x14ac:dyDescent="0.25">
      <c r="A9">
        <v>2001</v>
      </c>
      <c r="B9" s="3">
        <v>0.11916666666666666</v>
      </c>
    </row>
    <row r="10" spans="1:2" x14ac:dyDescent="0.25">
      <c r="A10">
        <v>2002</v>
      </c>
      <c r="B10" s="3">
        <v>0.10499166666666665</v>
      </c>
    </row>
    <row r="11" spans="1:2" x14ac:dyDescent="0.25">
      <c r="A11">
        <v>2003</v>
      </c>
      <c r="B11" s="3">
        <v>8.4600000000000009E-2</v>
      </c>
    </row>
    <row r="12" spans="1:2" x14ac:dyDescent="0.25">
      <c r="A12">
        <v>2004</v>
      </c>
      <c r="B12" s="3">
        <v>8.0033333333333359E-2</v>
      </c>
    </row>
    <row r="13" spans="1:2" x14ac:dyDescent="0.25">
      <c r="A13">
        <v>2005</v>
      </c>
      <c r="B13" s="3">
        <v>7.3700000000000002E-2</v>
      </c>
    </row>
    <row r="14" spans="1:2" x14ac:dyDescent="0.25">
      <c r="A14">
        <v>2006</v>
      </c>
      <c r="B14" s="3">
        <v>7.1808333333333349E-2</v>
      </c>
    </row>
    <row r="15" spans="1:2" x14ac:dyDescent="0.25">
      <c r="A15">
        <v>2007</v>
      </c>
      <c r="B15" s="3">
        <v>7.6283333333333328E-2</v>
      </c>
    </row>
    <row r="16" spans="1:2" x14ac:dyDescent="0.25">
      <c r="A16">
        <v>2008</v>
      </c>
      <c r="B16" s="3">
        <v>9.0599999999999972E-2</v>
      </c>
    </row>
    <row r="17" spans="1:2" x14ac:dyDescent="0.25">
      <c r="A17">
        <v>2009</v>
      </c>
      <c r="B17" s="3">
        <v>0.10090833333333332</v>
      </c>
    </row>
    <row r="18" spans="1:2" x14ac:dyDescent="0.25">
      <c r="A18">
        <v>2010</v>
      </c>
      <c r="B18" s="3">
        <v>9.2591666666666669E-2</v>
      </c>
    </row>
    <row r="19" spans="1:2" x14ac:dyDescent="0.25">
      <c r="A19">
        <v>2011</v>
      </c>
      <c r="B19" s="3">
        <v>8.7499999999999981E-2</v>
      </c>
    </row>
    <row r="20" spans="1:2" x14ac:dyDescent="0.25">
      <c r="A20">
        <v>2012</v>
      </c>
      <c r="B20" s="3">
        <v>7.4383333333333329E-2</v>
      </c>
    </row>
    <row r="21" spans="1:2" x14ac:dyDescent="0.25">
      <c r="A21">
        <v>2013</v>
      </c>
      <c r="B21" s="3">
        <v>6.0299999999999999E-2</v>
      </c>
    </row>
    <row r="22" spans="1:2" x14ac:dyDescent="0.25">
      <c r="A22">
        <v>2014</v>
      </c>
      <c r="B22" s="3">
        <v>4.9799999999999997E-2</v>
      </c>
    </row>
    <row r="23" spans="1:2" x14ac:dyDescent="0.25">
      <c r="A23">
        <v>2015</v>
      </c>
      <c r="B23" s="3">
        <v>4.331666666666667E-2</v>
      </c>
    </row>
    <row r="24" spans="1:2" x14ac:dyDescent="0.25">
      <c r="A24">
        <v>2016</v>
      </c>
      <c r="B24" s="3">
        <v>3.9683333333333334E-2</v>
      </c>
    </row>
    <row r="25" spans="1:2" x14ac:dyDescent="0.25">
      <c r="A25">
        <v>2017</v>
      </c>
      <c r="B25" s="3">
        <v>3.7991666666666667E-2</v>
      </c>
    </row>
    <row r="26" spans="1:2" x14ac:dyDescent="0.25">
      <c r="A26">
        <v>2018</v>
      </c>
      <c r="B26" s="3">
        <v>3.7691666666666665E-2</v>
      </c>
    </row>
    <row r="27" spans="1:2" x14ac:dyDescent="0.25">
      <c r="A27">
        <v>2019</v>
      </c>
      <c r="B27" s="3">
        <v>3.6141666666666662E-2</v>
      </c>
    </row>
    <row r="28" spans="1:2" x14ac:dyDescent="0.25">
      <c r="A28">
        <v>2020</v>
      </c>
      <c r="B28" s="3">
        <v>3.5466666666666667E-2</v>
      </c>
    </row>
    <row r="29" spans="1:2" x14ac:dyDescent="0.25">
      <c r="A29">
        <v>2021</v>
      </c>
      <c r="B29" s="3">
        <v>3.8266666666666664E-2</v>
      </c>
    </row>
    <row r="30" spans="1:2" x14ac:dyDescent="0.25">
      <c r="A30">
        <v>2022</v>
      </c>
      <c r="B30" s="3">
        <v>6.0198436757189541E-2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5D1202-306C-4A3E-BE31-47D9872C9300}">
  <dimension ref="A1:B30"/>
  <sheetViews>
    <sheetView workbookViewId="0">
      <selection activeCell="B2" sqref="B2:B30"/>
    </sheetView>
  </sheetViews>
  <sheetFormatPr defaultRowHeight="15" x14ac:dyDescent="0.25"/>
  <sheetData>
    <row r="1" spans="1:2" x14ac:dyDescent="0.25">
      <c r="A1" t="s">
        <v>0</v>
      </c>
      <c r="B1" t="s">
        <v>1</v>
      </c>
    </row>
    <row r="2" spans="1:2" x14ac:dyDescent="0.25">
      <c r="A2">
        <v>1994</v>
      </c>
      <c r="B2" s="3">
        <v>0.15704228576200643</v>
      </c>
    </row>
    <row r="3" spans="1:2" x14ac:dyDescent="0.25">
      <c r="A3">
        <v>1995</v>
      </c>
      <c r="B3" s="3">
        <v>0.22755833333333339</v>
      </c>
    </row>
    <row r="4" spans="1:2" x14ac:dyDescent="0.25">
      <c r="A4">
        <v>1996</v>
      </c>
      <c r="B4" s="3">
        <v>0.22240833333333332</v>
      </c>
    </row>
    <row r="5" spans="1:2" x14ac:dyDescent="0.25">
      <c r="A5">
        <v>1997</v>
      </c>
      <c r="B5" s="3">
        <v>0.22367499999999996</v>
      </c>
    </row>
    <row r="6" spans="1:2" x14ac:dyDescent="0.25">
      <c r="A6">
        <v>1998</v>
      </c>
      <c r="B6" s="3">
        <v>0.21951666666666669</v>
      </c>
    </row>
    <row r="7" spans="1:2" x14ac:dyDescent="0.25">
      <c r="A7">
        <v>1999</v>
      </c>
      <c r="B7" s="3">
        <v>0.19584999999999997</v>
      </c>
    </row>
    <row r="8" spans="1:2" x14ac:dyDescent="0.25">
      <c r="A8">
        <v>2000</v>
      </c>
      <c r="B8" s="3">
        <v>0.18845833333333334</v>
      </c>
    </row>
    <row r="9" spans="1:2" x14ac:dyDescent="0.25">
      <c r="A9">
        <v>2001</v>
      </c>
      <c r="B9" s="3">
        <v>0.17802499999999999</v>
      </c>
    </row>
    <row r="10" spans="1:2" x14ac:dyDescent="0.25">
      <c r="A10">
        <v>2002</v>
      </c>
      <c r="B10" s="3">
        <v>0.15925000000000003</v>
      </c>
    </row>
    <row r="11" spans="1:2" x14ac:dyDescent="0.25">
      <c r="A11">
        <v>2003</v>
      </c>
      <c r="B11" s="3">
        <v>0.15108333333333335</v>
      </c>
    </row>
    <row r="12" spans="1:2" x14ac:dyDescent="0.25">
      <c r="A12">
        <v>2004</v>
      </c>
      <c r="B12" s="3">
        <v>0.1561916666666667</v>
      </c>
    </row>
    <row r="13" spans="1:2" x14ac:dyDescent="0.25">
      <c r="A13">
        <v>2005</v>
      </c>
      <c r="B13" s="3">
        <v>0.16120833333333334</v>
      </c>
    </row>
    <row r="14" spans="1:2" x14ac:dyDescent="0.25">
      <c r="A14">
        <v>2006</v>
      </c>
      <c r="B14" s="3">
        <v>0.16125833333333334</v>
      </c>
    </row>
    <row r="15" spans="1:2" x14ac:dyDescent="0.25">
      <c r="A15">
        <v>2007</v>
      </c>
      <c r="B15" s="3">
        <v>0.15259999999999999</v>
      </c>
    </row>
    <row r="16" spans="1:2" x14ac:dyDescent="0.25">
      <c r="A16">
        <v>2008</v>
      </c>
      <c r="B16" s="3">
        <v>0.15983333333333333</v>
      </c>
    </row>
    <row r="17" spans="1:2" x14ac:dyDescent="0.25">
      <c r="A17">
        <v>2009</v>
      </c>
      <c r="B17" s="3">
        <v>0.16043333333333332</v>
      </c>
    </row>
    <row r="18" spans="1:2" x14ac:dyDescent="0.25">
      <c r="A18">
        <v>2010</v>
      </c>
      <c r="B18" s="3">
        <v>0.16666666666666669</v>
      </c>
    </row>
    <row r="19" spans="1:2" x14ac:dyDescent="0.25">
      <c r="A19">
        <v>2011</v>
      </c>
      <c r="B19" s="3">
        <v>0.16936666666666664</v>
      </c>
    </row>
    <row r="20" spans="1:2" x14ac:dyDescent="0.25">
      <c r="A20">
        <v>2012</v>
      </c>
      <c r="B20" s="3">
        <v>0.17374999999999996</v>
      </c>
    </row>
    <row r="21" spans="1:2" x14ac:dyDescent="0.25">
      <c r="A21">
        <v>2013</v>
      </c>
      <c r="B21" s="3">
        <v>0.17915</v>
      </c>
    </row>
    <row r="22" spans="1:2" x14ac:dyDescent="0.25">
      <c r="A22">
        <v>2014</v>
      </c>
      <c r="B22" s="3">
        <v>0.17576666666666668</v>
      </c>
    </row>
    <row r="23" spans="1:2" x14ac:dyDescent="0.25">
      <c r="A23">
        <v>2015</v>
      </c>
      <c r="B23" s="3">
        <v>0.17913333333333334</v>
      </c>
    </row>
    <row r="24" spans="1:2" x14ac:dyDescent="0.25">
      <c r="A24">
        <v>2016</v>
      </c>
      <c r="B24" s="3">
        <v>0.17950833333333335</v>
      </c>
    </row>
    <row r="25" spans="1:2" x14ac:dyDescent="0.25">
      <c r="A25">
        <v>2017</v>
      </c>
      <c r="B25" s="3">
        <v>0.17944166666666667</v>
      </c>
    </row>
    <row r="26" spans="1:2" x14ac:dyDescent="0.25">
      <c r="A26">
        <v>2018</v>
      </c>
      <c r="B26" s="3">
        <v>0.18666666666666665</v>
      </c>
    </row>
    <row r="27" spans="1:2" x14ac:dyDescent="0.25">
      <c r="A27">
        <v>2019</v>
      </c>
      <c r="B27" s="3">
        <v>0.20248333333333332</v>
      </c>
    </row>
    <row r="28" spans="1:2" x14ac:dyDescent="0.25">
      <c r="A28">
        <v>2020</v>
      </c>
      <c r="B28" s="3">
        <v>0.20790000000000003</v>
      </c>
    </row>
    <row r="29" spans="1:2" x14ac:dyDescent="0.25">
      <c r="A29">
        <v>2021</v>
      </c>
      <c r="B29" s="3">
        <v>0.21439999999999998</v>
      </c>
    </row>
    <row r="30" spans="1:2" x14ac:dyDescent="0.25">
      <c r="A30">
        <v>2022</v>
      </c>
      <c r="B30" s="3">
        <v>0.15704228576200643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C9E94E-195D-449C-95FA-8827E1CD938F}">
  <dimension ref="A1:B14"/>
  <sheetViews>
    <sheetView workbookViewId="0"/>
  </sheetViews>
  <sheetFormatPr defaultRowHeight="15" x14ac:dyDescent="0.25"/>
  <sheetData>
    <row r="1" spans="1:2" x14ac:dyDescent="0.25">
      <c r="A1" t="s">
        <v>0</v>
      </c>
      <c r="B1" t="s">
        <v>1</v>
      </c>
    </row>
    <row r="2" spans="1:2" x14ac:dyDescent="0.25">
      <c r="A2">
        <v>2010</v>
      </c>
      <c r="B2">
        <v>9.0451221008231997</v>
      </c>
    </row>
    <row r="3" spans="1:2" x14ac:dyDescent="0.25">
      <c r="A3">
        <v>2011</v>
      </c>
      <c r="B3" s="7">
        <v>9.1220556745181991</v>
      </c>
    </row>
    <row r="4" spans="1:2" x14ac:dyDescent="0.25">
      <c r="A4">
        <v>2012</v>
      </c>
      <c r="B4" s="7">
        <v>8.9177939646201878</v>
      </c>
    </row>
    <row r="5" spans="1:2" x14ac:dyDescent="0.25">
      <c r="A5">
        <v>2013</v>
      </c>
      <c r="B5" s="7">
        <v>8.7106598984771573</v>
      </c>
    </row>
    <row r="6" spans="1:2" x14ac:dyDescent="0.25">
      <c r="A6">
        <v>2014</v>
      </c>
      <c r="B6" s="7">
        <v>8.58</v>
      </c>
    </row>
    <row r="7" spans="1:2" x14ac:dyDescent="0.25">
      <c r="A7">
        <v>2015</v>
      </c>
      <c r="B7" s="7">
        <v>8.7899999999999991</v>
      </c>
    </row>
    <row r="8" spans="1:2" x14ac:dyDescent="0.25">
      <c r="A8">
        <v>2016</v>
      </c>
      <c r="B8" s="7">
        <v>9.1360476663356494</v>
      </c>
    </row>
    <row r="9" spans="1:2" x14ac:dyDescent="0.25">
      <c r="A9">
        <v>2017</v>
      </c>
      <c r="B9" s="7">
        <v>9.2263056092843314</v>
      </c>
    </row>
    <row r="10" spans="1:2" x14ac:dyDescent="0.25">
      <c r="A10">
        <v>2018</v>
      </c>
      <c r="B10" s="7">
        <v>9.3767705382436262</v>
      </c>
    </row>
    <row r="11" spans="1:2" x14ac:dyDescent="0.25">
      <c r="A11">
        <v>2019</v>
      </c>
      <c r="B11" s="7">
        <v>9.6103896103896105</v>
      </c>
    </row>
    <row r="12" spans="1:2" x14ac:dyDescent="0.25">
      <c r="A12">
        <v>2020</v>
      </c>
      <c r="B12" s="7">
        <v>9.9724011039558409</v>
      </c>
    </row>
    <row r="13" spans="1:2" x14ac:dyDescent="0.25">
      <c r="A13">
        <v>2021</v>
      </c>
      <c r="B13" s="7">
        <v>9.9283154121863806</v>
      </c>
    </row>
    <row r="14" spans="1:2" x14ac:dyDescent="0.25">
      <c r="A14">
        <v>2022</v>
      </c>
      <c r="B14" s="7">
        <v>10.012761014679809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8E4EE1-1BD6-4E11-9F6E-85D51F484400}">
  <dimension ref="A1:BG120"/>
  <sheetViews>
    <sheetView topLeftCell="AC1" workbookViewId="0">
      <selection activeCell="AR28" sqref="AR28"/>
    </sheetView>
  </sheetViews>
  <sheetFormatPr defaultRowHeight="15" x14ac:dyDescent="0.25"/>
  <cols>
    <col min="13" max="13" width="9.140625" style="14"/>
  </cols>
  <sheetData>
    <row r="1" spans="1:56" x14ac:dyDescent="0.25">
      <c r="A1" s="4" t="s">
        <v>4</v>
      </c>
      <c r="B1" s="4"/>
      <c r="C1" s="4"/>
      <c r="D1" s="4"/>
      <c r="E1" s="4"/>
      <c r="F1" s="4"/>
      <c r="H1" s="4" t="s">
        <v>5</v>
      </c>
      <c r="I1" s="4"/>
      <c r="J1" s="4"/>
      <c r="K1" s="4"/>
      <c r="L1" s="4"/>
      <c r="M1" s="13"/>
      <c r="N1" s="4"/>
      <c r="P1" s="4" t="s">
        <v>6</v>
      </c>
      <c r="Q1" s="4"/>
      <c r="R1" s="4"/>
      <c r="S1" s="4"/>
      <c r="T1" s="4"/>
      <c r="U1" s="4"/>
      <c r="V1" s="4"/>
      <c r="X1" s="4" t="s">
        <v>7</v>
      </c>
      <c r="Y1" s="4"/>
      <c r="Z1" s="4"/>
      <c r="AB1" s="4" t="s">
        <v>38</v>
      </c>
      <c r="AC1" s="4"/>
      <c r="AD1" s="4"/>
      <c r="AE1" s="4"/>
      <c r="AF1" s="4"/>
      <c r="AH1" s="4" t="s">
        <v>8</v>
      </c>
      <c r="AI1" s="4"/>
      <c r="AJ1" s="4"/>
      <c r="AK1" s="4"/>
      <c r="AL1" s="4"/>
      <c r="AM1" s="4"/>
      <c r="AN1" s="4"/>
      <c r="AO1" s="4"/>
      <c r="AQ1" s="4" t="s">
        <v>46</v>
      </c>
      <c r="AR1" s="4"/>
      <c r="AS1" s="4"/>
      <c r="AT1" s="4"/>
      <c r="AV1" s="4" t="s">
        <v>24</v>
      </c>
      <c r="AW1" s="4"/>
      <c r="AX1" s="4"/>
      <c r="AY1" s="4"/>
      <c r="BA1" s="4" t="s">
        <v>41</v>
      </c>
      <c r="BB1" s="4"/>
      <c r="BC1" s="4"/>
      <c r="BD1" s="4"/>
    </row>
    <row r="2" spans="1:56" x14ac:dyDescent="0.25">
      <c r="B2" t="s">
        <v>9</v>
      </c>
      <c r="C2" t="s">
        <v>10</v>
      </c>
      <c r="I2" t="s">
        <v>11</v>
      </c>
      <c r="J2" t="s">
        <v>37</v>
      </c>
      <c r="X2" t="s">
        <v>12</v>
      </c>
      <c r="AI2" t="s">
        <v>13</v>
      </c>
      <c r="AJ2" t="s">
        <v>14</v>
      </c>
      <c r="AQ2" t="s">
        <v>47</v>
      </c>
      <c r="AV2" t="s">
        <v>25</v>
      </c>
      <c r="AX2" t="s">
        <v>32</v>
      </c>
      <c r="AY2" t="s">
        <v>33</v>
      </c>
      <c r="BA2" t="s">
        <v>2</v>
      </c>
      <c r="BB2" t="s">
        <v>42</v>
      </c>
    </row>
    <row r="3" spans="1:56" x14ac:dyDescent="0.25">
      <c r="B3" t="s">
        <v>15</v>
      </c>
      <c r="D3" t="s">
        <v>16</v>
      </c>
      <c r="E3" s="10" t="s">
        <v>49</v>
      </c>
      <c r="F3" s="10"/>
      <c r="K3" t="s">
        <v>16</v>
      </c>
      <c r="L3" t="s">
        <v>51</v>
      </c>
      <c r="M3" s="15" t="s">
        <v>49</v>
      </c>
      <c r="N3" s="10"/>
      <c r="Q3" t="s">
        <v>17</v>
      </c>
      <c r="R3" t="s">
        <v>18</v>
      </c>
      <c r="S3" t="s">
        <v>19</v>
      </c>
      <c r="T3" t="s">
        <v>20</v>
      </c>
      <c r="U3" t="s">
        <v>21</v>
      </c>
      <c r="Y3" t="s">
        <v>22</v>
      </c>
      <c r="AE3" s="10" t="s">
        <v>49</v>
      </c>
      <c r="AF3" s="10"/>
      <c r="AI3" t="s">
        <v>23</v>
      </c>
      <c r="AJ3" t="s">
        <v>23</v>
      </c>
      <c r="AM3" s="10" t="s">
        <v>49</v>
      </c>
      <c r="AN3" s="10"/>
      <c r="AO3" s="10"/>
      <c r="AQ3" t="s">
        <v>48</v>
      </c>
      <c r="AS3" s="10" t="s">
        <v>49</v>
      </c>
      <c r="AT3" s="10"/>
      <c r="BA3" t="s">
        <v>3</v>
      </c>
      <c r="BB3" t="s">
        <v>43</v>
      </c>
    </row>
    <row r="4" spans="1:56" x14ac:dyDescent="0.25">
      <c r="A4" t="s">
        <v>34</v>
      </c>
      <c r="B4">
        <f>MIN(A8:A156)</f>
        <v>1988</v>
      </c>
      <c r="C4">
        <f>VLOOKUP(B4,$A$8:$D$193,4,FALSE)</f>
        <v>49.6</v>
      </c>
      <c r="E4" s="10"/>
      <c r="F4" s="10"/>
      <c r="J4" t="s">
        <v>34</v>
      </c>
      <c r="K4">
        <f>MIN(H8:H156)</f>
        <v>2001</v>
      </c>
      <c r="L4">
        <f>VLOOKUP(K4,$H$8:$L$193,5,FALSE)</f>
        <v>143.98221858016308</v>
      </c>
      <c r="M4" s="15"/>
      <c r="N4" s="10"/>
      <c r="AC4" t="s">
        <v>53</v>
      </c>
      <c r="AD4" t="s">
        <v>51</v>
      </c>
      <c r="AE4" s="10"/>
      <c r="AF4" s="10"/>
      <c r="AI4" t="s">
        <v>53</v>
      </c>
      <c r="AJ4" t="s">
        <v>53</v>
      </c>
      <c r="AK4" t="s">
        <v>51</v>
      </c>
      <c r="AL4" t="s">
        <v>51</v>
      </c>
      <c r="AM4" s="10"/>
      <c r="AN4" s="10"/>
      <c r="AO4" s="10"/>
      <c r="AQ4" t="s">
        <v>50</v>
      </c>
      <c r="AR4">
        <f>(AT19/AT9)^(1/(AQ19-AQ9))</f>
        <v>1.0085055318034897</v>
      </c>
      <c r="AS4" s="10"/>
      <c r="AT4" s="10"/>
      <c r="AV4" t="s">
        <v>34</v>
      </c>
      <c r="AW4">
        <f>MIN(AV8:AV156)</f>
        <v>1948</v>
      </c>
      <c r="AX4">
        <f>VLOOKUP(AW4,$AV$8:$AY$193,4,FALSE)</f>
        <v>17</v>
      </c>
      <c r="AY4">
        <f>(AX5/AX4)^(1/(AW5-AW4))</f>
        <v>1.0242007015521464</v>
      </c>
    </row>
    <row r="5" spans="1:56" x14ac:dyDescent="0.25">
      <c r="A5" t="s">
        <v>35</v>
      </c>
      <c r="B5">
        <f>MAX(A8:A156)</f>
        <v>2026</v>
      </c>
      <c r="C5">
        <f>VLOOKUP(B5,$A$8:$D$193,4,FALSE)</f>
        <v>131.69938882260817</v>
      </c>
      <c r="E5" s="10"/>
      <c r="F5" s="10"/>
      <c r="J5" t="s">
        <v>35</v>
      </c>
      <c r="K5">
        <f>MAX(H8:H156)</f>
        <v>2027</v>
      </c>
      <c r="L5">
        <f>VLOOKUP(K5,$H$8:$L$193,5,FALSE)</f>
        <v>163.03155667222143</v>
      </c>
      <c r="M5" s="15"/>
      <c r="N5" s="10"/>
      <c r="AE5" s="10"/>
      <c r="AF5" s="10"/>
      <c r="AM5" s="10"/>
      <c r="AN5" s="10"/>
      <c r="AO5" s="10"/>
      <c r="AS5" s="10"/>
      <c r="AT5" s="10"/>
      <c r="AV5" t="s">
        <v>35</v>
      </c>
      <c r="AW5">
        <f>MAX(AV8:AV156)</f>
        <v>2060</v>
      </c>
      <c r="AX5">
        <f>VLOOKUP(AW5,$AV$8:$AY$193,4,FALSE)</f>
        <v>247.50082281274493</v>
      </c>
      <c r="BD5" t="s">
        <v>16</v>
      </c>
    </row>
    <row r="6" spans="1:56" x14ac:dyDescent="0.25">
      <c r="A6" t="s">
        <v>52</v>
      </c>
      <c r="C6">
        <f>(C5/C4)^(1/(B5-B4))</f>
        <v>1.0260312329382162</v>
      </c>
      <c r="E6" s="10"/>
      <c r="F6" s="10"/>
      <c r="J6" t="s">
        <v>52</v>
      </c>
      <c r="L6">
        <f>(L5/L4)^(1/(K5-K4))</f>
        <v>1.0047904365287279</v>
      </c>
      <c r="M6" s="15"/>
      <c r="N6" s="10"/>
      <c r="AB6" t="s">
        <v>39</v>
      </c>
      <c r="AC6">
        <f>AVERAGE(AC9:AC82)</f>
        <v>7.4421648745619989E-2</v>
      </c>
      <c r="AD6">
        <f>AVERAGE(AD9:AD82)</f>
        <v>4.6286405160227334E-2</v>
      </c>
      <c r="AE6" s="10"/>
      <c r="AF6" s="10"/>
      <c r="AJ6" t="s">
        <v>39</v>
      </c>
      <c r="AK6">
        <f>AVERAGE(AK9:AK82)</f>
        <v>6.0198436757189541E-2</v>
      </c>
      <c r="AL6">
        <f>AVERAGE(AL9:AL82)</f>
        <v>0.15704228576200643</v>
      </c>
      <c r="AM6" s="10"/>
      <c r="AN6" s="10"/>
      <c r="AO6" s="10"/>
      <c r="AR6" t="s">
        <v>53</v>
      </c>
      <c r="AS6" s="10"/>
      <c r="AT6" s="10" t="s">
        <v>51</v>
      </c>
    </row>
    <row r="7" spans="1:56" x14ac:dyDescent="0.25">
      <c r="E7" s="10">
        <f>E8-1</f>
        <v>1987</v>
      </c>
      <c r="F7" s="11">
        <f>F8/C6</f>
        <v>48.34160833287882</v>
      </c>
      <c r="M7" s="15">
        <f>M8-1</f>
        <v>2000</v>
      </c>
      <c r="N7" s="11">
        <f>N8/L6</f>
        <v>143.29576929253196</v>
      </c>
      <c r="AE7" s="10"/>
      <c r="AF7" s="10"/>
      <c r="AM7" s="10"/>
      <c r="AN7" s="10"/>
      <c r="AO7" s="10"/>
      <c r="AS7" s="10"/>
      <c r="AT7" s="10"/>
    </row>
    <row r="8" spans="1:56" x14ac:dyDescent="0.25">
      <c r="A8" s="2">
        <v>1988</v>
      </c>
      <c r="B8">
        <v>49.6</v>
      </c>
      <c r="D8" s="1">
        <f>IF(B8="",D7*C8/C7,B8)</f>
        <v>49.6</v>
      </c>
      <c r="E8" s="10">
        <f>A8</f>
        <v>1988</v>
      </c>
      <c r="F8" s="11">
        <f>D8</f>
        <v>49.6</v>
      </c>
      <c r="H8">
        <v>2001</v>
      </c>
      <c r="I8">
        <v>105.97091287500001</v>
      </c>
      <c r="K8" s="1">
        <f t="shared" ref="K8:K34" si="0">IF(I8="",K7*J8/J7,I8)</f>
        <v>105.97091287500001</v>
      </c>
      <c r="L8" s="1">
        <f>K8*100/VLOOKUP(H8,$E$8:$F$71,2,FALSE)</f>
        <v>143.98221858016308</v>
      </c>
      <c r="M8" s="15">
        <f>H8</f>
        <v>2001</v>
      </c>
      <c r="N8" s="11">
        <f>L8</f>
        <v>143.98221858016308</v>
      </c>
      <c r="P8" s="6">
        <v>25538</v>
      </c>
      <c r="Q8">
        <v>156.81673633299999</v>
      </c>
      <c r="R8">
        <v>4.1099999999959828E-2</v>
      </c>
      <c r="S8" t="e">
        <v>#N/A</v>
      </c>
      <c r="T8" s="3" t="e">
        <v>#N/A</v>
      </c>
      <c r="U8" s="3"/>
      <c r="X8">
        <v>1986</v>
      </c>
      <c r="Y8">
        <v>36276</v>
      </c>
      <c r="AE8" s="10">
        <f>AE9-1</f>
        <v>1986</v>
      </c>
      <c r="AF8" s="10">
        <f>AD6</f>
        <v>4.6286405160227334E-2</v>
      </c>
      <c r="AG8" s="3"/>
      <c r="AM8" s="10">
        <f>AM9-1</f>
        <v>1994</v>
      </c>
      <c r="AN8" s="10">
        <f>AK6</f>
        <v>6.0198436757189541E-2</v>
      </c>
      <c r="AO8" s="10">
        <f>AL6</f>
        <v>0.15704228576200643</v>
      </c>
      <c r="AS8" s="10">
        <v>2010</v>
      </c>
      <c r="AT8" s="12">
        <f>AT9/AR4</f>
        <v>9.0451221008231997</v>
      </c>
      <c r="AV8">
        <v>1948</v>
      </c>
      <c r="AW8">
        <v>17</v>
      </c>
      <c r="AY8" s="1">
        <f>MAX(AW8:AX8)</f>
        <v>17</v>
      </c>
      <c r="BA8">
        <v>1948</v>
      </c>
      <c r="BB8" s="1">
        <v>3.7</v>
      </c>
      <c r="BD8">
        <f>IF(BA8&lt;$B$4,BD9*BB8/BB9,IF(BA8&gt;$B$5,BD5*BB8/BB5,VLOOKUP(BA8,$A$8:$D$119,4,FALSE)))</f>
        <v>3.7149797570850209</v>
      </c>
    </row>
    <row r="9" spans="1:56" x14ac:dyDescent="0.25">
      <c r="A9" s="2">
        <v>1989</v>
      </c>
      <c r="B9">
        <v>52.2</v>
      </c>
      <c r="D9" s="1">
        <f>IF(B9="",D8*C9/C8,B9)</f>
        <v>52.2</v>
      </c>
      <c r="E9" s="10">
        <f>A9</f>
        <v>1989</v>
      </c>
      <c r="F9" s="11">
        <f>D9</f>
        <v>52.2</v>
      </c>
      <c r="H9">
        <f>H8+1</f>
        <v>2002</v>
      </c>
      <c r="I9">
        <v>109.26585223333335</v>
      </c>
      <c r="K9" s="1">
        <f t="shared" si="0"/>
        <v>109.26585223333335</v>
      </c>
      <c r="L9" s="1">
        <f t="shared" ref="L9:L34" si="1">K9*100/VLOOKUP(H9,$E$8:$F$71,2,FALSE)</f>
        <v>146.66557346756156</v>
      </c>
      <c r="M9" s="15">
        <f t="shared" ref="M9:M34" si="2">H9</f>
        <v>2002</v>
      </c>
      <c r="N9" s="11">
        <f t="shared" ref="N9:N34" si="3">L9</f>
        <v>146.66557346756156</v>
      </c>
      <c r="P9" s="6">
        <v>25903</v>
      </c>
      <c r="Q9">
        <v>138.46594678299999</v>
      </c>
      <c r="R9">
        <v>4.7499999999909726E-2</v>
      </c>
      <c r="S9" t="e">
        <v>#N/A</v>
      </c>
      <c r="T9" s="3" t="e">
        <v>#N/A</v>
      </c>
      <c r="U9" s="3"/>
      <c r="V9">
        <f t="shared" ref="V9:V24" si="4">Q9/Q8+R8-1</f>
        <v>-7.5920606212837138E-2</v>
      </c>
      <c r="X9">
        <v>1987</v>
      </c>
      <c r="Y9">
        <v>40391</v>
      </c>
      <c r="Z9">
        <f>Y9/Y8-1</f>
        <v>0.11343588047193731</v>
      </c>
      <c r="AB9">
        <v>1987</v>
      </c>
      <c r="AC9">
        <f>AVERAGE(Z9,V26)</f>
        <v>5.6933125240242743E-2</v>
      </c>
      <c r="AD9">
        <f>(1+AC9)/(F8/F7)-1</f>
        <v>3.011788658083403E-2</v>
      </c>
      <c r="AE9" s="10">
        <f>AB9</f>
        <v>1987</v>
      </c>
      <c r="AF9" s="10">
        <f>AD9</f>
        <v>3.011788658083403E-2</v>
      </c>
      <c r="AG9" s="3"/>
      <c r="AH9">
        <v>1995</v>
      </c>
      <c r="AI9">
        <v>16.844999999999999</v>
      </c>
      <c r="AJ9">
        <v>22.755833333333339</v>
      </c>
      <c r="AK9">
        <f>(1+AI9/100)/($F16/$F15)-1</f>
        <v>0.14127674418604652</v>
      </c>
      <c r="AL9">
        <f>(1+AJ9/100)/($F16/$F15)-1</f>
        <v>0.19901046511627918</v>
      </c>
      <c r="AM9" s="10">
        <f>AH9</f>
        <v>1995</v>
      </c>
      <c r="AN9" s="10">
        <f>AI9/100</f>
        <v>0.16844999999999999</v>
      </c>
      <c r="AO9" s="10">
        <f>AJ9/100</f>
        <v>0.22755833333333339</v>
      </c>
      <c r="AQ9">
        <v>2011</v>
      </c>
      <c r="AR9" s="7">
        <v>8.52</v>
      </c>
      <c r="AS9" s="10">
        <f>AQ9</f>
        <v>2011</v>
      </c>
      <c r="AT9" s="12">
        <f>AR9*BE71</f>
        <v>9.1220556745181991</v>
      </c>
      <c r="AV9">
        <v>1949</v>
      </c>
      <c r="AW9">
        <v>17.600000000000001</v>
      </c>
      <c r="AY9" s="1">
        <f>MAX(AW9:AX9)</f>
        <v>17.600000000000001</v>
      </c>
      <c r="BA9">
        <f>BA8+1</f>
        <v>1949</v>
      </c>
      <c r="BB9" s="1">
        <v>3.8</v>
      </c>
      <c r="BD9">
        <f>IF(BA9&lt;$B$4,BD10*BB9/BB10,IF(BA9&gt;$B$5,BD8*BB9/BB8,VLOOKUP(BA9,$A$8:$D$119,4,FALSE)))</f>
        <v>3.815384615384616</v>
      </c>
    </row>
    <row r="10" spans="1:56" x14ac:dyDescent="0.25">
      <c r="A10" s="2">
        <v>1990</v>
      </c>
      <c r="B10">
        <v>55.9</v>
      </c>
      <c r="D10" s="1">
        <f>IF(B10="",D9*C10/C9,B10)</f>
        <v>55.9</v>
      </c>
      <c r="E10" s="10">
        <f>A10</f>
        <v>1990</v>
      </c>
      <c r="F10" s="11">
        <f>D10</f>
        <v>55.9</v>
      </c>
      <c r="H10">
        <f t="shared" ref="H10:H28" si="5">H9+1</f>
        <v>2003</v>
      </c>
      <c r="I10">
        <v>112.97665204166667</v>
      </c>
      <c r="K10" s="1">
        <f t="shared" si="0"/>
        <v>112.97665204166667</v>
      </c>
      <c r="L10" s="1">
        <f t="shared" si="1"/>
        <v>149.63794972406183</v>
      </c>
      <c r="M10" s="15">
        <f t="shared" si="2"/>
        <v>2003</v>
      </c>
      <c r="N10" s="11">
        <f t="shared" si="3"/>
        <v>149.63794972406183</v>
      </c>
      <c r="P10" s="6">
        <v>26268</v>
      </c>
      <c r="Q10">
        <v>195.326713111</v>
      </c>
      <c r="R10">
        <v>3.5999999999969279E-2</v>
      </c>
      <c r="S10" t="e">
        <v>#N/A</v>
      </c>
      <c r="T10" s="3" t="e">
        <v>#N/A</v>
      </c>
      <c r="U10" s="3"/>
      <c r="V10">
        <f t="shared" si="4"/>
        <v>0.45814801598546206</v>
      </c>
      <c r="X10">
        <v>1988</v>
      </c>
      <c r="Y10">
        <v>49355</v>
      </c>
      <c r="Z10">
        <f t="shared" ref="Z10:Z43" si="6">Y10/Y9-1</f>
        <v>0.22193062811022268</v>
      </c>
      <c r="AB10">
        <f>AB9+1</f>
        <v>1988</v>
      </c>
      <c r="AC10">
        <f>AVERAGE(Z10,V27)</f>
        <v>0.18772693830895992</v>
      </c>
      <c r="AD10">
        <f t="shared" ref="AD10:AD43" si="7">(1+AC10)/(F9/F8)-1</f>
        <v>0.12856812528973971</v>
      </c>
      <c r="AE10" s="10">
        <f t="shared" ref="AE10:AE43" si="8">AB10</f>
        <v>1988</v>
      </c>
      <c r="AF10" s="10">
        <f t="shared" ref="AF10:AF43" si="9">AD10</f>
        <v>0.12856812528973971</v>
      </c>
      <c r="AG10" s="3"/>
      <c r="AH10">
        <f t="shared" ref="AH10:AH35" si="10">AH9+1</f>
        <v>1996</v>
      </c>
      <c r="AI10">
        <v>14.020833333333334</v>
      </c>
      <c r="AJ10">
        <v>22.240833333333331</v>
      </c>
      <c r="AK10">
        <f t="shared" ref="AK10:AL10" si="11">(1+AI10/100)/($F17/$F16)-1</f>
        <v>0.11906324298621018</v>
      </c>
      <c r="AL10">
        <f t="shared" si="11"/>
        <v>0.19973884926295771</v>
      </c>
      <c r="AM10" s="10">
        <f t="shared" ref="AM10:AM35" si="12">AH10</f>
        <v>1996</v>
      </c>
      <c r="AN10" s="10">
        <f t="shared" ref="AN10:AN35" si="13">AI10/100</f>
        <v>0.14020833333333335</v>
      </c>
      <c r="AO10" s="10">
        <f t="shared" ref="AO10:AO35" si="14">AJ10/100</f>
        <v>0.22240833333333332</v>
      </c>
      <c r="AQ10">
        <v>2012</v>
      </c>
      <c r="AR10" s="7">
        <v>8.57</v>
      </c>
      <c r="AS10" s="10">
        <f t="shared" ref="AS10:AS20" si="15">AQ10</f>
        <v>2012</v>
      </c>
      <c r="AT10" s="12">
        <f t="shared" ref="AT10:AT19" si="16">AR10*BE72</f>
        <v>8.9177939646201878</v>
      </c>
      <c r="AV10">
        <v>1950</v>
      </c>
      <c r="AW10">
        <v>18.2</v>
      </c>
      <c r="AY10" s="1">
        <f>MAX(AW10:AX10)</f>
        <v>18.2</v>
      </c>
      <c r="BA10">
        <f t="shared" ref="BA10:BA73" si="17">BA9+1</f>
        <v>1950</v>
      </c>
      <c r="BB10" s="1">
        <v>3.9</v>
      </c>
      <c r="BD10">
        <f>IF(BA10&lt;$B$4,BD11*BB10/BB11,IF(BA10&gt;$B$5,BD9*BB10/BB9,VLOOKUP(BA10,$A$8:$D$119,4,FALSE)))</f>
        <v>3.9157894736842116</v>
      </c>
    </row>
    <row r="11" spans="1:56" x14ac:dyDescent="0.25">
      <c r="A11" s="2">
        <v>1991</v>
      </c>
      <c r="B11">
        <v>60.1</v>
      </c>
      <c r="D11" s="1">
        <f>IF(B11="",D10*C11/C10,B11)</f>
        <v>60.1</v>
      </c>
      <c r="E11" s="10">
        <f>A11</f>
        <v>1991</v>
      </c>
      <c r="F11" s="11">
        <f>D11</f>
        <v>60.1</v>
      </c>
      <c r="H11">
        <f t="shared" si="5"/>
        <v>2004</v>
      </c>
      <c r="I11">
        <v>118.25607815833332</v>
      </c>
      <c r="K11" s="1">
        <f t="shared" si="0"/>
        <v>118.25607815833332</v>
      </c>
      <c r="L11" s="1">
        <f t="shared" si="1"/>
        <v>154.58310870370369</v>
      </c>
      <c r="M11" s="15">
        <f t="shared" si="2"/>
        <v>2004</v>
      </c>
      <c r="N11" s="11">
        <f t="shared" si="3"/>
        <v>154.58310870370369</v>
      </c>
      <c r="P11" s="6">
        <v>26634</v>
      </c>
      <c r="Q11">
        <v>214.67558006799999</v>
      </c>
      <c r="R11">
        <v>3.3199999999964598E-2</v>
      </c>
      <c r="S11" t="e">
        <v>#N/A</v>
      </c>
      <c r="T11" s="3" t="e">
        <v>#N/A</v>
      </c>
      <c r="U11" s="3"/>
      <c r="V11">
        <f t="shared" si="4"/>
        <v>0.13505899018532297</v>
      </c>
      <c r="X11">
        <v>1989</v>
      </c>
      <c r="Y11">
        <v>54846</v>
      </c>
      <c r="Z11">
        <f t="shared" si="6"/>
        <v>0.1112551919764968</v>
      </c>
      <c r="AB11">
        <f t="shared" ref="AB11:AB43" si="18">AB10+1</f>
        <v>1989</v>
      </c>
      <c r="AC11">
        <f>AVERAGE(Z11,V28)</f>
        <v>0.2165267419814163</v>
      </c>
      <c r="AD11">
        <f t="shared" si="7"/>
        <v>0.13600529394329053</v>
      </c>
      <c r="AE11" s="10">
        <f t="shared" si="8"/>
        <v>1989</v>
      </c>
      <c r="AF11" s="10">
        <f t="shared" si="9"/>
        <v>0.13600529394329053</v>
      </c>
      <c r="AG11" s="3"/>
      <c r="AH11">
        <f t="shared" si="10"/>
        <v>1997</v>
      </c>
      <c r="AI11">
        <v>13.783333333333333</v>
      </c>
      <c r="AJ11">
        <v>22.367499999999996</v>
      </c>
      <c r="AK11">
        <f t="shared" ref="AK11:AL11" si="19">(1+AI11/100)/($F18/$F17)-1</f>
        <v>0.12025444756554271</v>
      </c>
      <c r="AL11">
        <f t="shared" si="19"/>
        <v>0.20476990870786493</v>
      </c>
      <c r="AM11" s="10">
        <f t="shared" si="12"/>
        <v>1997</v>
      </c>
      <c r="AN11" s="10">
        <f t="shared" si="13"/>
        <v>0.13783333333333334</v>
      </c>
      <c r="AO11" s="10">
        <f t="shared" si="14"/>
        <v>0.22367499999999996</v>
      </c>
      <c r="AQ11">
        <v>2013</v>
      </c>
      <c r="AR11" s="7">
        <v>8.58</v>
      </c>
      <c r="AS11" s="10">
        <f t="shared" si="15"/>
        <v>2013</v>
      </c>
      <c r="AT11" s="12">
        <f t="shared" si="16"/>
        <v>8.7106598984771573</v>
      </c>
      <c r="AV11">
        <v>1951</v>
      </c>
      <c r="AW11">
        <v>18.899999999999999</v>
      </c>
      <c r="AX11" t="str">
        <f>IF(AND(AW12="",NOT(AW11="")),AW11,IF(AW11="",IF(AW10="",AX10*AX10/AX9,(AW10/$AW$8)^(1/(AV10-$AV$8))*AX10),""))</f>
        <v/>
      </c>
      <c r="AY11" s="1">
        <f>MAX(AW11:AX11)</f>
        <v>18.899999999999999</v>
      </c>
      <c r="BA11">
        <f t="shared" si="17"/>
        <v>1951</v>
      </c>
      <c r="BB11" s="1">
        <v>4.2</v>
      </c>
      <c r="BD11">
        <f>IF(BA11&lt;$B$4,BD12*BB11/BB12,IF(BA11&gt;$B$5,BD10*BB11/BB10,VLOOKUP(BA11,$A$8:$D$119,4,FALSE)))</f>
        <v>4.2170040485829974</v>
      </c>
    </row>
    <row r="12" spans="1:56" x14ac:dyDescent="0.25">
      <c r="A12" s="2">
        <v>1992</v>
      </c>
      <c r="B12">
        <v>62.6</v>
      </c>
      <c r="D12" s="1">
        <f t="shared" ref="D12:D18" si="20">IF(B12="",D11*C12/C11,B12)</f>
        <v>62.6</v>
      </c>
      <c r="E12" s="10">
        <f>A12</f>
        <v>1992</v>
      </c>
      <c r="F12" s="11">
        <f>D12</f>
        <v>62.6</v>
      </c>
      <c r="H12">
        <f t="shared" si="5"/>
        <v>2005</v>
      </c>
      <c r="I12">
        <v>123.76292169166668</v>
      </c>
      <c r="K12" s="1">
        <f t="shared" si="0"/>
        <v>123.76292169166668</v>
      </c>
      <c r="L12" s="1">
        <f t="shared" si="1"/>
        <v>158.46724928510457</v>
      </c>
      <c r="M12" s="15">
        <f t="shared" si="2"/>
        <v>2005</v>
      </c>
      <c r="N12" s="11">
        <f t="shared" si="3"/>
        <v>158.46724928510457</v>
      </c>
      <c r="P12" s="6">
        <v>26999</v>
      </c>
      <c r="Q12">
        <v>148.83211707800001</v>
      </c>
      <c r="R12">
        <v>4.7600006220076804E-2</v>
      </c>
      <c r="S12" t="e">
        <v>#N/A</v>
      </c>
      <c r="T12" s="3" t="e">
        <v>#N/A</v>
      </c>
      <c r="U12" s="3"/>
      <c r="V12">
        <f t="shared" si="4"/>
        <v>-0.27351147118433872</v>
      </c>
      <c r="X12">
        <v>1990</v>
      </c>
      <c r="Y12">
        <v>59785</v>
      </c>
      <c r="Z12">
        <f t="shared" si="6"/>
        <v>9.0052146008824607E-2</v>
      </c>
      <c r="AB12">
        <f t="shared" si="18"/>
        <v>1990</v>
      </c>
      <c r="AC12">
        <f>AVERAGE(Z12,V29)</f>
        <v>3.0977872943471152E-2</v>
      </c>
      <c r="AD12">
        <f t="shared" si="7"/>
        <v>-4.1070497545090956E-2</v>
      </c>
      <c r="AE12" s="10">
        <f t="shared" si="8"/>
        <v>1990</v>
      </c>
      <c r="AF12" s="10">
        <f t="shared" si="9"/>
        <v>-4.1070497545090956E-2</v>
      </c>
      <c r="AG12" s="3"/>
      <c r="AH12">
        <f t="shared" si="10"/>
        <v>1998</v>
      </c>
      <c r="AI12">
        <v>13.4625</v>
      </c>
      <c r="AJ12">
        <v>21.951666666666668</v>
      </c>
      <c r="AK12">
        <f t="shared" ref="AK12:AL12" si="21">(1+AI12/100)/($F19/$F18)-1</f>
        <v>0.12046185852981983</v>
      </c>
      <c r="AL12">
        <f t="shared" si="21"/>
        <v>0.20429385113268639</v>
      </c>
      <c r="AM12" s="10">
        <f t="shared" si="12"/>
        <v>1998</v>
      </c>
      <c r="AN12" s="10">
        <f t="shared" si="13"/>
        <v>0.13462499999999999</v>
      </c>
      <c r="AO12" s="10">
        <f t="shared" si="14"/>
        <v>0.21951666666666669</v>
      </c>
      <c r="AQ12">
        <v>2014</v>
      </c>
      <c r="AR12" s="7">
        <v>8.58</v>
      </c>
      <c r="AS12" s="10">
        <f t="shared" si="15"/>
        <v>2014</v>
      </c>
      <c r="AT12" s="12">
        <f t="shared" si="16"/>
        <v>8.58</v>
      </c>
      <c r="AV12">
        <v>1952</v>
      </c>
      <c r="AW12">
        <v>19.100000000000001</v>
      </c>
      <c r="AX12" t="str">
        <f t="shared" ref="AX12:AX75" si="22">IF(AND(AW13="",NOT(AW12="")),AW12,IF(AW12="",IF(AW11="",AX11*AX11/AX10,(AW11/$AW$8)^(1/(AV11-$AV$8))*AX11),""))</f>
        <v/>
      </c>
      <c r="AY12" s="1">
        <f t="shared" ref="AY12:AY72" si="23">MAX(AW12:AX12)</f>
        <v>19.100000000000001</v>
      </c>
      <c r="BA12">
        <f t="shared" si="17"/>
        <v>1952</v>
      </c>
      <c r="BB12" s="1">
        <v>4.5</v>
      </c>
      <c r="BD12">
        <f>IF(BA12&lt;$B$4,BD13*BB12/BB13,IF(BA12&gt;$B$5,BD11*BB12/BB11,VLOOKUP(BA12,$A$8:$D$119,4,FALSE)))</f>
        <v>4.5182186234817827</v>
      </c>
    </row>
    <row r="13" spans="1:56" x14ac:dyDescent="0.25">
      <c r="A13" s="2">
        <v>1993</v>
      </c>
      <c r="B13">
        <v>64.2</v>
      </c>
      <c r="D13" s="1">
        <f t="shared" si="20"/>
        <v>64.2</v>
      </c>
      <c r="E13" s="10">
        <f>A13</f>
        <v>1993</v>
      </c>
      <c r="F13" s="11">
        <f>D13</f>
        <v>64.2</v>
      </c>
      <c r="H13">
        <f t="shared" si="5"/>
        <v>2006</v>
      </c>
      <c r="I13">
        <v>129.91319467500003</v>
      </c>
      <c r="K13" s="1">
        <f t="shared" si="0"/>
        <v>129.91319467500003</v>
      </c>
      <c r="L13" s="1">
        <f t="shared" si="1"/>
        <v>162.59473676470591</v>
      </c>
      <c r="M13" s="15">
        <f t="shared" si="2"/>
        <v>2006</v>
      </c>
      <c r="N13" s="11">
        <f t="shared" si="3"/>
        <v>162.59473676470591</v>
      </c>
      <c r="P13" s="6">
        <v>27364</v>
      </c>
      <c r="Q13">
        <v>63.2247450411</v>
      </c>
      <c r="R13">
        <v>0.12090000000001597</v>
      </c>
      <c r="S13" t="e">
        <v>#N/A</v>
      </c>
      <c r="T13" s="3" t="e">
        <v>#N/A</v>
      </c>
      <c r="U13" s="3"/>
      <c r="V13">
        <f t="shared" si="4"/>
        <v>-0.52759420399219104</v>
      </c>
      <c r="X13">
        <v>1991</v>
      </c>
      <c r="Y13">
        <v>62455</v>
      </c>
      <c r="Z13">
        <f t="shared" si="6"/>
        <v>4.4660031780547005E-2</v>
      </c>
      <c r="AB13">
        <f t="shared" si="18"/>
        <v>1991</v>
      </c>
      <c r="AC13">
        <f>AVERAGE(Z13,V30)</f>
        <v>0.10133351174617944</v>
      </c>
      <c r="AD13">
        <f t="shared" si="7"/>
        <v>5.7350544024686867E-2</v>
      </c>
      <c r="AE13" s="10">
        <f t="shared" si="8"/>
        <v>1991</v>
      </c>
      <c r="AF13" s="10">
        <f t="shared" si="9"/>
        <v>5.7350544024686867E-2</v>
      </c>
      <c r="AG13" s="3"/>
      <c r="AH13">
        <f t="shared" si="10"/>
        <v>1999</v>
      </c>
      <c r="AI13">
        <v>12.176666666666668</v>
      </c>
      <c r="AJ13">
        <v>19.584999999999997</v>
      </c>
      <c r="AK13">
        <f t="shared" ref="AK13:AL13" si="24">(1+AI13/100)/($F20/$F19)-1</f>
        <v>0.11250861989912853</v>
      </c>
      <c r="AL13">
        <f t="shared" si="24"/>
        <v>0.18598053645116908</v>
      </c>
      <c r="AM13" s="10">
        <f t="shared" si="12"/>
        <v>1999</v>
      </c>
      <c r="AN13" s="10">
        <f t="shared" si="13"/>
        <v>0.12176666666666668</v>
      </c>
      <c r="AO13" s="10">
        <f t="shared" si="14"/>
        <v>0.19584999999999997</v>
      </c>
      <c r="AQ13">
        <v>2015</v>
      </c>
      <c r="AR13" s="7">
        <v>8.7899999999999991</v>
      </c>
      <c r="AS13" s="10">
        <f t="shared" si="15"/>
        <v>2015</v>
      </c>
      <c r="AT13" s="12">
        <f t="shared" si="16"/>
        <v>8.7899999999999991</v>
      </c>
      <c r="AV13">
        <v>1953</v>
      </c>
      <c r="AW13">
        <v>20.2</v>
      </c>
      <c r="AX13" t="str">
        <f t="shared" si="22"/>
        <v/>
      </c>
      <c r="AY13" s="1">
        <f t="shared" si="23"/>
        <v>20.2</v>
      </c>
      <c r="BA13">
        <f t="shared" si="17"/>
        <v>1953</v>
      </c>
      <c r="BB13" s="1">
        <v>4.5999999999999996</v>
      </c>
      <c r="BD13">
        <f>IF(BA13&lt;$B$4,BD14*BB13/BB14,IF(BA13&gt;$B$5,BD12*BB13/BB12,VLOOKUP(BA13,$A$8:$D$119,4,FALSE)))</f>
        <v>4.6186234817813778</v>
      </c>
    </row>
    <row r="14" spans="1:56" x14ac:dyDescent="0.25">
      <c r="A14" s="2">
        <v>1994</v>
      </c>
      <c r="B14">
        <v>65.5</v>
      </c>
      <c r="D14" s="1">
        <f t="shared" si="20"/>
        <v>65.5</v>
      </c>
      <c r="E14" s="10">
        <f>A14</f>
        <v>1994</v>
      </c>
      <c r="F14" s="11">
        <f>D14</f>
        <v>65.5</v>
      </c>
      <c r="H14">
        <f t="shared" si="5"/>
        <v>2007</v>
      </c>
      <c r="I14">
        <v>135.7479611</v>
      </c>
      <c r="K14" s="1">
        <f t="shared" si="0"/>
        <v>135.7479611</v>
      </c>
      <c r="L14" s="1">
        <f t="shared" si="1"/>
        <v>165.95105268948654</v>
      </c>
      <c r="M14" s="15">
        <f t="shared" si="2"/>
        <v>2007</v>
      </c>
      <c r="N14" s="11">
        <f t="shared" si="3"/>
        <v>165.95105268948654</v>
      </c>
      <c r="P14" s="6">
        <v>27729</v>
      </c>
      <c r="Q14">
        <v>158.08000000000001</v>
      </c>
      <c r="R14">
        <v>5.8499993668079453E-2</v>
      </c>
      <c r="S14" t="e">
        <v>#N/A</v>
      </c>
      <c r="T14" s="3" t="e">
        <v>#N/A</v>
      </c>
      <c r="U14" s="3"/>
      <c r="V14">
        <f t="shared" si="4"/>
        <v>1.6211868718132312</v>
      </c>
      <c r="X14">
        <v>1992</v>
      </c>
      <c r="Y14">
        <v>61366</v>
      </c>
      <c r="Z14">
        <f t="shared" si="6"/>
        <v>-1.7436554319109732E-2</v>
      </c>
      <c r="AB14">
        <f t="shared" si="18"/>
        <v>1992</v>
      </c>
      <c r="AC14">
        <f>AVERAGE(Z14,V31)</f>
        <v>8.4663309641970552E-2</v>
      </c>
      <c r="AD14">
        <f t="shared" si="7"/>
        <v>5.7631202236563261E-2</v>
      </c>
      <c r="AE14" s="10">
        <f t="shared" si="8"/>
        <v>1992</v>
      </c>
      <c r="AF14" s="10">
        <f t="shared" si="9"/>
        <v>5.7631202236563261E-2</v>
      </c>
      <c r="AG14" s="3"/>
      <c r="AH14">
        <f t="shared" si="10"/>
        <v>2000</v>
      </c>
      <c r="AI14">
        <v>11.730833333333335</v>
      </c>
      <c r="AJ14">
        <v>18.845833333333335</v>
      </c>
      <c r="AK14">
        <f t="shared" ref="AK14:AL14" si="25">(1+AI14/100)/($F21/$F20)-1</f>
        <v>0.10364559556159447</v>
      </c>
      <c r="AL14">
        <f t="shared" si="25"/>
        <v>0.1739255548007248</v>
      </c>
      <c r="AM14" s="10">
        <f t="shared" si="12"/>
        <v>2000</v>
      </c>
      <c r="AN14" s="10">
        <f t="shared" si="13"/>
        <v>0.11730833333333335</v>
      </c>
      <c r="AO14" s="10">
        <f t="shared" si="14"/>
        <v>0.18845833333333334</v>
      </c>
      <c r="AQ14">
        <v>2016</v>
      </c>
      <c r="AR14" s="7">
        <v>9.1999999999999993</v>
      </c>
      <c r="AS14" s="10">
        <f t="shared" si="15"/>
        <v>2016</v>
      </c>
      <c r="AT14" s="12">
        <f t="shared" si="16"/>
        <v>9.1360476663356494</v>
      </c>
      <c r="AV14">
        <v>1954</v>
      </c>
      <c r="AW14">
        <v>21.1</v>
      </c>
      <c r="AX14" t="str">
        <f t="shared" si="22"/>
        <v/>
      </c>
      <c r="AY14" s="1">
        <f t="shared" si="23"/>
        <v>21.1</v>
      </c>
      <c r="BA14">
        <f t="shared" si="17"/>
        <v>1954</v>
      </c>
      <c r="BB14" s="1">
        <v>4.7</v>
      </c>
      <c r="BD14">
        <f>IF(BA14&lt;$B$4,BD15*BB14/BB15,IF(BA14&gt;$B$5,BD13*BB14/BB13,VLOOKUP(BA14,$A$8:$D$119,4,FALSE)))</f>
        <v>4.7190283400809738</v>
      </c>
    </row>
    <row r="15" spans="1:56" x14ac:dyDescent="0.25">
      <c r="A15" s="2">
        <v>1995</v>
      </c>
      <c r="B15">
        <v>67.2</v>
      </c>
      <c r="D15" s="1">
        <f t="shared" si="20"/>
        <v>67.2</v>
      </c>
      <c r="E15" s="10">
        <f>A15</f>
        <v>1995</v>
      </c>
      <c r="F15" s="11">
        <f>D15</f>
        <v>67.2</v>
      </c>
      <c r="H15">
        <f t="shared" si="5"/>
        <v>2008</v>
      </c>
      <c r="I15">
        <v>137.95355225833336</v>
      </c>
      <c r="J15">
        <v>99.610797120302536</v>
      </c>
      <c r="K15" s="1">
        <f t="shared" si="0"/>
        <v>137.95355225833336</v>
      </c>
      <c r="L15" s="1">
        <f t="shared" si="1"/>
        <v>162.87314316214093</v>
      </c>
      <c r="M15" s="15">
        <f t="shared" si="2"/>
        <v>2008</v>
      </c>
      <c r="N15" s="11">
        <f t="shared" si="3"/>
        <v>162.87314316214093</v>
      </c>
      <c r="P15" s="6">
        <v>28095</v>
      </c>
      <c r="Q15">
        <v>151.96</v>
      </c>
      <c r="R15">
        <v>7.4200000000000002E-2</v>
      </c>
      <c r="S15" t="e">
        <v>#N/A</v>
      </c>
      <c r="T15" s="3" t="e">
        <v>#N/A</v>
      </c>
      <c r="U15" s="3"/>
      <c r="V15">
        <f t="shared" si="4"/>
        <v>1.9785418769294072E-2</v>
      </c>
      <c r="X15">
        <v>1993</v>
      </c>
      <c r="Y15">
        <v>62333</v>
      </c>
      <c r="Z15">
        <f t="shared" si="6"/>
        <v>1.5757911547110703E-2</v>
      </c>
      <c r="AB15">
        <f t="shared" si="18"/>
        <v>1993</v>
      </c>
      <c r="AC15">
        <f>AVERAGE(Z15,V32)</f>
        <v>0.10083840743300698</v>
      </c>
      <c r="AD15">
        <f t="shared" si="7"/>
        <v>7.8989706216779254E-2</v>
      </c>
      <c r="AE15" s="10">
        <f t="shared" si="8"/>
        <v>1993</v>
      </c>
      <c r="AF15" s="10">
        <f t="shared" si="9"/>
        <v>7.8989706216779254E-2</v>
      </c>
      <c r="AG15" s="3"/>
      <c r="AH15">
        <f t="shared" si="10"/>
        <v>2001</v>
      </c>
      <c r="AI15">
        <v>11.916666666666666</v>
      </c>
      <c r="AJ15">
        <v>17.802499999999998</v>
      </c>
      <c r="AK15">
        <f t="shared" ref="AK15:AL15" si="26">(1+AI15/100)/($F22/$F21)-1</f>
        <v>0.10564653243847877</v>
      </c>
      <c r="AL15">
        <f t="shared" si="26"/>
        <v>0.16379382550335553</v>
      </c>
      <c r="AM15" s="10">
        <f t="shared" si="12"/>
        <v>2001</v>
      </c>
      <c r="AN15" s="10">
        <f t="shared" si="13"/>
        <v>0.11916666666666666</v>
      </c>
      <c r="AO15" s="10">
        <f t="shared" si="14"/>
        <v>0.17802499999999999</v>
      </c>
      <c r="AQ15">
        <v>2017</v>
      </c>
      <c r="AR15" s="7">
        <v>9.5399999999999991</v>
      </c>
      <c r="AS15" s="10">
        <f t="shared" si="15"/>
        <v>2017</v>
      </c>
      <c r="AT15" s="12">
        <f t="shared" si="16"/>
        <v>9.2263056092843314</v>
      </c>
      <c r="AV15">
        <v>1955</v>
      </c>
      <c r="AW15">
        <v>21.9</v>
      </c>
      <c r="AX15" t="str">
        <f t="shared" si="22"/>
        <v/>
      </c>
      <c r="AY15" s="1">
        <f t="shared" si="23"/>
        <v>21.9</v>
      </c>
      <c r="BA15">
        <f t="shared" si="17"/>
        <v>1955</v>
      </c>
      <c r="BB15" s="1">
        <v>4.8</v>
      </c>
      <c r="BD15">
        <f>IF(BA15&lt;$B$4,BD16*BB15/BB16,IF(BA15&gt;$B$5,BD14*BB15/BB14,VLOOKUP(BA15,$A$8:$D$119,4,FALSE)))</f>
        <v>4.8194331983805689</v>
      </c>
    </row>
    <row r="16" spans="1:56" x14ac:dyDescent="0.25">
      <c r="A16" s="2">
        <v>1996</v>
      </c>
      <c r="B16">
        <v>68.8</v>
      </c>
      <c r="D16" s="1">
        <f t="shared" si="20"/>
        <v>68.8</v>
      </c>
      <c r="E16" s="10">
        <f>A16</f>
        <v>1996</v>
      </c>
      <c r="F16" s="11">
        <f>D16</f>
        <v>68.8</v>
      </c>
      <c r="H16">
        <f t="shared" si="5"/>
        <v>2009</v>
      </c>
      <c r="I16">
        <v>139.75198985833336</v>
      </c>
      <c r="J16">
        <v>102.21809660240783</v>
      </c>
      <c r="K16" s="1">
        <f t="shared" si="0"/>
        <v>139.75198985833336</v>
      </c>
      <c r="L16" s="1">
        <f t="shared" si="1"/>
        <v>161.37643170708242</v>
      </c>
      <c r="M16" s="15">
        <f t="shared" si="2"/>
        <v>2009</v>
      </c>
      <c r="N16" s="11">
        <f t="shared" si="3"/>
        <v>161.37643170708242</v>
      </c>
      <c r="P16" s="6">
        <v>28460</v>
      </c>
      <c r="Q16">
        <v>214.53</v>
      </c>
      <c r="R16">
        <v>5.380000884724747E-2</v>
      </c>
      <c r="S16" t="e">
        <v>#N/A</v>
      </c>
      <c r="T16" s="3" t="e">
        <v>#N/A</v>
      </c>
      <c r="U16" s="3"/>
      <c r="V16">
        <f>Q16/Q15+R15-1</f>
        <v>0.48595309291918931</v>
      </c>
      <c r="X16">
        <v>1994</v>
      </c>
      <c r="Y16">
        <v>64787</v>
      </c>
      <c r="Z16">
        <f t="shared" si="6"/>
        <v>3.9369194487671066E-2</v>
      </c>
      <c r="AB16">
        <f t="shared" si="18"/>
        <v>1994</v>
      </c>
      <c r="AC16">
        <f>AVERAGE(Z16,V33)</f>
        <v>1.437363384064505E-2</v>
      </c>
      <c r="AD16">
        <f t="shared" si="7"/>
        <v>-1.128760392020467E-2</v>
      </c>
      <c r="AE16" s="10">
        <f t="shared" si="8"/>
        <v>1994</v>
      </c>
      <c r="AF16" s="10">
        <f t="shared" si="9"/>
        <v>-1.128760392020467E-2</v>
      </c>
      <c r="AG16" s="3"/>
      <c r="AH16">
        <f t="shared" si="10"/>
        <v>2002</v>
      </c>
      <c r="AI16">
        <v>10.499166666666666</v>
      </c>
      <c r="AJ16">
        <v>15.925000000000002</v>
      </c>
      <c r="AK16">
        <f t="shared" ref="AK16:AL16" si="27">(1+AI16/100)/($F23/$F22)-1</f>
        <v>9.0356015452538685E-2</v>
      </c>
      <c r="AL16">
        <f t="shared" si="27"/>
        <v>0.14389569536423852</v>
      </c>
      <c r="AM16" s="10">
        <f t="shared" si="12"/>
        <v>2002</v>
      </c>
      <c r="AN16" s="10">
        <f t="shared" si="13"/>
        <v>0.10499166666666665</v>
      </c>
      <c r="AO16" s="10">
        <f t="shared" si="14"/>
        <v>0.15925000000000003</v>
      </c>
      <c r="AQ16">
        <v>2018</v>
      </c>
      <c r="AR16" s="7">
        <v>9.93</v>
      </c>
      <c r="AS16" s="10">
        <f t="shared" si="15"/>
        <v>2018</v>
      </c>
      <c r="AT16" s="12">
        <f t="shared" si="16"/>
        <v>9.3767705382436262</v>
      </c>
      <c r="AV16">
        <v>1956</v>
      </c>
      <c r="AW16">
        <v>22.3</v>
      </c>
      <c r="AX16" t="str">
        <f t="shared" si="22"/>
        <v/>
      </c>
      <c r="AY16" s="1">
        <f t="shared" si="23"/>
        <v>22.3</v>
      </c>
      <c r="BA16">
        <f t="shared" si="17"/>
        <v>1956</v>
      </c>
      <c r="BB16" s="1">
        <v>5.0999999999999996</v>
      </c>
      <c r="BD16">
        <f>IF(BA16&lt;$B$4,BD17*BB16/BB17,IF(BA16&gt;$B$5,BD15*BB16/BB15,VLOOKUP(BA16,$A$8:$D$119,4,FALSE)))</f>
        <v>5.1206477732793543</v>
      </c>
    </row>
    <row r="17" spans="1:59" x14ac:dyDescent="0.25">
      <c r="A17" s="2">
        <v>1997</v>
      </c>
      <c r="B17">
        <v>70.099999999999994</v>
      </c>
      <c r="D17" s="1">
        <f t="shared" si="20"/>
        <v>70.099999999999994</v>
      </c>
      <c r="E17" s="10">
        <f>A17</f>
        <v>1997</v>
      </c>
      <c r="F17" s="11">
        <f>D17</f>
        <v>70.099999999999994</v>
      </c>
      <c r="H17">
        <f t="shared" si="5"/>
        <v>2010</v>
      </c>
      <c r="I17">
        <v>142.72824766666668</v>
      </c>
      <c r="J17">
        <v>102.63308667552931</v>
      </c>
      <c r="K17" s="1">
        <f t="shared" si="0"/>
        <v>142.72824766666668</v>
      </c>
      <c r="L17" s="1">
        <f t="shared" si="1"/>
        <v>159.65128374347503</v>
      </c>
      <c r="M17" s="15">
        <f t="shared" si="2"/>
        <v>2010</v>
      </c>
      <c r="N17" s="11">
        <f t="shared" si="3"/>
        <v>159.65128374347503</v>
      </c>
      <c r="P17" s="6">
        <v>28825</v>
      </c>
      <c r="Q17">
        <v>220.22</v>
      </c>
      <c r="R17">
        <v>5.5100008154118613E-2</v>
      </c>
      <c r="S17" t="e">
        <v>#N/A</v>
      </c>
      <c r="T17" s="3" t="e">
        <v>#N/A</v>
      </c>
      <c r="U17" s="3"/>
      <c r="V17">
        <f t="shared" si="4"/>
        <v>8.0323105849997578E-2</v>
      </c>
      <c r="X17">
        <v>1995</v>
      </c>
      <c r="Y17">
        <v>65644</v>
      </c>
      <c r="Z17">
        <f t="shared" si="6"/>
        <v>1.3227962399864124E-2</v>
      </c>
      <c r="AB17">
        <f t="shared" si="18"/>
        <v>1995</v>
      </c>
      <c r="AC17">
        <f>AVERAGE(Z17,V34)</f>
        <v>0.11816468908407285</v>
      </c>
      <c r="AD17">
        <f t="shared" si="7"/>
        <v>9.2160859105373527E-2</v>
      </c>
      <c r="AE17" s="10">
        <f t="shared" si="8"/>
        <v>1995</v>
      </c>
      <c r="AF17" s="10">
        <f t="shared" si="9"/>
        <v>9.2160859105373527E-2</v>
      </c>
      <c r="AG17" s="3"/>
      <c r="AH17">
        <f t="shared" si="10"/>
        <v>2003</v>
      </c>
      <c r="AI17">
        <v>8.4600000000000009</v>
      </c>
      <c r="AJ17">
        <v>15.108333333333334</v>
      </c>
      <c r="AK17">
        <f t="shared" ref="AK17:AL17" si="28">(1+AI17/100)/($F24/$F23)-1</f>
        <v>7.0422222222222164E-2</v>
      </c>
      <c r="AL17">
        <f t="shared" si="28"/>
        <v>0.13603649237472748</v>
      </c>
      <c r="AM17" s="10">
        <f t="shared" si="12"/>
        <v>2003</v>
      </c>
      <c r="AN17" s="10">
        <f t="shared" si="13"/>
        <v>8.4600000000000009E-2</v>
      </c>
      <c r="AO17" s="10">
        <f t="shared" si="14"/>
        <v>0.15108333333333335</v>
      </c>
      <c r="AQ17">
        <v>2019</v>
      </c>
      <c r="AR17" s="7">
        <v>10.36</v>
      </c>
      <c r="AS17" s="10">
        <f t="shared" si="15"/>
        <v>2019</v>
      </c>
      <c r="AT17" s="12">
        <f t="shared" si="16"/>
        <v>9.6103896103896105</v>
      </c>
      <c r="AV17">
        <v>1957</v>
      </c>
      <c r="AW17">
        <v>22.7</v>
      </c>
      <c r="AX17" t="str">
        <f t="shared" si="22"/>
        <v/>
      </c>
      <c r="AY17" s="1">
        <f t="shared" si="23"/>
        <v>22.7</v>
      </c>
      <c r="BA17">
        <f t="shared" si="17"/>
        <v>1957</v>
      </c>
      <c r="BB17" s="1">
        <v>5.2</v>
      </c>
      <c r="BD17">
        <f>IF(BA17&lt;$B$4,BD18*BB17/BB18,IF(BA17&gt;$B$5,BD16*BB17/BB16,VLOOKUP(BA17,$A$8:$D$119,4,FALSE)))</f>
        <v>5.2210526315789503</v>
      </c>
    </row>
    <row r="18" spans="1:59" x14ac:dyDescent="0.25">
      <c r="A18" s="2">
        <v>1998</v>
      </c>
      <c r="B18" s="5">
        <v>71.2</v>
      </c>
      <c r="D18" s="1">
        <f t="shared" si="20"/>
        <v>71.2</v>
      </c>
      <c r="E18" s="10">
        <f>A18</f>
        <v>1998</v>
      </c>
      <c r="F18" s="11">
        <f>D18</f>
        <v>71.2</v>
      </c>
      <c r="H18">
        <f t="shared" si="5"/>
        <v>2011</v>
      </c>
      <c r="I18">
        <v>145.29421690833337</v>
      </c>
      <c r="J18">
        <v>104.63101072102276</v>
      </c>
      <c r="K18" s="1">
        <f t="shared" si="0"/>
        <v>145.29421690833337</v>
      </c>
      <c r="L18" s="1">
        <f t="shared" si="1"/>
        <v>155.56126007316206</v>
      </c>
      <c r="M18" s="15">
        <f t="shared" si="2"/>
        <v>2011</v>
      </c>
      <c r="N18" s="11">
        <f t="shared" si="3"/>
        <v>155.56126007316206</v>
      </c>
      <c r="P18" s="6">
        <v>29190</v>
      </c>
      <c r="Q18">
        <v>229.79</v>
      </c>
      <c r="R18">
        <v>6.92000159375952E-2</v>
      </c>
      <c r="S18" t="e">
        <v>#N/A</v>
      </c>
      <c r="T18" s="3" t="e">
        <v>#N/A</v>
      </c>
      <c r="U18" s="3"/>
      <c r="V18">
        <f t="shared" si="4"/>
        <v>9.8556551610662124E-2</v>
      </c>
      <c r="X18">
        <v>1996</v>
      </c>
      <c r="Y18">
        <v>70626</v>
      </c>
      <c r="Z18">
        <f t="shared" si="6"/>
        <v>7.5894217293278832E-2</v>
      </c>
      <c r="AB18">
        <f t="shared" si="18"/>
        <v>1996</v>
      </c>
      <c r="AC18">
        <f>AVERAGE(Z18,V35)</f>
        <v>0.10609871055529652</v>
      </c>
      <c r="AD18">
        <f t="shared" si="7"/>
        <v>8.5586180972958781E-2</v>
      </c>
      <c r="AE18" s="10">
        <f t="shared" si="8"/>
        <v>1996</v>
      </c>
      <c r="AF18" s="10">
        <f t="shared" si="9"/>
        <v>8.5586180972958781E-2</v>
      </c>
      <c r="AG18" s="3"/>
      <c r="AH18">
        <f t="shared" si="10"/>
        <v>2004</v>
      </c>
      <c r="AI18">
        <v>8.0033333333333356</v>
      </c>
      <c r="AJ18">
        <v>15.61916666666667</v>
      </c>
      <c r="AK18">
        <f t="shared" ref="AK18:AL18" si="29">(1+AI18/100)/($F25/$F24)-1</f>
        <v>5.7907170294494437E-2</v>
      </c>
      <c r="AL18">
        <f t="shared" si="29"/>
        <v>0.13250528169014109</v>
      </c>
      <c r="AM18" s="10">
        <f t="shared" si="12"/>
        <v>2004</v>
      </c>
      <c r="AN18" s="10">
        <f t="shared" si="13"/>
        <v>8.0033333333333359E-2</v>
      </c>
      <c r="AO18" s="10">
        <f t="shared" si="14"/>
        <v>0.1561916666666667</v>
      </c>
      <c r="AQ18">
        <v>2020</v>
      </c>
      <c r="AR18" s="7">
        <v>10.84</v>
      </c>
      <c r="AS18" s="10">
        <f t="shared" si="15"/>
        <v>2020</v>
      </c>
      <c r="AT18" s="12">
        <f t="shared" si="16"/>
        <v>9.9724011039558409</v>
      </c>
      <c r="AV18">
        <v>1958</v>
      </c>
      <c r="AW18">
        <v>23</v>
      </c>
      <c r="AX18" t="str">
        <f t="shared" si="22"/>
        <v/>
      </c>
      <c r="AY18" s="1">
        <f t="shared" si="23"/>
        <v>23</v>
      </c>
      <c r="BA18">
        <f t="shared" si="17"/>
        <v>1958</v>
      </c>
      <c r="BB18" s="1">
        <v>5.4</v>
      </c>
      <c r="BD18">
        <f>IF(BA18&lt;$B$4,BD19*BB18/BB19,IF(BA18&gt;$B$5,BD17*BB18/BB17,VLOOKUP(BA18,$A$8:$D$119,4,FALSE)))</f>
        <v>5.4218623481781414</v>
      </c>
    </row>
    <row r="19" spans="1:59" x14ac:dyDescent="0.25">
      <c r="A19" s="2">
        <v>1999</v>
      </c>
      <c r="B19" s="5">
        <v>72.099999999999994</v>
      </c>
      <c r="D19" s="1">
        <f>IF(B19="",D18*C19/C18,B19)</f>
        <v>72.099999999999994</v>
      </c>
      <c r="E19" s="10">
        <f>A19</f>
        <v>1999</v>
      </c>
      <c r="F19" s="11">
        <f>D19</f>
        <v>72.099999999999994</v>
      </c>
      <c r="H19">
        <f t="shared" si="5"/>
        <v>2012</v>
      </c>
      <c r="I19">
        <v>147.205185575</v>
      </c>
      <c r="J19">
        <v>104.21042021029714</v>
      </c>
      <c r="K19" s="1">
        <f t="shared" si="0"/>
        <v>147.205185575</v>
      </c>
      <c r="L19" s="1">
        <f t="shared" si="1"/>
        <v>153.17917333506765</v>
      </c>
      <c r="M19" s="15">
        <f t="shared" si="2"/>
        <v>2012</v>
      </c>
      <c r="N19" s="11">
        <f t="shared" si="3"/>
        <v>153.17917333506765</v>
      </c>
      <c r="P19" s="6">
        <v>29556</v>
      </c>
      <c r="Q19">
        <v>291.99</v>
      </c>
      <c r="R19">
        <v>5.9400006195417653E-2</v>
      </c>
      <c r="S19" t="e">
        <v>#N/A</v>
      </c>
      <c r="T19" s="3" t="e">
        <v>#N/A</v>
      </c>
      <c r="U19" s="3"/>
      <c r="V19">
        <f t="shared" si="4"/>
        <v>0.33988194291440021</v>
      </c>
      <c r="X19">
        <v>1997</v>
      </c>
      <c r="Y19">
        <v>76103</v>
      </c>
      <c r="Z19">
        <f t="shared" si="6"/>
        <v>7.754934443406114E-2</v>
      </c>
      <c r="AB19">
        <f t="shared" si="18"/>
        <v>1997</v>
      </c>
      <c r="AC19">
        <f>AVERAGE(Z19,V36)</f>
        <v>0.15429421288617917</v>
      </c>
      <c r="AD19">
        <f t="shared" si="7"/>
        <v>0.13646101577698233</v>
      </c>
      <c r="AE19" s="10">
        <f t="shared" si="8"/>
        <v>1997</v>
      </c>
      <c r="AF19" s="10">
        <f t="shared" si="9"/>
        <v>0.13646101577698233</v>
      </c>
      <c r="AG19" s="3"/>
      <c r="AH19">
        <f t="shared" si="10"/>
        <v>2005</v>
      </c>
      <c r="AI19">
        <v>7.37</v>
      </c>
      <c r="AJ19">
        <v>16.120833333333334</v>
      </c>
      <c r="AK19">
        <f t="shared" ref="AK19:AL19" si="30">(1+AI19/100)/($F26/$F25)-1</f>
        <v>4.9511514392991174E-2</v>
      </c>
      <c r="AL19">
        <f t="shared" si="30"/>
        <v>0.13504844597413435</v>
      </c>
      <c r="AM19" s="10">
        <f t="shared" si="12"/>
        <v>2005</v>
      </c>
      <c r="AN19" s="10">
        <f t="shared" si="13"/>
        <v>7.3700000000000002E-2</v>
      </c>
      <c r="AO19" s="10">
        <f t="shared" si="14"/>
        <v>0.16120833333333334</v>
      </c>
      <c r="AQ19">
        <v>2021</v>
      </c>
      <c r="AR19" s="7">
        <v>11.08</v>
      </c>
      <c r="AS19" s="10">
        <f t="shared" si="15"/>
        <v>2021</v>
      </c>
      <c r="AT19" s="12">
        <f t="shared" si="16"/>
        <v>9.9283154121863806</v>
      </c>
      <c r="AV19">
        <v>1959</v>
      </c>
      <c r="AW19">
        <v>24</v>
      </c>
      <c r="AX19" t="str">
        <f t="shared" si="22"/>
        <v/>
      </c>
      <c r="AY19" s="1">
        <f t="shared" si="23"/>
        <v>24</v>
      </c>
      <c r="BA19">
        <f t="shared" si="17"/>
        <v>1959</v>
      </c>
      <c r="BB19" s="1">
        <v>5.4</v>
      </c>
      <c r="BD19">
        <f>IF(BA19&lt;$B$4,BD20*BB19/BB20,IF(BA19&gt;$B$5,BD18*BB19/BB18,VLOOKUP(BA19,$A$8:$D$119,4,FALSE)))</f>
        <v>5.4218623481781414</v>
      </c>
    </row>
    <row r="20" spans="1:59" x14ac:dyDescent="0.25">
      <c r="A20" s="2">
        <v>2000</v>
      </c>
      <c r="B20" s="5">
        <v>72.7</v>
      </c>
      <c r="D20" s="1">
        <f t="shared" ref="D20:D46" si="31">IF(B20="",D19*C20/C19,B20)</f>
        <v>72.7</v>
      </c>
      <c r="E20" s="10">
        <f>A20</f>
        <v>2000</v>
      </c>
      <c r="F20" s="11">
        <f>D20</f>
        <v>72.7</v>
      </c>
      <c r="H20">
        <f t="shared" si="5"/>
        <v>2013</v>
      </c>
      <c r="I20">
        <v>149.16706962500001</v>
      </c>
      <c r="J20">
        <v>108.65916009492729</v>
      </c>
      <c r="K20" s="1">
        <f t="shared" si="0"/>
        <v>149.16706962500001</v>
      </c>
      <c r="L20" s="1">
        <f t="shared" si="1"/>
        <v>151.43864936548223</v>
      </c>
      <c r="M20" s="15">
        <f t="shared" si="2"/>
        <v>2013</v>
      </c>
      <c r="N20" s="11">
        <f t="shared" si="3"/>
        <v>151.43864936548223</v>
      </c>
      <c r="P20" s="6">
        <v>29921</v>
      </c>
      <c r="Q20">
        <v>313.12</v>
      </c>
      <c r="R20">
        <v>5.869999390744763E-2</v>
      </c>
      <c r="S20" t="e">
        <v>#N/A</v>
      </c>
      <c r="T20" s="3" t="e">
        <v>#N/A</v>
      </c>
      <c r="U20" s="3"/>
      <c r="V20">
        <f t="shared" si="4"/>
        <v>0.13176549816432059</v>
      </c>
      <c r="X20">
        <v>1998</v>
      </c>
      <c r="Y20">
        <v>81774</v>
      </c>
      <c r="Z20">
        <f t="shared" si="6"/>
        <v>7.4517430324691603E-2</v>
      </c>
      <c r="AB20">
        <f t="shared" si="18"/>
        <v>1998</v>
      </c>
      <c r="AC20">
        <f>AVERAGE(Z20,V37)</f>
        <v>0.13796146984756863</v>
      </c>
      <c r="AD20">
        <f t="shared" si="7"/>
        <v>0.12375668034877796</v>
      </c>
      <c r="AE20" s="10">
        <f t="shared" si="8"/>
        <v>1998</v>
      </c>
      <c r="AF20" s="10">
        <f t="shared" si="9"/>
        <v>0.12375668034877796</v>
      </c>
      <c r="AG20" s="3"/>
      <c r="AH20">
        <f t="shared" si="10"/>
        <v>2006</v>
      </c>
      <c r="AI20">
        <v>7.180833333333335</v>
      </c>
      <c r="AJ20">
        <v>16.125833333333333</v>
      </c>
      <c r="AK20">
        <f t="shared" ref="AK20:AL20" si="32">(1+AI20/100)/($F27/$F26)-1</f>
        <v>4.6913029747351453E-2</v>
      </c>
      <c r="AL20">
        <f t="shared" si="32"/>
        <v>0.13428534026079886</v>
      </c>
      <c r="AM20" s="10">
        <f t="shared" si="12"/>
        <v>2006</v>
      </c>
      <c r="AN20" s="10">
        <f t="shared" si="13"/>
        <v>7.1808333333333349E-2</v>
      </c>
      <c r="AO20" s="10">
        <f t="shared" si="14"/>
        <v>0.16125833333333334</v>
      </c>
      <c r="AQ20">
        <v>2022</v>
      </c>
      <c r="AR20" s="7">
        <v>11.92</v>
      </c>
      <c r="AS20" s="10">
        <f t="shared" si="15"/>
        <v>2022</v>
      </c>
      <c r="AT20" s="12">
        <f>AT19*AR4</f>
        <v>10.012761014679809</v>
      </c>
      <c r="AV20">
        <v>1960</v>
      </c>
      <c r="AW20">
        <v>25.5</v>
      </c>
      <c r="AX20" t="str">
        <f t="shared" si="22"/>
        <v/>
      </c>
      <c r="AY20" s="1">
        <f t="shared" si="23"/>
        <v>25.5</v>
      </c>
      <c r="BA20">
        <f t="shared" si="17"/>
        <v>1960</v>
      </c>
      <c r="BB20" s="1">
        <v>5.5</v>
      </c>
      <c r="BD20">
        <f>IF(BA20&lt;$B$4,BD21*BB20/BB21,IF(BA20&gt;$B$5,BD19*BB20/BB19,VLOOKUP(BA20,$A$8:$D$119,4,FALSE)))</f>
        <v>5.5222672064777356</v>
      </c>
    </row>
    <row r="21" spans="1:59" x14ac:dyDescent="0.25">
      <c r="A21" s="2">
        <v>2001</v>
      </c>
      <c r="B21" s="5">
        <v>73.599999999999994</v>
      </c>
      <c r="D21" s="1">
        <f t="shared" si="31"/>
        <v>73.599999999999994</v>
      </c>
      <c r="E21" s="10">
        <f>A21</f>
        <v>2001</v>
      </c>
      <c r="F21" s="11">
        <f>D21</f>
        <v>73.599999999999994</v>
      </c>
      <c r="H21">
        <f t="shared" si="5"/>
        <v>2014</v>
      </c>
      <c r="I21">
        <v>151.03810470833329</v>
      </c>
      <c r="J21">
        <v>108.84192152633372</v>
      </c>
      <c r="K21" s="1">
        <f t="shared" si="0"/>
        <v>151.03810470833329</v>
      </c>
      <c r="L21" s="1">
        <f t="shared" si="1"/>
        <v>151.03810470833329</v>
      </c>
      <c r="M21" s="15">
        <f t="shared" si="2"/>
        <v>2014</v>
      </c>
      <c r="N21" s="11">
        <f t="shared" si="3"/>
        <v>151.03810470833329</v>
      </c>
      <c r="P21" s="6">
        <v>30286</v>
      </c>
      <c r="Q21">
        <v>382.22</v>
      </c>
      <c r="R21">
        <v>4.8999999999999995E-2</v>
      </c>
      <c r="S21" t="e">
        <v>#N/A</v>
      </c>
      <c r="T21" s="3" t="e">
        <v>#N/A</v>
      </c>
      <c r="U21" s="3"/>
      <c r="V21">
        <f t="shared" si="4"/>
        <v>0.27938216048895015</v>
      </c>
      <c r="X21">
        <v>1999</v>
      </c>
      <c r="Y21">
        <v>92521.029678404433</v>
      </c>
      <c r="Z21">
        <f t="shared" si="6"/>
        <v>0.13142355367726211</v>
      </c>
      <c r="AB21">
        <f t="shared" si="18"/>
        <v>1999</v>
      </c>
      <c r="AC21">
        <f>AVERAGE(Z21,V38)</f>
        <v>0.15408583551107524</v>
      </c>
      <c r="AD21">
        <f t="shared" si="7"/>
        <v>0.14456105557563292</v>
      </c>
      <c r="AE21" s="10">
        <f t="shared" si="8"/>
        <v>1999</v>
      </c>
      <c r="AF21" s="10">
        <f t="shared" si="9"/>
        <v>0.14456105557563292</v>
      </c>
      <c r="AG21" s="3"/>
      <c r="AH21">
        <f t="shared" si="10"/>
        <v>2007</v>
      </c>
      <c r="AI21">
        <v>7.628333333333333</v>
      </c>
      <c r="AJ21">
        <v>15.26</v>
      </c>
      <c r="AK21">
        <f t="shared" ref="AK21:AL21" si="33">(1+AI21/100)/($F28/$F27)-1</f>
        <v>3.9433018496654926E-2</v>
      </c>
      <c r="AL21">
        <f t="shared" si="33"/>
        <v>0.11313671782762702</v>
      </c>
      <c r="AM21" s="10">
        <f t="shared" si="12"/>
        <v>2007</v>
      </c>
      <c r="AN21" s="10">
        <f t="shared" si="13"/>
        <v>7.6283333333333328E-2</v>
      </c>
      <c r="AO21" s="10">
        <f t="shared" si="14"/>
        <v>0.15259999999999999</v>
      </c>
      <c r="AV21">
        <v>1961</v>
      </c>
      <c r="AW21">
        <v>26.2</v>
      </c>
      <c r="AX21" t="str">
        <f t="shared" si="22"/>
        <v/>
      </c>
      <c r="AY21" s="1">
        <f t="shared" si="23"/>
        <v>26.2</v>
      </c>
      <c r="BA21">
        <f t="shared" si="17"/>
        <v>1961</v>
      </c>
      <c r="BB21" s="1">
        <v>5.7</v>
      </c>
      <c r="BD21">
        <f>IF(BA21&lt;$B$4,BD22*BB21/BB22,IF(BA21&gt;$B$5,BD20*BB21/BB20,VLOOKUP(BA21,$A$8:$D$119,4,FALSE)))</f>
        <v>5.7230769230769258</v>
      </c>
    </row>
    <row r="22" spans="1:59" x14ac:dyDescent="0.25">
      <c r="A22" s="2">
        <v>2002</v>
      </c>
      <c r="B22" s="5">
        <v>74.5</v>
      </c>
      <c r="D22" s="1">
        <f t="shared" si="31"/>
        <v>74.5</v>
      </c>
      <c r="E22" s="10">
        <f>A22</f>
        <v>2002</v>
      </c>
      <c r="F22" s="11">
        <f>D22</f>
        <v>74.5</v>
      </c>
      <c r="H22">
        <f t="shared" si="5"/>
        <v>2015</v>
      </c>
      <c r="I22">
        <v>154.63866195833333</v>
      </c>
      <c r="J22">
        <v>111.38886845217409</v>
      </c>
      <c r="K22" s="1">
        <f t="shared" si="0"/>
        <v>154.63866195833333</v>
      </c>
      <c r="L22" s="1">
        <f t="shared" si="1"/>
        <v>154.63866195833333</v>
      </c>
      <c r="M22" s="15">
        <f t="shared" si="2"/>
        <v>2015</v>
      </c>
      <c r="N22" s="11">
        <f t="shared" si="3"/>
        <v>154.63866195833333</v>
      </c>
      <c r="P22" s="6">
        <v>30651</v>
      </c>
      <c r="Q22">
        <v>470.5</v>
      </c>
      <c r="R22">
        <v>4.540001215664187E-2</v>
      </c>
      <c r="S22" t="e">
        <v>#N/A</v>
      </c>
      <c r="T22" s="3" t="e">
        <v>#N/A</v>
      </c>
      <c r="U22" s="3"/>
      <c r="V22">
        <f t="shared" si="4"/>
        <v>0.27996645910732032</v>
      </c>
      <c r="X22">
        <v>2000</v>
      </c>
      <c r="Y22">
        <v>101550.03115874495</v>
      </c>
      <c r="Z22">
        <f t="shared" si="6"/>
        <v>9.7588640244543168E-2</v>
      </c>
      <c r="AB22">
        <f t="shared" si="18"/>
        <v>2000</v>
      </c>
      <c r="AC22">
        <f>AVERAGE(Z22,V39)</f>
        <v>2.5291343697015911E-2</v>
      </c>
      <c r="AD22">
        <f t="shared" si="7"/>
        <v>1.2753813678981984E-2</v>
      </c>
      <c r="AE22" s="10">
        <f t="shared" si="8"/>
        <v>2000</v>
      </c>
      <c r="AF22" s="10">
        <f t="shared" si="9"/>
        <v>1.2753813678981984E-2</v>
      </c>
      <c r="AG22" s="3"/>
      <c r="AH22">
        <f t="shared" si="10"/>
        <v>2008</v>
      </c>
      <c r="AI22">
        <v>9.0599999999999969</v>
      </c>
      <c r="AJ22">
        <v>15.983333333333333</v>
      </c>
      <c r="AK22">
        <f t="shared" ref="AK22:AL22" si="34">(1+AI22/100)/($F29/$F28)-1</f>
        <v>6.6672286374134027E-2</v>
      </c>
      <c r="AL22">
        <f t="shared" si="34"/>
        <v>0.13438664357197849</v>
      </c>
      <c r="AM22" s="10">
        <f t="shared" si="12"/>
        <v>2008</v>
      </c>
      <c r="AN22" s="10">
        <f t="shared" si="13"/>
        <v>9.0599999999999972E-2</v>
      </c>
      <c r="AO22" s="10">
        <f t="shared" si="14"/>
        <v>0.15983333333333333</v>
      </c>
      <c r="AV22">
        <v>1962</v>
      </c>
      <c r="AW22">
        <v>26.5</v>
      </c>
      <c r="AX22" t="str">
        <f t="shared" si="22"/>
        <v/>
      </c>
      <c r="AY22" s="1">
        <f t="shared" si="23"/>
        <v>26.5</v>
      </c>
      <c r="BA22">
        <f t="shared" si="17"/>
        <v>1962</v>
      </c>
      <c r="BB22" s="1">
        <v>5.9</v>
      </c>
      <c r="BD22">
        <f>IF(BA22&lt;$B$4,BD23*BB22/BB23,IF(BA22&gt;$B$5,BD21*BB22/BB21,VLOOKUP(BA22,$A$8:$D$119,4,FALSE)))</f>
        <v>5.9238866396761161</v>
      </c>
    </row>
    <row r="23" spans="1:59" x14ac:dyDescent="0.25">
      <c r="A23" s="2">
        <v>2003</v>
      </c>
      <c r="B23" s="5">
        <v>75.5</v>
      </c>
      <c r="D23" s="1">
        <f t="shared" si="31"/>
        <v>75.5</v>
      </c>
      <c r="E23" s="10">
        <f>A23</f>
        <v>2003</v>
      </c>
      <c r="F23" s="11">
        <f>D23</f>
        <v>75.5</v>
      </c>
      <c r="H23">
        <f t="shared" si="5"/>
        <v>2016</v>
      </c>
      <c r="I23">
        <v>158.30014154999998</v>
      </c>
      <c r="J23">
        <v>113.91753957957239</v>
      </c>
      <c r="K23" s="1">
        <f t="shared" si="0"/>
        <v>158.30014154999998</v>
      </c>
      <c r="L23" s="1">
        <f t="shared" si="1"/>
        <v>157.19974334657394</v>
      </c>
      <c r="M23" s="15">
        <f t="shared" si="2"/>
        <v>2016</v>
      </c>
      <c r="N23" s="11">
        <f t="shared" si="3"/>
        <v>157.19974334657394</v>
      </c>
      <c r="P23" s="6">
        <v>31017</v>
      </c>
      <c r="Q23">
        <v>592.94000000000005</v>
      </c>
      <c r="R23">
        <v>4.4100001595945619E-2</v>
      </c>
      <c r="S23">
        <v>1187.9000000000001</v>
      </c>
      <c r="T23" s="3" t="e">
        <v>#N/A</v>
      </c>
      <c r="U23" s="3"/>
      <c r="V23">
        <f t="shared" si="4"/>
        <v>0.30563380599298617</v>
      </c>
      <c r="X23">
        <v>2001</v>
      </c>
      <c r="Y23">
        <v>112835.39867487247</v>
      </c>
      <c r="Z23">
        <f t="shared" si="6"/>
        <v>0.1111311083547184</v>
      </c>
      <c r="AB23">
        <f t="shared" si="18"/>
        <v>2001</v>
      </c>
      <c r="AC23">
        <f>AVERAGE(Z23,V40)</f>
        <v>-9.6902938901084479E-3</v>
      </c>
      <c r="AD23">
        <f t="shared" si="7"/>
        <v>-2.1653766849825229E-2</v>
      </c>
      <c r="AE23" s="10">
        <f t="shared" si="8"/>
        <v>2001</v>
      </c>
      <c r="AF23" s="10">
        <f t="shared" si="9"/>
        <v>-2.1653766849825229E-2</v>
      </c>
      <c r="AG23" s="3"/>
      <c r="AH23">
        <f t="shared" si="10"/>
        <v>2009</v>
      </c>
      <c r="AI23">
        <v>10.090833333333332</v>
      </c>
      <c r="AJ23">
        <v>16.043333333333333</v>
      </c>
      <c r="AK23">
        <f t="shared" ref="AK23:AL23" si="35">(1+AI23/100)/($F30/$F29)-1</f>
        <v>6.6427982848620282E-2</v>
      </c>
      <c r="AL23">
        <f t="shared" si="35"/>
        <v>0.12408866517524197</v>
      </c>
      <c r="AM23" s="10">
        <f t="shared" si="12"/>
        <v>2009</v>
      </c>
      <c r="AN23" s="10">
        <f t="shared" si="13"/>
        <v>0.10090833333333332</v>
      </c>
      <c r="AO23" s="10">
        <f t="shared" si="14"/>
        <v>0.16043333333333332</v>
      </c>
      <c r="AV23">
        <v>1963</v>
      </c>
      <c r="AW23">
        <v>27.8</v>
      </c>
      <c r="AX23" t="str">
        <f t="shared" si="22"/>
        <v/>
      </c>
      <c r="AY23" s="1">
        <f t="shared" si="23"/>
        <v>27.8</v>
      </c>
      <c r="BA23">
        <f t="shared" si="17"/>
        <v>1963</v>
      </c>
      <c r="BB23" s="1">
        <v>6</v>
      </c>
      <c r="BD23">
        <f>IF(BA23&lt;$B$4,BD24*BB23/BB24,IF(BA23&gt;$B$5,BD22*BB23/BB22,VLOOKUP(BA23,$A$8:$D$119,4,FALSE)))</f>
        <v>6.0242914979757103</v>
      </c>
    </row>
    <row r="24" spans="1:59" x14ac:dyDescent="0.25">
      <c r="A24" s="2">
        <v>2004</v>
      </c>
      <c r="B24" s="5">
        <v>76.5</v>
      </c>
      <c r="D24" s="1">
        <f t="shared" si="31"/>
        <v>76.5</v>
      </c>
      <c r="E24" s="10">
        <f>A24</f>
        <v>2004</v>
      </c>
      <c r="F24" s="11">
        <f>D24</f>
        <v>76.5</v>
      </c>
      <c r="H24">
        <f t="shared" si="5"/>
        <v>2017</v>
      </c>
      <c r="I24">
        <v>162.26650821666667</v>
      </c>
      <c r="J24">
        <v>117.76275333142682</v>
      </c>
      <c r="K24" s="1">
        <f t="shared" si="0"/>
        <v>162.26650821666667</v>
      </c>
      <c r="L24" s="1">
        <f t="shared" si="1"/>
        <v>156.93085901031591</v>
      </c>
      <c r="M24" s="15">
        <f t="shared" si="2"/>
        <v>2017</v>
      </c>
      <c r="N24" s="11">
        <f t="shared" si="3"/>
        <v>156.93085901031591</v>
      </c>
      <c r="P24" s="6">
        <v>31382</v>
      </c>
      <c r="Q24">
        <v>682.94</v>
      </c>
      <c r="R24">
        <v>4.1999999999999996E-2</v>
      </c>
      <c r="S24">
        <v>1439.6</v>
      </c>
      <c r="T24" s="3">
        <v>3.0299999999999997E-2</v>
      </c>
      <c r="U24" s="3"/>
      <c r="V24">
        <f t="shared" si="4"/>
        <v>0.19588601704438902</v>
      </c>
      <c r="X24">
        <v>2002</v>
      </c>
      <c r="Y24">
        <v>128265</v>
      </c>
      <c r="Z24">
        <f t="shared" si="6"/>
        <v>0.13674433295163757</v>
      </c>
      <c r="AB24">
        <f t="shared" si="18"/>
        <v>2002</v>
      </c>
      <c r="AC24">
        <f>AVERAGE(Z24,V41)</f>
        <v>-1.7851344170656813E-2</v>
      </c>
      <c r="AD24">
        <f t="shared" si="7"/>
        <v>-3.0859935638595126E-2</v>
      </c>
      <c r="AE24" s="10">
        <f t="shared" si="8"/>
        <v>2002</v>
      </c>
      <c r="AF24" s="10">
        <f t="shared" si="9"/>
        <v>-3.0859935638595126E-2</v>
      </c>
      <c r="AG24" s="3"/>
      <c r="AH24">
        <f t="shared" si="10"/>
        <v>2010</v>
      </c>
      <c r="AI24">
        <v>9.2591666666666672</v>
      </c>
      <c r="AJ24">
        <v>16.666666666666668</v>
      </c>
      <c r="AK24">
        <f t="shared" ref="AK24:AL24" si="36">(1+AI24/100)/($F31/$F30)-1</f>
        <v>4.5799732334047105E-2</v>
      </c>
      <c r="AL24">
        <f t="shared" si="36"/>
        <v>0.11670235546038543</v>
      </c>
      <c r="AM24" s="10">
        <f t="shared" si="12"/>
        <v>2010</v>
      </c>
      <c r="AN24" s="10">
        <f t="shared" si="13"/>
        <v>9.2591666666666669E-2</v>
      </c>
      <c r="AO24" s="10">
        <f t="shared" si="14"/>
        <v>0.16666666666666669</v>
      </c>
      <c r="AV24">
        <v>1964</v>
      </c>
      <c r="AW24">
        <v>29.4</v>
      </c>
      <c r="AX24" t="str">
        <f t="shared" si="22"/>
        <v/>
      </c>
      <c r="AY24" s="1">
        <f t="shared" si="23"/>
        <v>29.4</v>
      </c>
      <c r="BA24">
        <f t="shared" si="17"/>
        <v>1964</v>
      </c>
      <c r="BB24" s="1">
        <v>6.2</v>
      </c>
      <c r="BD24">
        <f>IF(BA24&lt;$B$4,BD25*BB24/BB25,IF(BA24&gt;$B$5,BD23*BB24/BB23,VLOOKUP(BA24,$A$8:$D$119,4,FALSE)))</f>
        <v>6.2251012145749014</v>
      </c>
    </row>
    <row r="25" spans="1:59" x14ac:dyDescent="0.25">
      <c r="A25" s="2">
        <v>2005</v>
      </c>
      <c r="B25" s="5">
        <v>78.099999999999994</v>
      </c>
      <c r="D25" s="1">
        <f t="shared" si="31"/>
        <v>78.099999999999994</v>
      </c>
      <c r="E25" s="10">
        <f>A25</f>
        <v>2005</v>
      </c>
      <c r="F25" s="11">
        <f>D25</f>
        <v>78.099999999999994</v>
      </c>
      <c r="H25">
        <f t="shared" si="5"/>
        <v>2018</v>
      </c>
      <c r="I25">
        <v>167.17182320000001</v>
      </c>
      <c r="J25">
        <v>121.12231644345349</v>
      </c>
      <c r="K25" s="1">
        <f t="shared" si="0"/>
        <v>167.17182320000001</v>
      </c>
      <c r="L25" s="1">
        <f t="shared" si="1"/>
        <v>157.85818999055712</v>
      </c>
      <c r="M25" s="15">
        <f t="shared" si="2"/>
        <v>2018</v>
      </c>
      <c r="N25" s="11">
        <f t="shared" si="3"/>
        <v>157.85818999055712</v>
      </c>
      <c r="P25" s="6">
        <v>31747</v>
      </c>
      <c r="Q25">
        <v>835.48</v>
      </c>
      <c r="R25">
        <v>3.9899997736031978E-2</v>
      </c>
      <c r="S25">
        <v>1637.8</v>
      </c>
      <c r="T25" s="3">
        <v>2.87E-2</v>
      </c>
      <c r="U25" s="3"/>
      <c r="V25">
        <f>S25/S24+T24-1</f>
        <v>0.16797713253681579</v>
      </c>
      <c r="X25">
        <v>2003</v>
      </c>
      <c r="Y25">
        <v>155627</v>
      </c>
      <c r="Z25">
        <f t="shared" si="6"/>
        <v>0.21332397770241296</v>
      </c>
      <c r="AB25">
        <f t="shared" si="18"/>
        <v>2003</v>
      </c>
      <c r="AC25">
        <f>AVERAGE(Z25,V42)</f>
        <v>0.14518236348544655</v>
      </c>
      <c r="AD25">
        <f t="shared" si="7"/>
        <v>0.13021265938759741</v>
      </c>
      <c r="AE25" s="10">
        <f t="shared" si="8"/>
        <v>2003</v>
      </c>
      <c r="AF25" s="10">
        <f t="shared" si="9"/>
        <v>0.13021265938759741</v>
      </c>
      <c r="AG25" s="3"/>
      <c r="AH25">
        <f t="shared" si="10"/>
        <v>2011</v>
      </c>
      <c r="AI25">
        <v>8.7499999999999982</v>
      </c>
      <c r="AJ25">
        <v>16.936666666666664</v>
      </c>
      <c r="AK25">
        <f t="shared" ref="AK25:AL25" si="37">(1+AI25/100)/($F32/$F31)-1</f>
        <v>5.6945889698231111E-2</v>
      </c>
      <c r="AL25">
        <f t="shared" si="37"/>
        <v>0.13651245230662523</v>
      </c>
      <c r="AM25" s="10">
        <f t="shared" si="12"/>
        <v>2011</v>
      </c>
      <c r="AN25" s="10">
        <f t="shared" si="13"/>
        <v>8.7499999999999981E-2</v>
      </c>
      <c r="AO25" s="10">
        <f t="shared" si="14"/>
        <v>0.16936666666666664</v>
      </c>
      <c r="AV25">
        <v>1965</v>
      </c>
      <c r="AW25">
        <v>30</v>
      </c>
      <c r="AX25" t="str">
        <f t="shared" si="22"/>
        <v/>
      </c>
      <c r="AY25" s="1">
        <f t="shared" si="23"/>
        <v>30</v>
      </c>
      <c r="BA25">
        <f t="shared" si="17"/>
        <v>1965</v>
      </c>
      <c r="BB25" s="1">
        <v>6.5</v>
      </c>
      <c r="BD25">
        <f>IF(BA25&lt;$B$4,BD26*BB25/BB26,IF(BA25&gt;$B$5,BD24*BB25/BB24,VLOOKUP(BA25,$A$8:$D$119,4,FALSE)))</f>
        <v>6.5263157894736867</v>
      </c>
    </row>
    <row r="26" spans="1:59" x14ac:dyDescent="0.25">
      <c r="A26" s="2">
        <v>2006</v>
      </c>
      <c r="B26" s="5">
        <v>79.900000000000006</v>
      </c>
      <c r="D26" s="1">
        <f t="shared" si="31"/>
        <v>79.900000000000006</v>
      </c>
      <c r="E26" s="10">
        <f>A26</f>
        <v>2006</v>
      </c>
      <c r="F26" s="11">
        <f>D26</f>
        <v>79.900000000000006</v>
      </c>
      <c r="H26">
        <f t="shared" si="5"/>
        <v>2019</v>
      </c>
      <c r="I26">
        <v>172.51387894999996</v>
      </c>
      <c r="J26">
        <v>125.01577370262817</v>
      </c>
      <c r="K26" s="1">
        <f t="shared" si="0"/>
        <v>172.51387894999996</v>
      </c>
      <c r="L26" s="1">
        <f t="shared" si="1"/>
        <v>160.03142759740257</v>
      </c>
      <c r="M26" s="15">
        <f t="shared" si="2"/>
        <v>2019</v>
      </c>
      <c r="N26" s="11">
        <f t="shared" si="3"/>
        <v>160.03142759740257</v>
      </c>
      <c r="P26" s="6">
        <v>32112</v>
      </c>
      <c r="Q26">
        <v>870.22</v>
      </c>
      <c r="R26">
        <v>4.5799997717243912E-2</v>
      </c>
      <c r="S26">
        <v>1591.5</v>
      </c>
      <c r="T26" s="3">
        <v>3.15E-2</v>
      </c>
      <c r="U26" s="3"/>
      <c r="V26">
        <f t="shared" ref="V26:V50" si="38">S26/S25+T25-1</f>
        <v>4.3037000854817542E-4</v>
      </c>
      <c r="X26">
        <v>2004</v>
      </c>
      <c r="Y26">
        <v>180248</v>
      </c>
      <c r="Z26">
        <f t="shared" si="6"/>
        <v>0.15820519575652048</v>
      </c>
      <c r="AB26">
        <f t="shared" si="18"/>
        <v>2004</v>
      </c>
      <c r="AC26">
        <f>AVERAGE(Z26,V43)</f>
        <v>0.13612150360294117</v>
      </c>
      <c r="AD26">
        <f t="shared" si="7"/>
        <v>0.11284628713988498</v>
      </c>
      <c r="AE26" s="10">
        <f t="shared" si="8"/>
        <v>2004</v>
      </c>
      <c r="AF26" s="10">
        <f t="shared" si="9"/>
        <v>0.11284628713988498</v>
      </c>
      <c r="AG26" s="3"/>
      <c r="AH26">
        <f t="shared" si="10"/>
        <v>2012</v>
      </c>
      <c r="AI26">
        <v>7.4383333333333326</v>
      </c>
      <c r="AJ26">
        <v>17.374999999999996</v>
      </c>
      <c r="AK26">
        <f t="shared" ref="AK26:AL26" si="39">(1+AI26/100)/($F33/$F32)-1</f>
        <v>4.8205465313028606E-2</v>
      </c>
      <c r="AL26">
        <f t="shared" si="39"/>
        <v>0.14515101522842655</v>
      </c>
      <c r="AM26" s="10">
        <f t="shared" si="12"/>
        <v>2012</v>
      </c>
      <c r="AN26" s="10">
        <f t="shared" si="13"/>
        <v>7.4383333333333329E-2</v>
      </c>
      <c r="AO26" s="10">
        <f t="shared" si="14"/>
        <v>0.17374999999999996</v>
      </c>
      <c r="AV26">
        <v>1966</v>
      </c>
      <c r="AW26">
        <v>30.5</v>
      </c>
      <c r="AX26" t="str">
        <f t="shared" si="22"/>
        <v/>
      </c>
      <c r="AY26" s="1">
        <f t="shared" si="23"/>
        <v>30.5</v>
      </c>
      <c r="BA26">
        <f t="shared" si="17"/>
        <v>1966</v>
      </c>
      <c r="BB26" s="1">
        <v>6.8</v>
      </c>
      <c r="BD26">
        <f>IF(BA26&lt;$B$4,BD27*BB26/BB27,IF(BA26&gt;$B$5,BD25*BB26/BB25,VLOOKUP(BA26,$A$8:$D$119,4,FALSE)))</f>
        <v>6.8275303643724712</v>
      </c>
    </row>
    <row r="27" spans="1:59" x14ac:dyDescent="0.25">
      <c r="A27" s="2">
        <v>2007</v>
      </c>
      <c r="B27" s="5">
        <v>81.8</v>
      </c>
      <c r="D27" s="1">
        <f t="shared" si="31"/>
        <v>81.8</v>
      </c>
      <c r="E27" s="10">
        <f>A27</f>
        <v>2007</v>
      </c>
      <c r="F27" s="11">
        <f>D27</f>
        <v>81.8</v>
      </c>
      <c r="H27">
        <f t="shared" si="5"/>
        <v>2020</v>
      </c>
      <c r="I27">
        <v>176.22622231091236</v>
      </c>
      <c r="J27">
        <v>139.89513831497041</v>
      </c>
      <c r="K27" s="1">
        <f t="shared" si="0"/>
        <v>176.22622231091236</v>
      </c>
      <c r="L27" s="1">
        <f t="shared" si="1"/>
        <v>162.12163966045293</v>
      </c>
      <c r="M27" s="15">
        <f t="shared" si="2"/>
        <v>2020</v>
      </c>
      <c r="N27" s="11">
        <f t="shared" si="3"/>
        <v>162.12163966045293</v>
      </c>
      <c r="P27" s="6">
        <v>32478</v>
      </c>
      <c r="Q27">
        <v>926.59</v>
      </c>
      <c r="R27">
        <v>4.5799999999999993E-2</v>
      </c>
      <c r="S27">
        <v>1785.7</v>
      </c>
      <c r="T27" s="3">
        <v>3.5299999999999998E-2</v>
      </c>
      <c r="U27" s="3"/>
      <c r="V27">
        <f t="shared" si="38"/>
        <v>0.15352324850769716</v>
      </c>
      <c r="X27">
        <v>2005</v>
      </c>
      <c r="Y27">
        <v>190760</v>
      </c>
      <c r="Z27">
        <f t="shared" si="6"/>
        <v>5.8319648484310482E-2</v>
      </c>
      <c r="AB27">
        <f t="shared" si="18"/>
        <v>2005</v>
      </c>
      <c r="AC27">
        <f>AVERAGE(Z27,V44)</f>
        <v>0.12095345411118053</v>
      </c>
      <c r="AD27">
        <f t="shared" si="7"/>
        <v>9.5700435119939753E-2</v>
      </c>
      <c r="AE27" s="10">
        <f t="shared" si="8"/>
        <v>2005</v>
      </c>
      <c r="AF27" s="10">
        <f t="shared" si="9"/>
        <v>9.5700435119939753E-2</v>
      </c>
      <c r="AG27" s="3"/>
      <c r="AH27">
        <f t="shared" si="10"/>
        <v>2013</v>
      </c>
      <c r="AI27">
        <v>6.03</v>
      </c>
      <c r="AJ27">
        <v>17.914999999999999</v>
      </c>
      <c r="AK27">
        <f t="shared" ref="AK27:AL27" si="40">(1+AI27/100)/($F34/$F33)-1</f>
        <v>4.4395500000000032E-2</v>
      </c>
      <c r="AL27">
        <f t="shared" si="40"/>
        <v>0.1614627500000001</v>
      </c>
      <c r="AM27" s="10">
        <f t="shared" si="12"/>
        <v>2013</v>
      </c>
      <c r="AN27" s="10">
        <f t="shared" si="13"/>
        <v>6.0299999999999999E-2</v>
      </c>
      <c r="AO27" s="10">
        <f t="shared" si="14"/>
        <v>0.17915</v>
      </c>
      <c r="AV27">
        <v>1967</v>
      </c>
      <c r="AW27">
        <v>31.3</v>
      </c>
      <c r="AX27" t="str">
        <f t="shared" si="22"/>
        <v/>
      </c>
      <c r="AY27" s="1">
        <f t="shared" si="23"/>
        <v>31.3</v>
      </c>
      <c r="BA27">
        <f t="shared" si="17"/>
        <v>1967</v>
      </c>
      <c r="BB27" s="1">
        <v>7</v>
      </c>
      <c r="BD27">
        <f>IF(BA27&lt;$B$4,BD28*BB27/BB28,IF(BA27&gt;$B$5,BD26*BB27/BB26,VLOOKUP(BA27,$A$8:$D$119,4,FALSE)))</f>
        <v>7.0283400809716614</v>
      </c>
    </row>
    <row r="28" spans="1:59" x14ac:dyDescent="0.25">
      <c r="A28" s="2">
        <v>2008</v>
      </c>
      <c r="B28" s="5">
        <v>84.7</v>
      </c>
      <c r="C28" s="7">
        <v>85.356499999999997</v>
      </c>
      <c r="D28" s="1">
        <f t="shared" si="31"/>
        <v>84.7</v>
      </c>
      <c r="E28" s="10">
        <f>A28</f>
        <v>2008</v>
      </c>
      <c r="F28" s="11">
        <f>D28</f>
        <v>84.7</v>
      </c>
      <c r="H28">
        <f t="shared" si="5"/>
        <v>2021</v>
      </c>
      <c r="I28">
        <v>187.99250402182147</v>
      </c>
      <c r="J28">
        <v>134.80230403533287</v>
      </c>
      <c r="K28" s="1">
        <f t="shared" si="0"/>
        <v>187.99250402182147</v>
      </c>
      <c r="L28" s="1">
        <f t="shared" si="1"/>
        <v>168.45206453568233</v>
      </c>
      <c r="M28" s="15">
        <f t="shared" si="2"/>
        <v>2021</v>
      </c>
      <c r="N28" s="11">
        <f t="shared" si="3"/>
        <v>168.45206453568233</v>
      </c>
      <c r="P28" s="6">
        <v>32843</v>
      </c>
      <c r="Q28">
        <v>1204.7</v>
      </c>
      <c r="R28">
        <v>4.1799995422013778E-2</v>
      </c>
      <c r="S28">
        <v>2297.3000000000002</v>
      </c>
      <c r="T28" s="3">
        <v>3.1800000000000002E-2</v>
      </c>
      <c r="U28" s="3"/>
      <c r="V28">
        <f t="shared" si="38"/>
        <v>0.3217982919863358</v>
      </c>
      <c r="X28">
        <v>2006</v>
      </c>
      <c r="Y28">
        <v>204813</v>
      </c>
      <c r="Z28">
        <f t="shared" si="6"/>
        <v>7.3668483958901243E-2</v>
      </c>
      <c r="AB28">
        <f t="shared" si="18"/>
        <v>2006</v>
      </c>
      <c r="AC28">
        <f>AVERAGE(Z28,V45)</f>
        <v>0.10926236559650337</v>
      </c>
      <c r="AD28">
        <f t="shared" si="7"/>
        <v>8.3497102825924818E-2</v>
      </c>
      <c r="AE28" s="10">
        <f t="shared" si="8"/>
        <v>2006</v>
      </c>
      <c r="AF28" s="10">
        <f t="shared" si="9"/>
        <v>8.3497102825924818E-2</v>
      </c>
      <c r="AG28" s="3"/>
      <c r="AH28">
        <f t="shared" si="10"/>
        <v>2014</v>
      </c>
      <c r="AI28">
        <v>4.9799999999999995</v>
      </c>
      <c r="AJ28">
        <v>17.576666666666668</v>
      </c>
      <c r="AK28">
        <f t="shared" ref="AK28:AL28" si="41">(1+AI28/100)/($F35/$F34)-1</f>
        <v>4.9800000000000066E-2</v>
      </c>
      <c r="AL28">
        <f t="shared" si="41"/>
        <v>0.17576666666666663</v>
      </c>
      <c r="AM28" s="10">
        <f t="shared" si="12"/>
        <v>2014</v>
      </c>
      <c r="AN28" s="10">
        <f t="shared" si="13"/>
        <v>4.9799999999999997E-2</v>
      </c>
      <c r="AO28" s="10">
        <f t="shared" si="14"/>
        <v>0.17576666666666668</v>
      </c>
      <c r="AV28">
        <v>1968</v>
      </c>
      <c r="AW28">
        <v>33</v>
      </c>
      <c r="AX28" t="str">
        <f t="shared" si="22"/>
        <v/>
      </c>
      <c r="AY28" s="1">
        <f t="shared" si="23"/>
        <v>33</v>
      </c>
      <c r="BA28">
        <f t="shared" si="17"/>
        <v>1968</v>
      </c>
      <c r="BB28" s="1">
        <v>7.4</v>
      </c>
      <c r="BD28">
        <f>IF(BA28&lt;$B$4,BD29*BB28/BB29,IF(BA28&gt;$B$5,BD27*BB28/BB27,VLOOKUP(BA28,$A$8:$D$119,4,FALSE)))</f>
        <v>7.4299595141700427</v>
      </c>
      <c r="BE28">
        <f>$BD$75/BD28</f>
        <v>13.459023539668697</v>
      </c>
      <c r="BF28" t="s">
        <v>40</v>
      </c>
      <c r="BG28">
        <f t="shared" ref="BG28:BG59" si="42">BA28</f>
        <v>1968</v>
      </c>
    </row>
    <row r="29" spans="1:59" x14ac:dyDescent="0.25">
      <c r="A29" s="2">
        <v>2009</v>
      </c>
      <c r="B29" s="5">
        <v>86.6</v>
      </c>
      <c r="C29" s="7">
        <v>87.267416666666676</v>
      </c>
      <c r="D29" s="1">
        <f t="shared" si="31"/>
        <v>86.6</v>
      </c>
      <c r="E29" s="10">
        <f>A29</f>
        <v>2009</v>
      </c>
      <c r="F29" s="11">
        <f>D29</f>
        <v>86.6</v>
      </c>
      <c r="H29">
        <v>2022</v>
      </c>
      <c r="I29">
        <v>197.40664895591226</v>
      </c>
      <c r="J29">
        <v>142.11945189788352</v>
      </c>
      <c r="K29" s="1">
        <f>IF(I29="",K28*J29/J28,I29)</f>
        <v>197.40664895591226</v>
      </c>
      <c r="L29" s="1">
        <f t="shared" si="1"/>
        <v>162.20759979943486</v>
      </c>
      <c r="M29" s="15">
        <f t="shared" si="2"/>
        <v>2022</v>
      </c>
      <c r="N29" s="11">
        <f t="shared" si="3"/>
        <v>162.20759979943486</v>
      </c>
      <c r="P29" s="6">
        <v>33208</v>
      </c>
      <c r="Q29">
        <v>1032.25</v>
      </c>
      <c r="R29">
        <v>5.28E-2</v>
      </c>
      <c r="S29">
        <v>2159.6999999999998</v>
      </c>
      <c r="T29" s="3">
        <v>4.0999999999999995E-2</v>
      </c>
      <c r="U29" s="3"/>
      <c r="V29">
        <f t="shared" si="38"/>
        <v>-2.8096400121882303E-2</v>
      </c>
      <c r="X29">
        <v>2007</v>
      </c>
      <c r="Y29">
        <v>223405</v>
      </c>
      <c r="Z29">
        <f t="shared" si="6"/>
        <v>9.0775487884069861E-2</v>
      </c>
      <c r="AB29">
        <f t="shared" si="18"/>
        <v>2007</v>
      </c>
      <c r="AC29">
        <f>AVERAGE(Z29,V46)</f>
        <v>9.1404778725793667E-2</v>
      </c>
      <c r="AD29">
        <f t="shared" si="7"/>
        <v>5.4036728450648441E-2</v>
      </c>
      <c r="AE29" s="10">
        <f t="shared" si="8"/>
        <v>2007</v>
      </c>
      <c r="AF29" s="10">
        <f t="shared" si="9"/>
        <v>5.4036728450648441E-2</v>
      </c>
      <c r="AG29" s="3"/>
      <c r="AH29">
        <f t="shared" si="10"/>
        <v>2015</v>
      </c>
      <c r="AI29">
        <v>4.331666666666667</v>
      </c>
      <c r="AJ29">
        <v>17.913333333333334</v>
      </c>
      <c r="AK29">
        <f t="shared" ref="AK29:AL29" si="43">(1+AI29/100)/($F36/$F35)-1</f>
        <v>3.6064217146640098E-2</v>
      </c>
      <c r="AL29">
        <f t="shared" si="43"/>
        <v>0.17093677590201906</v>
      </c>
      <c r="AM29" s="10">
        <f t="shared" si="12"/>
        <v>2015</v>
      </c>
      <c r="AN29" s="10">
        <f t="shared" si="13"/>
        <v>4.331666666666667E-2</v>
      </c>
      <c r="AO29" s="10">
        <f t="shared" si="14"/>
        <v>0.17913333333333334</v>
      </c>
      <c r="AV29">
        <v>1969</v>
      </c>
      <c r="AW29">
        <v>33.6</v>
      </c>
      <c r="AX29" t="str">
        <f t="shared" si="22"/>
        <v/>
      </c>
      <c r="AY29" s="1">
        <f t="shared" si="23"/>
        <v>33.6</v>
      </c>
      <c r="BA29">
        <f t="shared" si="17"/>
        <v>1969</v>
      </c>
      <c r="BB29" s="1">
        <v>7.8</v>
      </c>
      <c r="BD29">
        <f>IF(BA29&lt;$B$4,BD30*BB29/BB30,IF(BA29&gt;$B$5,BD28*BB29/BB28,VLOOKUP(BA29,$A$8:$D$119,4,FALSE)))</f>
        <v>7.8315789473684232</v>
      </c>
      <c r="BE29">
        <f t="shared" ref="BE29:BE81" si="44">$BD$75/BD29</f>
        <v>12.768817204301072</v>
      </c>
      <c r="BF29" t="s">
        <v>40</v>
      </c>
      <c r="BG29">
        <f t="shared" si="42"/>
        <v>1969</v>
      </c>
    </row>
    <row r="30" spans="1:59" x14ac:dyDescent="0.25">
      <c r="A30" s="2">
        <v>2010</v>
      </c>
      <c r="B30" s="5">
        <v>89.4</v>
      </c>
      <c r="C30" s="7">
        <v>90.331583333333327</v>
      </c>
      <c r="D30" s="1">
        <f t="shared" si="31"/>
        <v>89.4</v>
      </c>
      <c r="E30" s="10">
        <f>A30</f>
        <v>2010</v>
      </c>
      <c r="F30" s="11">
        <f>D30</f>
        <v>89.4</v>
      </c>
      <c r="H30">
        <f>H29+1</f>
        <v>2023</v>
      </c>
      <c r="J30">
        <v>147.79704153355937</v>
      </c>
      <c r="K30" s="1">
        <f>IF(I30="",K29*J30/J29,I30)</f>
        <v>205.2929300325583</v>
      </c>
      <c r="L30" s="1">
        <f t="shared" si="1"/>
        <v>164.79602326504056</v>
      </c>
      <c r="M30" s="15">
        <f t="shared" si="2"/>
        <v>2023</v>
      </c>
      <c r="N30" s="11">
        <f t="shared" si="3"/>
        <v>164.79602326504056</v>
      </c>
      <c r="P30" s="6">
        <v>33573</v>
      </c>
      <c r="Q30">
        <v>1187.7</v>
      </c>
      <c r="R30">
        <v>5.1699999999999996E-2</v>
      </c>
      <c r="S30">
        <v>2412.4</v>
      </c>
      <c r="T30" s="3">
        <v>3.7699999999999997E-2</v>
      </c>
      <c r="U30" s="3"/>
      <c r="V30">
        <f t="shared" si="38"/>
        <v>0.15800699171181187</v>
      </c>
      <c r="X30">
        <v>2008</v>
      </c>
      <c r="Y30">
        <v>227765</v>
      </c>
      <c r="Z30">
        <f t="shared" si="6"/>
        <v>1.9516125422438968E-2</v>
      </c>
      <c r="AB30">
        <f t="shared" si="18"/>
        <v>2008</v>
      </c>
      <c r="AC30">
        <f>AVERAGE(Z30,V47)</f>
        <v>-0.14183451404742803</v>
      </c>
      <c r="AD30">
        <f t="shared" si="7"/>
        <v>-0.16066262517109864</v>
      </c>
      <c r="AE30" s="10">
        <f t="shared" si="8"/>
        <v>2008</v>
      </c>
      <c r="AF30" s="10">
        <f t="shared" si="9"/>
        <v>-0.16066262517109864</v>
      </c>
      <c r="AG30" s="3"/>
      <c r="AH30">
        <f t="shared" si="10"/>
        <v>2016</v>
      </c>
      <c r="AI30">
        <v>3.9683333333333333</v>
      </c>
      <c r="AJ30">
        <v>17.950833333333335</v>
      </c>
      <c r="AK30">
        <f t="shared" ref="AK30:AL30" si="45">(1+AI30/100)/($F37/$F36)-1</f>
        <v>1.2534929078014123E-2</v>
      </c>
      <c r="AL30">
        <f t="shared" si="45"/>
        <v>0.14870879271437776</v>
      </c>
      <c r="AM30" s="10">
        <f t="shared" si="12"/>
        <v>2016</v>
      </c>
      <c r="AN30" s="10">
        <f t="shared" si="13"/>
        <v>3.9683333333333334E-2</v>
      </c>
      <c r="AO30" s="10">
        <f t="shared" si="14"/>
        <v>0.17950833333333335</v>
      </c>
      <c r="AV30">
        <v>1970</v>
      </c>
      <c r="AW30">
        <v>34.5</v>
      </c>
      <c r="AX30" t="str">
        <f t="shared" si="22"/>
        <v/>
      </c>
      <c r="AY30" s="1">
        <f t="shared" si="23"/>
        <v>34.5</v>
      </c>
      <c r="BA30">
        <f t="shared" si="17"/>
        <v>1970</v>
      </c>
      <c r="BB30" s="1">
        <v>8.3000000000000007</v>
      </c>
      <c r="BD30">
        <f>IF(BA30&lt;$B$4,BD31*BB30/BB31,IF(BA30&gt;$B$5,BD29*BB30/BB29,VLOOKUP(BA30,$A$8:$D$119,4,FALSE)))</f>
        <v>8.3336032388663988</v>
      </c>
      <c r="BE30">
        <f t="shared" si="44"/>
        <v>11.999611348620284</v>
      </c>
      <c r="BF30" t="s">
        <v>40</v>
      </c>
      <c r="BG30">
        <f t="shared" si="42"/>
        <v>1970</v>
      </c>
    </row>
    <row r="31" spans="1:59" x14ac:dyDescent="0.25">
      <c r="A31" s="2">
        <v>2011</v>
      </c>
      <c r="B31" s="5">
        <v>93.4</v>
      </c>
      <c r="C31" s="7">
        <v>94.216333333333324</v>
      </c>
      <c r="D31" s="1">
        <f t="shared" si="31"/>
        <v>93.4</v>
      </c>
      <c r="E31" s="10">
        <f>A31</f>
        <v>2011</v>
      </c>
      <c r="F31" s="11">
        <f>D31</f>
        <v>93.4</v>
      </c>
      <c r="H31">
        <f t="shared" ref="H31:H34" si="46">H30+1</f>
        <v>2024</v>
      </c>
      <c r="J31">
        <v>149.45926153010151</v>
      </c>
      <c r="K31" s="1">
        <f t="shared" si="0"/>
        <v>207.60178554081531</v>
      </c>
      <c r="L31" s="1">
        <f t="shared" si="1"/>
        <v>163.94277212602779</v>
      </c>
      <c r="M31" s="15">
        <f t="shared" si="2"/>
        <v>2024</v>
      </c>
      <c r="N31" s="11">
        <f t="shared" si="3"/>
        <v>163.94277212602779</v>
      </c>
      <c r="P31" s="6">
        <v>33939</v>
      </c>
      <c r="Q31">
        <v>1363.79</v>
      </c>
      <c r="R31">
        <v>4.4700000000000004E-2</v>
      </c>
      <c r="S31">
        <v>2772</v>
      </c>
      <c r="T31" s="3">
        <v>3.2599999999999997E-2</v>
      </c>
      <c r="U31" s="3"/>
      <c r="V31">
        <f t="shared" si="38"/>
        <v>0.18676317360305084</v>
      </c>
      <c r="X31">
        <v>2009</v>
      </c>
      <c r="Y31">
        <v>226064</v>
      </c>
      <c r="Z31">
        <f t="shared" si="6"/>
        <v>-7.4682238271902568E-3</v>
      </c>
      <c r="AB31">
        <f t="shared" si="18"/>
        <v>2009</v>
      </c>
      <c r="AC31">
        <f>AVERAGE(Z31,V48)</f>
        <v>0.12397475002670327</v>
      </c>
      <c r="AD31">
        <f t="shared" si="7"/>
        <v>8.877196143526267E-2</v>
      </c>
      <c r="AE31" s="10">
        <f t="shared" si="8"/>
        <v>2009</v>
      </c>
      <c r="AF31" s="10">
        <f t="shared" si="9"/>
        <v>8.877196143526267E-2</v>
      </c>
      <c r="AG31" s="3"/>
      <c r="AH31">
        <f t="shared" si="10"/>
        <v>2017</v>
      </c>
      <c r="AI31">
        <v>3.7991666666666664</v>
      </c>
      <c r="AJ31">
        <v>17.944166666666668</v>
      </c>
      <c r="AK31">
        <f t="shared" ref="AK31:AL31" si="47">(1+AI31/100)/($F38/$F37)-1</f>
        <v>1.3487614101353351E-2</v>
      </c>
      <c r="AL31">
        <f t="shared" si="47"/>
        <v>0.15159837897387463</v>
      </c>
      <c r="AM31" s="10">
        <f t="shared" si="12"/>
        <v>2017</v>
      </c>
      <c r="AN31" s="10">
        <f t="shared" si="13"/>
        <v>3.7991666666666667E-2</v>
      </c>
      <c r="AO31" s="10">
        <f t="shared" si="14"/>
        <v>0.17944166666666667</v>
      </c>
      <c r="AV31">
        <v>1971</v>
      </c>
      <c r="AW31">
        <v>35.799999999999997</v>
      </c>
      <c r="AX31" t="str">
        <f t="shared" si="22"/>
        <v/>
      </c>
      <c r="AY31" s="1">
        <f t="shared" si="23"/>
        <v>35.799999999999997</v>
      </c>
      <c r="BA31">
        <f t="shared" si="17"/>
        <v>1971</v>
      </c>
      <c r="BB31" s="1">
        <v>9.1</v>
      </c>
      <c r="BD31">
        <f>IF(BA31&lt;$B$4,BD32*BB31/BB32,IF(BA31&gt;$B$5,BD30*BB31/BB30,VLOOKUP(BA31,$A$8:$D$119,4,FALSE)))</f>
        <v>9.1368421052631597</v>
      </c>
      <c r="BE31">
        <f t="shared" si="44"/>
        <v>10.944700460829491</v>
      </c>
      <c r="BF31" t="s">
        <v>40</v>
      </c>
      <c r="BG31">
        <f t="shared" si="42"/>
        <v>1971</v>
      </c>
    </row>
    <row r="32" spans="1:59" x14ac:dyDescent="0.25">
      <c r="A32" s="2">
        <v>2012</v>
      </c>
      <c r="B32" s="5">
        <v>96.1</v>
      </c>
      <c r="C32" s="7">
        <v>96.716666666666669</v>
      </c>
      <c r="D32" s="1">
        <f t="shared" si="31"/>
        <v>96.1</v>
      </c>
      <c r="E32" s="10">
        <f>A32</f>
        <v>2012</v>
      </c>
      <c r="F32" s="11">
        <f>D32</f>
        <v>96.1</v>
      </c>
      <c r="H32">
        <f t="shared" si="46"/>
        <v>2025</v>
      </c>
      <c r="J32">
        <v>151.68812799545449</v>
      </c>
      <c r="K32" s="1">
        <f t="shared" si="0"/>
        <v>210.69772388014755</v>
      </c>
      <c r="L32" s="1">
        <f t="shared" si="1"/>
        <v>163.18350470648323</v>
      </c>
      <c r="M32" s="15">
        <f t="shared" si="2"/>
        <v>2025</v>
      </c>
      <c r="N32" s="11">
        <f t="shared" si="3"/>
        <v>163.18350470648323</v>
      </c>
      <c r="P32" s="6">
        <v>34304</v>
      </c>
      <c r="Q32">
        <v>1682.17</v>
      </c>
      <c r="R32">
        <v>3.49E-2</v>
      </c>
      <c r="S32">
        <v>3197</v>
      </c>
      <c r="T32" s="3">
        <v>2.6099999999999998E-2</v>
      </c>
      <c r="U32" s="3"/>
      <c r="V32">
        <f t="shared" si="38"/>
        <v>0.18591890331890326</v>
      </c>
      <c r="X32">
        <v>2010</v>
      </c>
      <c r="Y32">
        <v>251174</v>
      </c>
      <c r="Z32">
        <f t="shared" si="6"/>
        <v>0.1110747398966665</v>
      </c>
      <c r="AB32">
        <f t="shared" si="18"/>
        <v>2010</v>
      </c>
      <c r="AC32">
        <f>AVERAGE(Z32,V49)</f>
        <v>0.10405706864022457</v>
      </c>
      <c r="AD32">
        <f t="shared" si="7"/>
        <v>5.6774110668480482E-2</v>
      </c>
      <c r="AE32" s="10">
        <f t="shared" si="8"/>
        <v>2010</v>
      </c>
      <c r="AF32" s="10">
        <f t="shared" si="9"/>
        <v>5.6774110668480482E-2</v>
      </c>
      <c r="AG32" s="3"/>
      <c r="AH32">
        <f t="shared" si="10"/>
        <v>2018</v>
      </c>
      <c r="AI32">
        <v>3.7691666666666666</v>
      </c>
      <c r="AJ32">
        <v>18.666666666666664</v>
      </c>
      <c r="AK32">
        <f t="shared" ref="AK32:AL32" si="48">(1+AI32/100)/($F39/$F38)-1</f>
        <v>1.9402110389610483E-2</v>
      </c>
      <c r="AL32">
        <f t="shared" si="48"/>
        <v>0.16575139146567719</v>
      </c>
      <c r="AM32" s="10">
        <f t="shared" si="12"/>
        <v>2018</v>
      </c>
      <c r="AN32" s="10">
        <f t="shared" si="13"/>
        <v>3.7691666666666665E-2</v>
      </c>
      <c r="AO32" s="10">
        <f t="shared" si="14"/>
        <v>0.18666666666666665</v>
      </c>
      <c r="AV32">
        <v>1972</v>
      </c>
      <c r="AW32">
        <v>37.299999999999997</v>
      </c>
      <c r="AX32" t="str">
        <f t="shared" si="22"/>
        <v/>
      </c>
      <c r="AY32" s="1">
        <f t="shared" si="23"/>
        <v>37.299999999999997</v>
      </c>
      <c r="BA32">
        <f t="shared" si="17"/>
        <v>1972</v>
      </c>
      <c r="BB32" s="1">
        <v>9.6999999999999993</v>
      </c>
      <c r="BD32">
        <f>IF(BA32&lt;$B$4,BD33*BB32/BB33,IF(BA32&gt;$B$5,BD31*BB32/BB31,VLOOKUP(BA32,$A$8:$D$119,4,FALSE)))</f>
        <v>9.7392712550607303</v>
      </c>
      <c r="BE32">
        <f t="shared" si="44"/>
        <v>10.267708679747255</v>
      </c>
      <c r="BF32" t="s">
        <v>40</v>
      </c>
      <c r="BG32">
        <f t="shared" si="42"/>
        <v>1972</v>
      </c>
    </row>
    <row r="33" spans="1:59" x14ac:dyDescent="0.25">
      <c r="A33" s="2">
        <v>2013</v>
      </c>
      <c r="B33" s="5">
        <v>98.5</v>
      </c>
      <c r="C33" s="7">
        <v>98.945333333333323</v>
      </c>
      <c r="D33" s="1">
        <f t="shared" si="31"/>
        <v>98.5</v>
      </c>
      <c r="E33" s="10">
        <f>A33</f>
        <v>2013</v>
      </c>
      <c r="F33" s="11">
        <f>D33</f>
        <v>98.5</v>
      </c>
      <c r="H33">
        <f t="shared" si="46"/>
        <v>2026</v>
      </c>
      <c r="J33">
        <v>154.75513745077927</v>
      </c>
      <c r="K33" s="1">
        <f t="shared" si="0"/>
        <v>214.95785893419205</v>
      </c>
      <c r="L33" s="1">
        <f t="shared" si="1"/>
        <v>163.21856984752483</v>
      </c>
      <c r="M33" s="15">
        <f t="shared" si="2"/>
        <v>2026</v>
      </c>
      <c r="N33" s="11">
        <f t="shared" si="3"/>
        <v>163.21856984752483</v>
      </c>
      <c r="P33" s="6">
        <v>34669</v>
      </c>
      <c r="Q33">
        <v>1521.44</v>
      </c>
      <c r="R33">
        <v>4.0799999999999996E-2</v>
      </c>
      <c r="S33">
        <v>3079.6</v>
      </c>
      <c r="T33" s="3">
        <v>3.2199999999999999E-2</v>
      </c>
      <c r="U33" s="3"/>
      <c r="V33">
        <f t="shared" si="38"/>
        <v>-1.0621926806380966E-2</v>
      </c>
      <c r="X33">
        <v>2011</v>
      </c>
      <c r="Y33">
        <v>245319</v>
      </c>
      <c r="Z33">
        <f t="shared" si="6"/>
        <v>-2.3310533733587047E-2</v>
      </c>
      <c r="AB33">
        <f t="shared" si="18"/>
        <v>2011</v>
      </c>
      <c r="AC33">
        <f>AVERAGE(Z33,V50)</f>
        <v>7.235720167692028E-4</v>
      </c>
      <c r="AD33">
        <f t="shared" si="7"/>
        <v>-2.7392490880683962E-2</v>
      </c>
      <c r="AE33" s="10">
        <f t="shared" si="8"/>
        <v>2011</v>
      </c>
      <c r="AF33" s="10">
        <f t="shared" si="9"/>
        <v>-2.7392490880683962E-2</v>
      </c>
      <c r="AG33" s="3"/>
      <c r="AH33">
        <f t="shared" si="10"/>
        <v>2019</v>
      </c>
      <c r="AI33">
        <v>3.6141666666666663</v>
      </c>
      <c r="AJ33">
        <v>20.248333333333331</v>
      </c>
      <c r="AK33">
        <f t="shared" ref="AK33:AL33" si="49">(1+AI33/100)/($F40/$F39)-1</f>
        <v>2.756275682306053E-2</v>
      </c>
      <c r="AL33">
        <f t="shared" si="49"/>
        <v>0.19252716957988358</v>
      </c>
      <c r="AM33" s="10">
        <f t="shared" si="12"/>
        <v>2019</v>
      </c>
      <c r="AN33" s="10">
        <f t="shared" si="13"/>
        <v>3.6141666666666662E-2</v>
      </c>
      <c r="AO33" s="10">
        <f t="shared" si="14"/>
        <v>0.20248333333333332</v>
      </c>
      <c r="AV33">
        <v>1973</v>
      </c>
      <c r="AW33">
        <v>39.799999999999997</v>
      </c>
      <c r="AX33" t="str">
        <f t="shared" si="22"/>
        <v/>
      </c>
      <c r="AY33" s="1">
        <f t="shared" si="23"/>
        <v>39.799999999999997</v>
      </c>
      <c r="BA33">
        <f t="shared" si="17"/>
        <v>1973</v>
      </c>
      <c r="BB33" s="1">
        <v>10.6</v>
      </c>
      <c r="BD33">
        <f>IF(BA33&lt;$B$4,BD34*BB33/BB34,IF(BA33&gt;$B$5,BD32*BB33/BB32,VLOOKUP(BA33,$A$8:$D$119,4,FALSE)))</f>
        <v>10.642914979757087</v>
      </c>
      <c r="BE33">
        <f t="shared" si="44"/>
        <v>9.3959220937309773</v>
      </c>
      <c r="BF33" t="s">
        <v>40</v>
      </c>
      <c r="BG33">
        <f t="shared" si="42"/>
        <v>1973</v>
      </c>
    </row>
    <row r="34" spans="1:59" x14ac:dyDescent="0.25">
      <c r="A34" s="2">
        <v>2014</v>
      </c>
      <c r="B34" s="5">
        <v>100</v>
      </c>
      <c r="C34" s="7">
        <v>99.985000000000014</v>
      </c>
      <c r="D34" s="1">
        <f t="shared" si="31"/>
        <v>100</v>
      </c>
      <c r="E34" s="10">
        <f>A34</f>
        <v>2014</v>
      </c>
      <c r="F34" s="11">
        <f>D34</f>
        <v>100</v>
      </c>
      <c r="H34">
        <f t="shared" si="46"/>
        <v>2027</v>
      </c>
      <c r="J34">
        <v>158.60167281782594</v>
      </c>
      <c r="K34" s="1">
        <f t="shared" si="0"/>
        <v>220.30077045516163</v>
      </c>
      <c r="L34" s="1">
        <f t="shared" si="1"/>
        <v>163.03155667222143</v>
      </c>
      <c r="M34" s="15">
        <f t="shared" si="2"/>
        <v>2027</v>
      </c>
      <c r="N34" s="11">
        <f t="shared" si="3"/>
        <v>163.03155667222143</v>
      </c>
      <c r="P34" s="6">
        <v>35034</v>
      </c>
      <c r="Q34">
        <v>1802.56</v>
      </c>
      <c r="R34">
        <v>3.8200000000000005E-2</v>
      </c>
      <c r="S34">
        <v>3667.5</v>
      </c>
      <c r="T34" s="3">
        <v>3.04E-2</v>
      </c>
      <c r="U34" s="3"/>
      <c r="V34">
        <f t="shared" si="38"/>
        <v>0.22310141576828157</v>
      </c>
      <c r="X34">
        <v>2012</v>
      </c>
      <c r="Y34">
        <v>246032</v>
      </c>
      <c r="Z34">
        <f t="shared" si="6"/>
        <v>2.9064198044179701E-3</v>
      </c>
      <c r="AB34">
        <f t="shared" si="18"/>
        <v>2012</v>
      </c>
      <c r="AC34">
        <f>AVERAGE(Z34,V51)</f>
        <v>2.2969342455809727E-3</v>
      </c>
      <c r="AD34">
        <f t="shared" si="7"/>
        <v>-2.2124513898473808E-2</v>
      </c>
      <c r="AE34" s="10">
        <f t="shared" si="8"/>
        <v>2012</v>
      </c>
      <c r="AF34" s="10">
        <f t="shared" si="9"/>
        <v>-2.2124513898473808E-2</v>
      </c>
      <c r="AG34" s="3"/>
      <c r="AH34">
        <f t="shared" si="10"/>
        <v>2020</v>
      </c>
      <c r="AI34">
        <v>3.5466666666666664</v>
      </c>
      <c r="AJ34">
        <v>20.790000000000003</v>
      </c>
      <c r="AK34">
        <f t="shared" ref="AK34:AL34" si="50">(1+AI34/100)/($F41/$F40)-1</f>
        <v>8.5593787335724869E-3</v>
      </c>
      <c r="AL34">
        <f t="shared" si="50"/>
        <v>0.17651191756272411</v>
      </c>
      <c r="AM34" s="10">
        <f t="shared" si="12"/>
        <v>2020</v>
      </c>
      <c r="AN34" s="10">
        <f t="shared" si="13"/>
        <v>3.5466666666666667E-2</v>
      </c>
      <c r="AO34" s="10">
        <f t="shared" si="14"/>
        <v>0.20790000000000003</v>
      </c>
      <c r="AV34">
        <v>1974</v>
      </c>
      <c r="AW34">
        <v>38.799999999999997</v>
      </c>
      <c r="AX34" t="str">
        <f t="shared" si="22"/>
        <v/>
      </c>
      <c r="AY34" s="1">
        <f t="shared" si="23"/>
        <v>38.799999999999997</v>
      </c>
      <c r="BA34">
        <f t="shared" si="17"/>
        <v>1974</v>
      </c>
      <c r="BB34" s="1">
        <v>12.6</v>
      </c>
      <c r="BD34">
        <f>IF(BA34&lt;$B$4,BD35*BB34/BB35,IF(BA34&gt;$B$5,BD33*BB34/BB33,VLOOKUP(BA34,$A$8:$D$119,4,FALSE)))</f>
        <v>12.651012145748991</v>
      </c>
      <c r="BE34">
        <f t="shared" si="44"/>
        <v>7.9045058883768542</v>
      </c>
      <c r="BF34" t="s">
        <v>40</v>
      </c>
      <c r="BG34">
        <f t="shared" si="42"/>
        <v>1974</v>
      </c>
    </row>
    <row r="35" spans="1:59" x14ac:dyDescent="0.25">
      <c r="A35" s="2">
        <v>2015</v>
      </c>
      <c r="B35" s="5">
        <v>100</v>
      </c>
      <c r="C35" s="7">
        <v>100.08633333333333</v>
      </c>
      <c r="D35" s="1">
        <f t="shared" si="31"/>
        <v>100</v>
      </c>
      <c r="E35" s="10">
        <f>A35</f>
        <v>2015</v>
      </c>
      <c r="F35" s="11">
        <f>D35</f>
        <v>100</v>
      </c>
      <c r="M35" s="15">
        <f>M34+1</f>
        <v>2028</v>
      </c>
      <c r="N35" s="11">
        <f>N34*L6</f>
        <v>163.81254899663941</v>
      </c>
      <c r="P35" s="6">
        <v>35400</v>
      </c>
      <c r="Q35">
        <v>2013.66</v>
      </c>
      <c r="R35">
        <v>4.0899999999999999E-2</v>
      </c>
      <c r="S35">
        <v>4055.9</v>
      </c>
      <c r="T35" s="3">
        <v>2.9900000000000003E-2</v>
      </c>
      <c r="U35" s="3"/>
      <c r="V35">
        <f t="shared" si="38"/>
        <v>0.1363032038173142</v>
      </c>
      <c r="X35">
        <v>2013</v>
      </c>
      <c r="Y35">
        <v>250768</v>
      </c>
      <c r="Z35">
        <f t="shared" si="6"/>
        <v>1.9249528516615655E-2</v>
      </c>
      <c r="AB35">
        <f t="shared" si="18"/>
        <v>2013</v>
      </c>
      <c r="AC35">
        <f>AVERAGE(Z35,V52)</f>
        <v>9.171160408272705E-2</v>
      </c>
      <c r="AD35">
        <f t="shared" si="7"/>
        <v>7.5335930021486197E-2</v>
      </c>
      <c r="AE35" s="10">
        <f t="shared" si="8"/>
        <v>2013</v>
      </c>
      <c r="AF35" s="10">
        <f t="shared" si="9"/>
        <v>7.5335930021486197E-2</v>
      </c>
      <c r="AG35" s="3"/>
      <c r="AH35">
        <f t="shared" si="10"/>
        <v>2021</v>
      </c>
      <c r="AI35">
        <v>3.8266666666666667</v>
      </c>
      <c r="AJ35">
        <v>21.439999999999998</v>
      </c>
      <c r="AK35">
        <f t="shared" ref="AK35:AL35" si="51">(1+AI35/100)/($F42/$F41)-1</f>
        <v>-4.7900082169268665E-2</v>
      </c>
      <c r="AL35">
        <f t="shared" si="51"/>
        <v>0.11361577649958909</v>
      </c>
      <c r="AM35" s="10">
        <f t="shared" si="12"/>
        <v>2021</v>
      </c>
      <c r="AN35" s="10">
        <f t="shared" si="13"/>
        <v>3.8266666666666664E-2</v>
      </c>
      <c r="AO35" s="10">
        <f t="shared" si="14"/>
        <v>0.21439999999999998</v>
      </c>
      <c r="AV35">
        <v>1975</v>
      </c>
      <c r="AW35">
        <v>38.200000000000003</v>
      </c>
      <c r="AX35" t="str">
        <f t="shared" si="22"/>
        <v/>
      </c>
      <c r="AY35" s="1">
        <f t="shared" si="23"/>
        <v>38.200000000000003</v>
      </c>
      <c r="BA35">
        <f t="shared" si="17"/>
        <v>1975</v>
      </c>
      <c r="BB35" s="1">
        <v>15.5</v>
      </c>
      <c r="BD35">
        <f>IF(BA35&lt;$B$4,BD36*BB35/BB36,IF(BA35&gt;$B$5,BD34*BB35/BB34,VLOOKUP(BA35,$A$8:$D$119,4,FALSE)))</f>
        <v>15.56275303643725</v>
      </c>
      <c r="BE35">
        <f t="shared" si="44"/>
        <v>6.4255983350676367</v>
      </c>
      <c r="BF35" t="s">
        <v>40</v>
      </c>
      <c r="BG35">
        <f t="shared" si="42"/>
        <v>1975</v>
      </c>
    </row>
    <row r="36" spans="1:59" x14ac:dyDescent="0.25">
      <c r="A36" s="2">
        <v>2016</v>
      </c>
      <c r="B36" s="8">
        <v>100.7</v>
      </c>
      <c r="C36" s="7">
        <v>101.19475</v>
      </c>
      <c r="D36" s="1">
        <f t="shared" si="31"/>
        <v>100.7</v>
      </c>
      <c r="E36" s="10">
        <f>A36</f>
        <v>2016</v>
      </c>
      <c r="F36" s="11">
        <f>D36</f>
        <v>100.7</v>
      </c>
      <c r="P36" s="6">
        <v>35765</v>
      </c>
      <c r="Q36">
        <v>2411</v>
      </c>
      <c r="R36">
        <v>3.6000000000000004E-2</v>
      </c>
      <c r="S36">
        <v>4871.7</v>
      </c>
      <c r="T36" s="3">
        <v>2.6600000000000002E-2</v>
      </c>
      <c r="U36" s="3"/>
      <c r="V36">
        <f t="shared" si="38"/>
        <v>0.2310390813382972</v>
      </c>
      <c r="X36">
        <v>2014</v>
      </c>
      <c r="Y36">
        <v>267132</v>
      </c>
      <c r="Z36">
        <f t="shared" si="6"/>
        <v>6.5255534996490727E-2</v>
      </c>
      <c r="AB36">
        <f t="shared" si="18"/>
        <v>2014</v>
      </c>
      <c r="AC36">
        <f>AVERAGE(Z36,V53)</f>
        <v>7.9340966880817265E-2</v>
      </c>
      <c r="AD36">
        <f t="shared" si="7"/>
        <v>7.9340966880817376E-2</v>
      </c>
      <c r="AE36" s="10">
        <f t="shared" si="8"/>
        <v>2014</v>
      </c>
      <c r="AF36" s="10">
        <f t="shared" si="9"/>
        <v>7.9340966880817376E-2</v>
      </c>
      <c r="AG36" s="3"/>
      <c r="AM36" s="10">
        <f>AM35+1</f>
        <v>2022</v>
      </c>
      <c r="AN36" s="10">
        <f>AK6</f>
        <v>6.0198436757189541E-2</v>
      </c>
      <c r="AO36" s="10">
        <f>AL6</f>
        <v>0.15704228576200643</v>
      </c>
      <c r="AV36">
        <v>1976</v>
      </c>
      <c r="AW36">
        <v>39.299999999999997</v>
      </c>
      <c r="AX36" t="str">
        <f t="shared" si="22"/>
        <v/>
      </c>
      <c r="AY36" s="1">
        <f t="shared" si="23"/>
        <v>39.299999999999997</v>
      </c>
      <c r="BA36">
        <f t="shared" si="17"/>
        <v>1976</v>
      </c>
      <c r="BB36" s="1">
        <v>18</v>
      </c>
      <c r="BD36">
        <f>IF(BA36&lt;$B$4,BD37*BB36/BB37,IF(BA36&gt;$B$5,BD35*BB36/BB35,VLOOKUP(BA36,$A$8:$D$119,4,FALSE)))</f>
        <v>18.072874493927127</v>
      </c>
      <c r="BE36">
        <f t="shared" si="44"/>
        <v>5.5331541218637987</v>
      </c>
      <c r="BF36" t="s">
        <v>40</v>
      </c>
      <c r="BG36">
        <f t="shared" si="42"/>
        <v>1976</v>
      </c>
    </row>
    <row r="37" spans="1:59" x14ac:dyDescent="0.25">
      <c r="A37" s="2">
        <v>2017</v>
      </c>
      <c r="B37" s="9">
        <v>103.4</v>
      </c>
      <c r="C37" s="7">
        <v>104.05341666666666</v>
      </c>
      <c r="D37" s="1">
        <f t="shared" si="31"/>
        <v>103.4</v>
      </c>
      <c r="E37" s="10">
        <f>A37</f>
        <v>2017</v>
      </c>
      <c r="F37" s="11">
        <f>D37</f>
        <v>103.4</v>
      </c>
      <c r="P37" s="6">
        <v>36130</v>
      </c>
      <c r="Q37">
        <v>2673.92</v>
      </c>
      <c r="R37">
        <v>3.1099999999999999E-2</v>
      </c>
      <c r="S37">
        <v>5723.3</v>
      </c>
      <c r="T37" s="3">
        <v>2.5000000000000001E-2</v>
      </c>
      <c r="U37" s="3"/>
      <c r="V37">
        <f t="shared" si="38"/>
        <v>0.20140550937044566</v>
      </c>
      <c r="X37">
        <v>2015</v>
      </c>
      <c r="Y37">
        <v>276555</v>
      </c>
      <c r="Z37">
        <f t="shared" si="6"/>
        <v>3.5274695656080102E-2</v>
      </c>
      <c r="AB37">
        <f t="shared" si="18"/>
        <v>2015</v>
      </c>
      <c r="AC37">
        <f>AVERAGE(Z37,V54)</f>
        <v>4.9677737508185271E-2</v>
      </c>
      <c r="AD37">
        <f t="shared" si="7"/>
        <v>4.2381070018058686E-2</v>
      </c>
      <c r="AE37" s="10">
        <f t="shared" si="8"/>
        <v>2015</v>
      </c>
      <c r="AF37" s="10">
        <f t="shared" si="9"/>
        <v>4.2381070018058686E-2</v>
      </c>
      <c r="AG37" s="3"/>
      <c r="AV37">
        <v>1977</v>
      </c>
      <c r="AW37">
        <v>40.299999999999997</v>
      </c>
      <c r="AX37" t="str">
        <f t="shared" si="22"/>
        <v/>
      </c>
      <c r="AY37" s="1">
        <f t="shared" si="23"/>
        <v>40.299999999999997</v>
      </c>
      <c r="BA37">
        <f t="shared" si="17"/>
        <v>1977</v>
      </c>
      <c r="BB37" s="1">
        <v>20.8</v>
      </c>
      <c r="BD37">
        <f>IF(BA37&lt;$B$4,BD38*BB37/BB38,IF(BA37&gt;$B$5,BD36*BB37/BB36,VLOOKUP(BA37,$A$8:$D$119,4,FALSE)))</f>
        <v>20.88421052631579</v>
      </c>
      <c r="BE37">
        <f t="shared" si="44"/>
        <v>4.788306451612903</v>
      </c>
      <c r="BF37" t="s">
        <v>40</v>
      </c>
      <c r="BG37">
        <f t="shared" si="42"/>
        <v>1977</v>
      </c>
    </row>
    <row r="38" spans="1:59" x14ac:dyDescent="0.25">
      <c r="A38" s="2">
        <v>2018</v>
      </c>
      <c r="B38" s="9">
        <v>105.9</v>
      </c>
      <c r="C38" s="7">
        <v>106.41291666666667</v>
      </c>
      <c r="D38" s="1">
        <f t="shared" si="31"/>
        <v>105.9</v>
      </c>
      <c r="E38" s="10">
        <f>A38</f>
        <v>2018</v>
      </c>
      <c r="F38" s="11">
        <f>D38</f>
        <v>105.9</v>
      </c>
      <c r="P38" s="6">
        <v>36495</v>
      </c>
      <c r="Q38">
        <v>3242.06</v>
      </c>
      <c r="R38">
        <v>2.86E-2</v>
      </c>
      <c r="S38">
        <v>6591.8</v>
      </c>
      <c r="T38" s="3">
        <v>2.12E-2</v>
      </c>
      <c r="U38" s="3"/>
      <c r="V38">
        <f t="shared" si="38"/>
        <v>0.17674811734488838</v>
      </c>
      <c r="X38">
        <v>2016</v>
      </c>
      <c r="Y38">
        <v>282511</v>
      </c>
      <c r="Z38">
        <f t="shared" si="6"/>
        <v>2.1536403247093716E-2</v>
      </c>
      <c r="AB38">
        <f t="shared" si="18"/>
        <v>2016</v>
      </c>
      <c r="AC38">
        <f>AVERAGE(Z38,V55)</f>
        <v>-2.3475597563564043E-2</v>
      </c>
      <c r="AD38">
        <f t="shared" si="7"/>
        <v>-4.8974784087532974E-2</v>
      </c>
      <c r="AE38" s="10">
        <f t="shared" si="8"/>
        <v>2016</v>
      </c>
      <c r="AF38" s="10">
        <f t="shared" si="9"/>
        <v>-4.8974784087532974E-2</v>
      </c>
      <c r="AG38" s="3"/>
      <c r="AV38">
        <v>1978</v>
      </c>
      <c r="AW38">
        <v>42</v>
      </c>
      <c r="AX38" t="str">
        <f t="shared" si="22"/>
        <v/>
      </c>
      <c r="AY38" s="1">
        <f t="shared" si="23"/>
        <v>42</v>
      </c>
      <c r="BA38">
        <f t="shared" si="17"/>
        <v>1978</v>
      </c>
      <c r="BB38" s="1">
        <v>22.8</v>
      </c>
      <c r="BD38">
        <f>IF(BA38&lt;$B$4,BD39*BB38/BB39,IF(BA38&gt;$B$5,BD37*BB38/BB37,VLOOKUP(BA38,$A$8:$D$119,4,FALSE)))</f>
        <v>22.892307692307693</v>
      </c>
      <c r="BE38">
        <f t="shared" si="44"/>
        <v>4.368279569892473</v>
      </c>
      <c r="BF38" t="s">
        <v>40</v>
      </c>
      <c r="BG38">
        <f t="shared" si="42"/>
        <v>1978</v>
      </c>
    </row>
    <row r="39" spans="1:59" x14ac:dyDescent="0.25">
      <c r="A39" s="2">
        <v>2019</v>
      </c>
      <c r="B39" s="9">
        <v>107.8</v>
      </c>
      <c r="C39" s="7">
        <v>108.26375</v>
      </c>
      <c r="D39" s="1">
        <f t="shared" si="31"/>
        <v>107.8</v>
      </c>
      <c r="E39" s="10">
        <f>A39</f>
        <v>2019</v>
      </c>
      <c r="F39" s="11">
        <f>D39</f>
        <v>107.8</v>
      </c>
      <c r="P39" s="6">
        <v>36861</v>
      </c>
      <c r="Q39">
        <v>2983.81</v>
      </c>
      <c r="R39">
        <v>2.76E-2</v>
      </c>
      <c r="S39">
        <v>6142.2</v>
      </c>
      <c r="T39" s="3">
        <v>2.23E-2</v>
      </c>
      <c r="U39" s="3"/>
      <c r="V39">
        <f t="shared" si="38"/>
        <v>-4.7005952850511346E-2</v>
      </c>
      <c r="X39">
        <v>2017</v>
      </c>
      <c r="Y39">
        <v>280304</v>
      </c>
      <c r="Z39">
        <f t="shared" si="6"/>
        <v>-7.8120851931429147E-3</v>
      </c>
      <c r="AB39">
        <f t="shared" si="18"/>
        <v>2017</v>
      </c>
      <c r="AC39">
        <f>AVERAGE(Z39,V56)</f>
        <v>9.6045409411421923E-2</v>
      </c>
      <c r="AD39">
        <f t="shared" si="7"/>
        <v>7.0170871889905673E-2</v>
      </c>
      <c r="AE39" s="10">
        <f t="shared" si="8"/>
        <v>2017</v>
      </c>
      <c r="AF39" s="10">
        <f t="shared" si="9"/>
        <v>7.0170871889905673E-2</v>
      </c>
      <c r="AG39" s="3"/>
      <c r="AV39">
        <v>1979</v>
      </c>
      <c r="AW39">
        <v>43.5</v>
      </c>
      <c r="AX39" t="str">
        <f t="shared" si="22"/>
        <v/>
      </c>
      <c r="AY39" s="1">
        <f t="shared" si="23"/>
        <v>43.5</v>
      </c>
      <c r="BA39">
        <f t="shared" si="17"/>
        <v>1979</v>
      </c>
      <c r="BB39" s="1">
        <v>26</v>
      </c>
      <c r="BD39">
        <f>IF(BA39&lt;$B$4,BD40*BB39/BB40,IF(BA39&gt;$B$5,BD38*BB39/BB38,VLOOKUP(BA39,$A$8:$D$119,4,FALSE)))</f>
        <v>26.105263157894736</v>
      </c>
      <c r="BE39">
        <f t="shared" si="44"/>
        <v>3.8306451612903225</v>
      </c>
      <c r="BF39" t="s">
        <v>40</v>
      </c>
      <c r="BG39">
        <f t="shared" si="42"/>
        <v>1979</v>
      </c>
    </row>
    <row r="40" spans="1:59" x14ac:dyDescent="0.25">
      <c r="A40" s="2">
        <v>2020</v>
      </c>
      <c r="B40" s="9">
        <v>108.7</v>
      </c>
      <c r="C40" s="7">
        <v>108.9015</v>
      </c>
      <c r="D40" s="1">
        <f t="shared" si="31"/>
        <v>108.7</v>
      </c>
      <c r="E40" s="10">
        <f>A40</f>
        <v>2020</v>
      </c>
      <c r="F40" s="11">
        <f>D40</f>
        <v>108.7</v>
      </c>
      <c r="P40" s="6">
        <v>37226</v>
      </c>
      <c r="Q40">
        <v>2523.88</v>
      </c>
      <c r="R40">
        <v>3.3399999999999999E-2</v>
      </c>
      <c r="S40">
        <v>5203.6000000000004</v>
      </c>
      <c r="T40" s="3">
        <v>2.63E-2</v>
      </c>
      <c r="U40" s="3"/>
      <c r="V40">
        <f t="shared" si="38"/>
        <v>-0.1305116961349353</v>
      </c>
      <c r="X40">
        <v>2018</v>
      </c>
      <c r="Y40">
        <v>282713</v>
      </c>
      <c r="Z40">
        <f t="shared" si="6"/>
        <v>8.5942405388435006E-3</v>
      </c>
      <c r="AB40">
        <f t="shared" si="18"/>
        <v>2018</v>
      </c>
      <c r="AC40">
        <f>AVERAGE(Z40,V57)</f>
        <v>4.6856437722091249E-2</v>
      </c>
      <c r="AD40">
        <f t="shared" si="7"/>
        <v>2.840535022977253E-2</v>
      </c>
      <c r="AE40" s="10">
        <f t="shared" si="8"/>
        <v>2018</v>
      </c>
      <c r="AF40" s="10">
        <f t="shared" si="9"/>
        <v>2.840535022977253E-2</v>
      </c>
      <c r="AG40" s="3"/>
      <c r="AV40">
        <v>1980</v>
      </c>
      <c r="AW40">
        <v>42.6</v>
      </c>
      <c r="AX40" t="str">
        <f t="shared" si="22"/>
        <v/>
      </c>
      <c r="AY40" s="1">
        <f t="shared" si="23"/>
        <v>42.6</v>
      </c>
      <c r="BA40">
        <f t="shared" si="17"/>
        <v>1980</v>
      </c>
      <c r="BB40" s="1">
        <v>30.4</v>
      </c>
      <c r="BD40">
        <f>IF(BA40&lt;$B$4,BD41*BB40/BB41,IF(BA40&gt;$B$5,BD39*BB40/BB39,VLOOKUP(BA40,$A$8:$D$119,4,FALSE)))</f>
        <v>30.523076923076921</v>
      </c>
      <c r="BE40">
        <f t="shared" si="44"/>
        <v>3.276209677419355</v>
      </c>
      <c r="BF40" t="s">
        <v>40</v>
      </c>
      <c r="BG40">
        <f t="shared" si="42"/>
        <v>1980</v>
      </c>
    </row>
    <row r="41" spans="1:59" x14ac:dyDescent="0.25">
      <c r="A41" s="2">
        <v>2021</v>
      </c>
      <c r="B41" s="9">
        <v>111.6</v>
      </c>
      <c r="C41" s="7">
        <v>113.12943939940922</v>
      </c>
      <c r="D41" s="1">
        <f t="shared" si="31"/>
        <v>111.6</v>
      </c>
      <c r="E41" s="10">
        <f>A41</f>
        <v>2021</v>
      </c>
      <c r="F41" s="11">
        <f>D41</f>
        <v>111.6</v>
      </c>
      <c r="P41" s="6">
        <v>37591</v>
      </c>
      <c r="Q41">
        <v>1893.73</v>
      </c>
      <c r="R41">
        <v>4.0599999999999997E-2</v>
      </c>
      <c r="S41">
        <v>4169.3999999999996</v>
      </c>
      <c r="T41" s="3">
        <v>3.5499999999999997E-2</v>
      </c>
      <c r="U41" s="3"/>
      <c r="V41">
        <f t="shared" si="38"/>
        <v>-0.1724470212929512</v>
      </c>
      <c r="X41">
        <v>2019</v>
      </c>
      <c r="Y41">
        <v>282174</v>
      </c>
      <c r="Z41">
        <f t="shared" si="6"/>
        <v>-1.9065271140698004E-3</v>
      </c>
      <c r="AB41">
        <f t="shared" si="18"/>
        <v>2019</v>
      </c>
      <c r="AC41">
        <f>AVERAGE(Z41,V58)</f>
        <v>1.4773461199753923E-2</v>
      </c>
      <c r="AD41">
        <f t="shared" si="7"/>
        <v>6.3714730205470804E-3</v>
      </c>
      <c r="AE41" s="10">
        <f t="shared" si="8"/>
        <v>2019</v>
      </c>
      <c r="AF41" s="10">
        <f t="shared" si="9"/>
        <v>6.3714730205470804E-3</v>
      </c>
      <c r="AG41" s="3"/>
      <c r="AV41">
        <v>1981</v>
      </c>
      <c r="AW41">
        <v>42.3</v>
      </c>
      <c r="AX41" t="str">
        <f t="shared" si="22"/>
        <v/>
      </c>
      <c r="AY41" s="1">
        <f t="shared" si="23"/>
        <v>42.3</v>
      </c>
      <c r="BA41">
        <f t="shared" si="17"/>
        <v>1981</v>
      </c>
      <c r="BB41" s="1">
        <v>34.1</v>
      </c>
      <c r="BD41">
        <f>IF(BA41&lt;$B$4,BD42*BB41/BB42,IF(BA41&gt;$B$5,BD40*BB41/BB40,VLOOKUP(BA41,$A$8:$D$119,4,FALSE)))</f>
        <v>34.238056680161947</v>
      </c>
      <c r="BE41">
        <f t="shared" si="44"/>
        <v>2.920726515939835</v>
      </c>
      <c r="BF41" t="s">
        <v>40</v>
      </c>
      <c r="BG41">
        <f t="shared" si="42"/>
        <v>1981</v>
      </c>
    </row>
    <row r="42" spans="1:59" x14ac:dyDescent="0.25">
      <c r="A42">
        <f t="shared" ref="A42:A46" si="52">A41+1</f>
        <v>2022</v>
      </c>
      <c r="B42">
        <v>121.7</v>
      </c>
      <c r="C42" s="7">
        <v>122.18838391408273</v>
      </c>
      <c r="D42" s="1">
        <f t="shared" si="31"/>
        <v>121.7</v>
      </c>
      <c r="E42" s="10">
        <f>A42</f>
        <v>2022</v>
      </c>
      <c r="F42" s="11">
        <f>D42</f>
        <v>121.7</v>
      </c>
      <c r="P42" s="6">
        <v>37956</v>
      </c>
      <c r="Q42">
        <v>2207.38</v>
      </c>
      <c r="R42">
        <v>3.1E-2</v>
      </c>
      <c r="S42">
        <v>4342.6000000000004</v>
      </c>
      <c r="T42" s="3">
        <v>3.1E-2</v>
      </c>
      <c r="U42" s="3"/>
      <c r="V42">
        <f t="shared" si="38"/>
        <v>7.7040749268480146E-2</v>
      </c>
      <c r="X42">
        <v>2020</v>
      </c>
      <c r="Y42">
        <v>303278</v>
      </c>
      <c r="Z42">
        <f t="shared" si="6"/>
        <v>7.4790731959712753E-2</v>
      </c>
      <c r="AB42">
        <f t="shared" si="18"/>
        <v>2020</v>
      </c>
      <c r="AC42">
        <f>AVERAGE(Z42,V59)</f>
        <v>-4.8310412787231971E-2</v>
      </c>
      <c r="AD42">
        <f t="shared" si="7"/>
        <v>-7.3040697759606754E-2</v>
      </c>
      <c r="AE42" s="10">
        <f t="shared" si="8"/>
        <v>2020</v>
      </c>
      <c r="AF42" s="10">
        <f t="shared" si="9"/>
        <v>-7.3040697759606754E-2</v>
      </c>
      <c r="AG42" s="3"/>
      <c r="AV42">
        <v>1982</v>
      </c>
      <c r="AW42">
        <v>43.2</v>
      </c>
      <c r="AX42" t="str">
        <f t="shared" si="22"/>
        <v/>
      </c>
      <c r="AY42" s="1">
        <f t="shared" si="23"/>
        <v>43.2</v>
      </c>
      <c r="BA42">
        <f t="shared" si="17"/>
        <v>1982</v>
      </c>
      <c r="BB42" s="1">
        <v>37.299999999999997</v>
      </c>
      <c r="BD42">
        <f>IF(BA42&lt;$B$4,BD43*BB42/BB43,IF(BA42&gt;$B$5,BD41*BB42/BB41,VLOOKUP(BA42,$A$8:$D$119,4,FALSE)))</f>
        <v>37.45101214574899</v>
      </c>
      <c r="BE42">
        <f t="shared" si="44"/>
        <v>2.6701548041165788</v>
      </c>
      <c r="BF42" t="s">
        <v>40</v>
      </c>
      <c r="BG42">
        <f t="shared" si="42"/>
        <v>1982</v>
      </c>
    </row>
    <row r="43" spans="1:59" x14ac:dyDescent="0.25">
      <c r="A43">
        <f t="shared" si="52"/>
        <v>2023</v>
      </c>
      <c r="C43" s="7">
        <v>125.07387589651778</v>
      </c>
      <c r="D43" s="1">
        <f t="shared" si="31"/>
        <v>124.57395874315898</v>
      </c>
      <c r="E43" s="10">
        <f>A43</f>
        <v>2023</v>
      </c>
      <c r="F43" s="11">
        <f>D43</f>
        <v>124.57395874315898</v>
      </c>
      <c r="P43" s="6">
        <v>38322</v>
      </c>
      <c r="Q43">
        <v>2412.3000000000002</v>
      </c>
      <c r="R43">
        <v>0.03</v>
      </c>
      <c r="S43">
        <v>4703.2</v>
      </c>
      <c r="T43" s="3">
        <v>3.0499999999999999E-2</v>
      </c>
      <c r="U43" s="3"/>
      <c r="V43">
        <f t="shared" si="38"/>
        <v>0.11403781144936187</v>
      </c>
      <c r="X43">
        <v>2021</v>
      </c>
      <c r="Y43">
        <v>323595</v>
      </c>
      <c r="Z43">
        <f t="shared" si="6"/>
        <v>6.6991341277639727E-2</v>
      </c>
      <c r="AB43">
        <f t="shared" si="18"/>
        <v>2021</v>
      </c>
      <c r="AC43">
        <f>AVERAGE(Z43,V60)</f>
        <v>0.14426765858244817</v>
      </c>
      <c r="AD43">
        <f t="shared" si="7"/>
        <v>4.9303785520141474E-2</v>
      </c>
      <c r="AE43" s="10">
        <f t="shared" si="8"/>
        <v>2021</v>
      </c>
      <c r="AF43" s="10">
        <f t="shared" si="9"/>
        <v>4.9303785520141474E-2</v>
      </c>
      <c r="AG43" s="3"/>
      <c r="AV43">
        <v>1983</v>
      </c>
      <c r="AW43">
        <v>45</v>
      </c>
      <c r="AX43" t="str">
        <f t="shared" si="22"/>
        <v/>
      </c>
      <c r="AY43" s="1">
        <f t="shared" si="23"/>
        <v>45</v>
      </c>
      <c r="BA43">
        <f t="shared" si="17"/>
        <v>1983</v>
      </c>
      <c r="BB43" s="1">
        <v>39.5</v>
      </c>
      <c r="BD43">
        <f>IF(BA43&lt;$B$4,BD44*BB43/BB44,IF(BA43&gt;$B$5,BD42*BB43/BB42,VLOOKUP(BA43,$A$8:$D$119,4,FALSE)))</f>
        <v>39.659919028340084</v>
      </c>
      <c r="BE43">
        <f t="shared" si="44"/>
        <v>2.5214373213556551</v>
      </c>
      <c r="BF43" t="s">
        <v>40</v>
      </c>
      <c r="BG43">
        <f t="shared" si="42"/>
        <v>1983</v>
      </c>
    </row>
    <row r="44" spans="1:59" x14ac:dyDescent="0.25">
      <c r="A44">
        <f t="shared" si="52"/>
        <v>2024</v>
      </c>
      <c r="C44" s="7">
        <v>127.1388130734492</v>
      </c>
      <c r="D44" s="1">
        <f t="shared" si="31"/>
        <v>126.63064241784659</v>
      </c>
      <c r="E44" s="10">
        <f>A44</f>
        <v>2024</v>
      </c>
      <c r="F44" s="11">
        <f>D44</f>
        <v>126.63064241784659</v>
      </c>
      <c r="P44" s="6">
        <v>38687</v>
      </c>
      <c r="Q44">
        <v>2847.02</v>
      </c>
      <c r="R44">
        <v>2.9499999999999998E-2</v>
      </c>
      <c r="S44">
        <v>5423.2</v>
      </c>
      <c r="T44" s="3">
        <v>2.9500000000000002E-2</v>
      </c>
      <c r="U44" s="3"/>
      <c r="V44">
        <f t="shared" si="38"/>
        <v>0.18358725973805057</v>
      </c>
      <c r="AE44" s="10">
        <f>AE43+1</f>
        <v>2022</v>
      </c>
      <c r="AF44" s="10">
        <f>AD6</f>
        <v>4.6286405160227334E-2</v>
      </c>
      <c r="AG44" s="3"/>
      <c r="AV44">
        <v>1984</v>
      </c>
      <c r="AW44">
        <v>46</v>
      </c>
      <c r="AX44" t="str">
        <f t="shared" si="22"/>
        <v/>
      </c>
      <c r="AY44" s="1">
        <f t="shared" si="23"/>
        <v>46</v>
      </c>
      <c r="BA44">
        <f t="shared" si="17"/>
        <v>1984</v>
      </c>
      <c r="BB44" s="1">
        <v>41.6</v>
      </c>
      <c r="BD44">
        <f>IF(BA44&lt;$B$4,BD45*BB44/BB45,IF(BA44&gt;$B$5,BD43*BB44/BB43,VLOOKUP(BA44,$A$8:$D$119,4,FALSE)))</f>
        <v>41.768421052631588</v>
      </c>
      <c r="BE44">
        <f t="shared" si="44"/>
        <v>2.3941532258064511</v>
      </c>
      <c r="BF44" t="s">
        <v>40</v>
      </c>
      <c r="BG44">
        <f t="shared" si="42"/>
        <v>1984</v>
      </c>
    </row>
    <row r="45" spans="1:59" x14ac:dyDescent="0.25">
      <c r="A45">
        <f t="shared" si="52"/>
        <v>2025</v>
      </c>
      <c r="C45" s="7">
        <v>129.6351965030282</v>
      </c>
      <c r="D45" s="1">
        <f t="shared" si="31"/>
        <v>129.11704786530214</v>
      </c>
      <c r="E45" s="10">
        <f>A45</f>
        <v>2025</v>
      </c>
      <c r="F45" s="11">
        <f>D45</f>
        <v>129.11704786530214</v>
      </c>
      <c r="P45" s="6">
        <v>39052</v>
      </c>
      <c r="Q45">
        <v>0</v>
      </c>
      <c r="R45">
        <v>0</v>
      </c>
      <c r="S45">
        <v>6048.8</v>
      </c>
      <c r="T45" s="3">
        <v>2.86E-2</v>
      </c>
      <c r="U45" s="3"/>
      <c r="V45">
        <f t="shared" si="38"/>
        <v>0.14485624723410551</v>
      </c>
      <c r="AV45">
        <v>1985</v>
      </c>
      <c r="AW45">
        <v>47.9</v>
      </c>
      <c r="AX45" t="str">
        <f t="shared" si="22"/>
        <v/>
      </c>
      <c r="AY45" s="1">
        <f t="shared" si="23"/>
        <v>47.9</v>
      </c>
      <c r="BA45">
        <f t="shared" si="17"/>
        <v>1985</v>
      </c>
      <c r="BB45" s="1">
        <v>43.3</v>
      </c>
      <c r="BD45">
        <f>IF(BA45&lt;$B$4,BD46*BB45/BB46,IF(BA45&gt;$B$5,BD44*BB45/BB44,VLOOKUP(BA45,$A$8:$D$119,4,FALSE)))</f>
        <v>43.4753036437247</v>
      </c>
      <c r="BE45">
        <f t="shared" si="44"/>
        <v>2.3001564478879533</v>
      </c>
      <c r="BF45" t="s">
        <v>40</v>
      </c>
      <c r="BG45">
        <f t="shared" si="42"/>
        <v>1985</v>
      </c>
    </row>
    <row r="46" spans="1:59" x14ac:dyDescent="0.25">
      <c r="A46">
        <f t="shared" si="52"/>
        <v>2026</v>
      </c>
      <c r="C46" s="7">
        <v>132.22790043308873</v>
      </c>
      <c r="D46" s="1">
        <f t="shared" si="31"/>
        <v>131.69938882260817</v>
      </c>
      <c r="E46" s="10">
        <f>A46</f>
        <v>2026</v>
      </c>
      <c r="F46" s="11">
        <f>D46</f>
        <v>131.69938882260817</v>
      </c>
      <c r="P46" s="6">
        <v>39417</v>
      </c>
      <c r="Q46">
        <v>0</v>
      </c>
      <c r="R46">
        <v>0</v>
      </c>
      <c r="S46">
        <v>6432.5</v>
      </c>
      <c r="T46" s="3">
        <v>3.0200000000000001E-2</v>
      </c>
      <c r="U46" s="3"/>
      <c r="V46">
        <f t="shared" si="38"/>
        <v>9.2034069567517474E-2</v>
      </c>
      <c r="AV46">
        <v>1986</v>
      </c>
      <c r="AW46">
        <v>49.4</v>
      </c>
      <c r="AX46" t="str">
        <f t="shared" si="22"/>
        <v/>
      </c>
      <c r="AY46" s="1">
        <f t="shared" si="23"/>
        <v>49.4</v>
      </c>
      <c r="BA46">
        <f t="shared" si="17"/>
        <v>1986</v>
      </c>
      <c r="BB46" s="1">
        <v>45.1</v>
      </c>
      <c r="BD46">
        <f>IF(BA46&lt;$B$4,BD47*BB46/BB47,IF(BA46&gt;$B$5,BD45*BB46/BB45,VLOOKUP(BA46,$A$8:$D$119,4,FALSE)))</f>
        <v>45.282591093117418</v>
      </c>
      <c r="BE46">
        <f t="shared" si="44"/>
        <v>2.2083541949788996</v>
      </c>
      <c r="BF46" t="s">
        <v>40</v>
      </c>
      <c r="BG46">
        <f t="shared" si="42"/>
        <v>1986</v>
      </c>
    </row>
    <row r="47" spans="1:59" x14ac:dyDescent="0.25">
      <c r="E47" s="10">
        <f>E46+1</f>
        <v>2027</v>
      </c>
      <c r="F47" s="11">
        <f>F46*C6</f>
        <v>135.1276862908702</v>
      </c>
      <c r="G47" s="1"/>
      <c r="P47" s="6">
        <v>39783</v>
      </c>
      <c r="Q47">
        <v>0</v>
      </c>
      <c r="R47">
        <v>0</v>
      </c>
      <c r="S47">
        <v>4288</v>
      </c>
      <c r="T47" s="3">
        <v>4.4900000000000002E-2</v>
      </c>
      <c r="U47" s="3"/>
      <c r="V47">
        <f t="shared" si="38"/>
        <v>-0.30318515351729503</v>
      </c>
      <c r="AV47">
        <v>1987</v>
      </c>
      <c r="AW47">
        <v>52.1</v>
      </c>
      <c r="AX47" t="str">
        <f t="shared" si="22"/>
        <v/>
      </c>
      <c r="AY47" s="1">
        <f t="shared" si="23"/>
        <v>52.1</v>
      </c>
      <c r="BA47">
        <f t="shared" si="17"/>
        <v>1987</v>
      </c>
      <c r="BB47" s="1">
        <v>47</v>
      </c>
      <c r="BD47">
        <f>IF(BA47&lt;$B$4,BD48*BB47/BB48,IF(BA47&gt;$B$5,BD46*BB47/BB46,VLOOKUP(BA47,$A$8:$D$119,4,FALSE)))</f>
        <v>47.190283400809726</v>
      </c>
      <c r="BE47">
        <f t="shared" si="44"/>
        <v>2.1190803019903908</v>
      </c>
      <c r="BF47" t="s">
        <v>40</v>
      </c>
      <c r="BG47">
        <f t="shared" si="42"/>
        <v>1987</v>
      </c>
    </row>
    <row r="48" spans="1:59" x14ac:dyDescent="0.25">
      <c r="P48" s="6">
        <v>40148</v>
      </c>
      <c r="Q48">
        <v>0</v>
      </c>
      <c r="R48">
        <v>0</v>
      </c>
      <c r="S48">
        <v>5190.7</v>
      </c>
      <c r="T48" s="3">
        <v>3.2000000000000001E-2</v>
      </c>
      <c r="U48" s="3"/>
      <c r="V48">
        <f t="shared" si="38"/>
        <v>0.2554177238805968</v>
      </c>
      <c r="AV48">
        <v>1988</v>
      </c>
      <c r="AW48">
        <v>55</v>
      </c>
      <c r="AX48" t="str">
        <f t="shared" si="22"/>
        <v/>
      </c>
      <c r="AY48" s="1">
        <f t="shared" si="23"/>
        <v>55</v>
      </c>
      <c r="BA48">
        <f t="shared" si="17"/>
        <v>1988</v>
      </c>
      <c r="BB48" s="1">
        <v>49.4</v>
      </c>
      <c r="BD48">
        <f>IF(BA48&lt;$B$4,BD49*BB48/BB49,IF(BA48&gt;$B$5,BD47*BB48/BB47,VLOOKUP(BA48,$A$8:$D$119,4,FALSE)))</f>
        <v>49.6</v>
      </c>
      <c r="BE48">
        <f t="shared" si="44"/>
        <v>2.0161290322580645</v>
      </c>
      <c r="BF48" t="s">
        <v>40</v>
      </c>
      <c r="BG48">
        <f t="shared" si="42"/>
        <v>1988</v>
      </c>
    </row>
    <row r="49" spans="16:59" x14ac:dyDescent="0.25">
      <c r="P49" s="6">
        <v>40513</v>
      </c>
      <c r="Q49">
        <v>0</v>
      </c>
      <c r="R49">
        <v>0</v>
      </c>
      <c r="S49">
        <v>5528.3</v>
      </c>
      <c r="T49" s="3">
        <v>2.8900000000000002E-2</v>
      </c>
      <c r="U49" s="3"/>
      <c r="V49">
        <f t="shared" si="38"/>
        <v>9.7039397383782644E-2</v>
      </c>
      <c r="AV49">
        <v>1989</v>
      </c>
      <c r="AW49">
        <v>56.3</v>
      </c>
      <c r="AX49" t="str">
        <f t="shared" si="22"/>
        <v/>
      </c>
      <c r="AY49" s="1">
        <f t="shared" si="23"/>
        <v>56.3</v>
      </c>
      <c r="BA49">
        <f t="shared" si="17"/>
        <v>1989</v>
      </c>
      <c r="BB49" s="1">
        <v>52.1</v>
      </c>
      <c r="BD49">
        <f>IF(BA49&lt;$B$4,BD50*BB49/BB50,IF(BA49&gt;$B$5,BD48*BB49/BB48,VLOOKUP(BA49,$A$8:$D$119,4,FALSE)))</f>
        <v>52.2</v>
      </c>
      <c r="BE49">
        <f t="shared" si="44"/>
        <v>1.9157088122605364</v>
      </c>
      <c r="BF49" t="s">
        <v>40</v>
      </c>
      <c r="BG49">
        <f t="shared" si="42"/>
        <v>1989</v>
      </c>
    </row>
    <row r="50" spans="16:59" x14ac:dyDescent="0.25">
      <c r="P50" s="6">
        <v>40878</v>
      </c>
      <c r="Q50">
        <v>0</v>
      </c>
      <c r="R50">
        <v>0</v>
      </c>
      <c r="S50">
        <v>5505.4</v>
      </c>
      <c r="T50" s="3">
        <v>3.5200000000000002E-2</v>
      </c>
      <c r="U50">
        <v>4012.77</v>
      </c>
      <c r="V50">
        <f t="shared" si="38"/>
        <v>2.4757677767125452E-2</v>
      </c>
      <c r="AV50">
        <v>1990</v>
      </c>
      <c r="AW50">
        <v>56.7</v>
      </c>
      <c r="AX50" t="str">
        <f t="shared" si="22"/>
        <v/>
      </c>
      <c r="AY50" s="1">
        <f t="shared" si="23"/>
        <v>56.7</v>
      </c>
      <c r="BA50">
        <f t="shared" si="17"/>
        <v>1990</v>
      </c>
      <c r="BB50" s="1">
        <v>56.1</v>
      </c>
      <c r="BD50">
        <f>IF(BA50&lt;$B$4,BD51*BB50/BB51,IF(BA50&gt;$B$5,BD49*BB50/BB49,VLOOKUP(BA50,$A$8:$D$119,4,FALSE)))</f>
        <v>55.9</v>
      </c>
      <c r="BE50">
        <f t="shared" si="44"/>
        <v>1.7889087656529516</v>
      </c>
      <c r="BF50" t="s">
        <v>40</v>
      </c>
      <c r="BG50">
        <f t="shared" si="42"/>
        <v>1990</v>
      </c>
    </row>
    <row r="51" spans="16:59" x14ac:dyDescent="0.25">
      <c r="P51" s="6">
        <v>41244</v>
      </c>
      <c r="Q51">
        <v>0</v>
      </c>
      <c r="R51">
        <v>0</v>
      </c>
      <c r="S51">
        <v>5320.9</v>
      </c>
      <c r="T51" s="3">
        <v>3.5200000000000002E-2</v>
      </c>
      <c r="U51">
        <v>3934.37</v>
      </c>
      <c r="V51">
        <f>S51/S50+T50-1</f>
        <v>1.6874486867439753E-3</v>
      </c>
      <c r="AV51">
        <v>1991</v>
      </c>
      <c r="AW51">
        <v>56</v>
      </c>
      <c r="AX51" t="str">
        <f t="shared" si="22"/>
        <v/>
      </c>
      <c r="AY51" s="1">
        <f t="shared" si="23"/>
        <v>56</v>
      </c>
      <c r="BA51">
        <f t="shared" si="17"/>
        <v>1991</v>
      </c>
      <c r="BB51" s="1">
        <v>60.5</v>
      </c>
      <c r="BD51">
        <f>IF(BA51&lt;$B$4,BD52*BB51/BB52,IF(BA51&gt;$B$5,BD50*BB51/BB50,VLOOKUP(BA51,$A$8:$D$119,4,FALSE)))</f>
        <v>60.1</v>
      </c>
      <c r="BE51">
        <f t="shared" si="44"/>
        <v>1.6638935108153077</v>
      </c>
      <c r="BF51" t="s">
        <v>40</v>
      </c>
      <c r="BG51">
        <f t="shared" si="42"/>
        <v>1991</v>
      </c>
    </row>
    <row r="52" spans="16:59" x14ac:dyDescent="0.25">
      <c r="P52" s="6">
        <v>41609</v>
      </c>
      <c r="U52">
        <v>4580.29</v>
      </c>
      <c r="V52">
        <f>U52/U51-1</f>
        <v>0.16417367964883844</v>
      </c>
      <c r="AV52">
        <v>1992</v>
      </c>
      <c r="AW52">
        <v>56.2</v>
      </c>
      <c r="AX52" t="str">
        <f t="shared" si="22"/>
        <v/>
      </c>
      <c r="AY52" s="1">
        <f t="shared" si="23"/>
        <v>56.2</v>
      </c>
      <c r="BA52">
        <f t="shared" si="17"/>
        <v>1992</v>
      </c>
      <c r="BB52" s="1">
        <v>63</v>
      </c>
      <c r="BD52">
        <f>IF(BA52&lt;$B$4,BD53*BB52/BB53,IF(BA52&gt;$B$5,BD51*BB52/BB51,VLOOKUP(BA52,$A$8:$D$119,4,FALSE)))</f>
        <v>62.6</v>
      </c>
      <c r="BE52">
        <f t="shared" si="44"/>
        <v>1.5974440894568689</v>
      </c>
      <c r="BF52" t="s">
        <v>40</v>
      </c>
      <c r="BG52">
        <f t="shared" si="42"/>
        <v>1992</v>
      </c>
    </row>
    <row r="53" spans="16:59" x14ac:dyDescent="0.25">
      <c r="P53" s="6">
        <v>41974</v>
      </c>
      <c r="U53">
        <v>5008.21</v>
      </c>
      <c r="V53">
        <f>U53/U52-1</f>
        <v>9.3426398765143803E-2</v>
      </c>
      <c r="AV53">
        <v>1993</v>
      </c>
      <c r="AW53">
        <v>57.5</v>
      </c>
      <c r="AX53" t="str">
        <f t="shared" si="22"/>
        <v/>
      </c>
      <c r="AY53" s="1">
        <f t="shared" si="23"/>
        <v>57.5</v>
      </c>
      <c r="BA53">
        <f t="shared" si="17"/>
        <v>1993</v>
      </c>
      <c r="BB53" s="1">
        <v>65</v>
      </c>
      <c r="BD53">
        <f>IF(BA53&lt;$B$4,BD54*BB53/BB54,IF(BA53&gt;$B$5,BD52*BB53/BB52,VLOOKUP(BA53,$A$8:$D$119,4,FALSE)))</f>
        <v>64.2</v>
      </c>
      <c r="BE53">
        <f t="shared" si="44"/>
        <v>1.557632398753894</v>
      </c>
      <c r="BF53" t="s">
        <v>40</v>
      </c>
      <c r="BG53">
        <f t="shared" si="42"/>
        <v>1993</v>
      </c>
    </row>
    <row r="54" spans="16:59" x14ac:dyDescent="0.25">
      <c r="P54" s="6">
        <v>42339</v>
      </c>
      <c r="U54">
        <v>5329.14</v>
      </c>
      <c r="V54">
        <f t="shared" ref="V54:V60" si="53">U54/U53-1</f>
        <v>6.4080779360290441E-2</v>
      </c>
      <c r="AV54">
        <v>1994</v>
      </c>
      <c r="AW54">
        <v>59.7</v>
      </c>
      <c r="AX54" t="str">
        <f t="shared" si="22"/>
        <v/>
      </c>
      <c r="AY54" s="1">
        <f t="shared" si="23"/>
        <v>59.7</v>
      </c>
      <c r="BA54">
        <f t="shared" si="17"/>
        <v>1994</v>
      </c>
      <c r="BB54" s="1">
        <v>66.099999999999994</v>
      </c>
      <c r="BD54">
        <f>IF(BA54&lt;$B$4,BD55*BB54/BB55,IF(BA54&gt;$B$5,BD53*BB54/BB53,VLOOKUP(BA54,$A$8:$D$119,4,FALSE)))</f>
        <v>65.5</v>
      </c>
      <c r="BE54">
        <f t="shared" si="44"/>
        <v>1.5267175572519085</v>
      </c>
      <c r="BF54" t="s">
        <v>40</v>
      </c>
      <c r="BG54">
        <f t="shared" si="42"/>
        <v>1994</v>
      </c>
    </row>
    <row r="55" spans="16:59" x14ac:dyDescent="0.25">
      <c r="P55" s="6">
        <v>42705</v>
      </c>
      <c r="U55">
        <v>4964.16</v>
      </c>
      <c r="V55">
        <f t="shared" si="53"/>
        <v>-6.8487598374221803E-2</v>
      </c>
      <c r="AV55">
        <v>1995</v>
      </c>
      <c r="AW55">
        <v>61.2</v>
      </c>
      <c r="AX55" t="str">
        <f t="shared" si="22"/>
        <v/>
      </c>
      <c r="AY55" s="1">
        <f t="shared" si="23"/>
        <v>61.2</v>
      </c>
      <c r="BA55">
        <f t="shared" si="17"/>
        <v>1995</v>
      </c>
      <c r="BB55" s="1">
        <v>68.099999999999994</v>
      </c>
      <c r="BD55">
        <f>IF(BA55&lt;$B$4,BD56*BB55/BB56,IF(BA55&gt;$B$5,BD54*BB55/BB54,VLOOKUP(BA55,$A$8:$D$119,4,FALSE)))</f>
        <v>67.2</v>
      </c>
      <c r="BE55">
        <f t="shared" si="44"/>
        <v>1.4880952380952381</v>
      </c>
      <c r="BF55" t="s">
        <v>40</v>
      </c>
      <c r="BG55">
        <f t="shared" si="42"/>
        <v>1995</v>
      </c>
    </row>
    <row r="56" spans="16:59" x14ac:dyDescent="0.25">
      <c r="P56" s="6">
        <v>43070</v>
      </c>
      <c r="U56">
        <v>5956.51</v>
      </c>
      <c r="V56">
        <f t="shared" si="53"/>
        <v>0.19990290401598676</v>
      </c>
      <c r="AV56">
        <v>1996</v>
      </c>
      <c r="AW56">
        <v>62.6</v>
      </c>
      <c r="AX56" t="str">
        <f t="shared" si="22"/>
        <v/>
      </c>
      <c r="AY56" s="1">
        <f t="shared" si="23"/>
        <v>62.6</v>
      </c>
      <c r="BA56">
        <f t="shared" si="17"/>
        <v>1996</v>
      </c>
      <c r="BB56" s="1">
        <v>70.400000000000006</v>
      </c>
      <c r="BD56">
        <f>IF(BA56&lt;$B$4,BD57*BB56/BB57,IF(BA56&gt;$B$5,BD55*BB56/BB55,VLOOKUP(BA56,$A$8:$D$119,4,FALSE)))</f>
        <v>68.8</v>
      </c>
      <c r="BE56">
        <f t="shared" si="44"/>
        <v>1.4534883720930234</v>
      </c>
      <c r="BF56" t="s">
        <v>40</v>
      </c>
      <c r="BG56">
        <f t="shared" si="42"/>
        <v>1996</v>
      </c>
    </row>
    <row r="57" spans="16:59" x14ac:dyDescent="0.25">
      <c r="P57" s="6">
        <v>43435</v>
      </c>
      <c r="U57">
        <v>6463.52</v>
      </c>
      <c r="V57">
        <f t="shared" si="53"/>
        <v>8.5118634905338997E-2</v>
      </c>
      <c r="AV57">
        <v>1997</v>
      </c>
      <c r="AW57">
        <v>65.7</v>
      </c>
      <c r="AX57" t="str">
        <f t="shared" si="22"/>
        <v/>
      </c>
      <c r="AY57" s="1">
        <f t="shared" si="23"/>
        <v>65.7</v>
      </c>
      <c r="BA57">
        <f t="shared" si="17"/>
        <v>1997</v>
      </c>
      <c r="BB57" s="1">
        <v>71.900000000000006</v>
      </c>
      <c r="BD57">
        <f>IF(BA57&lt;$B$4,BD58*BB57/BB58,IF(BA57&gt;$B$5,BD56*BB57/BB56,VLOOKUP(BA57,$A$8:$D$119,4,FALSE)))</f>
        <v>70.099999999999994</v>
      </c>
      <c r="BE57">
        <f t="shared" si="44"/>
        <v>1.4265335235378032</v>
      </c>
      <c r="BF57" t="s">
        <v>40</v>
      </c>
      <c r="BG57">
        <f t="shared" si="42"/>
        <v>1997</v>
      </c>
    </row>
    <row r="58" spans="16:59" x14ac:dyDescent="0.25">
      <c r="P58" s="6">
        <v>43800</v>
      </c>
      <c r="U58">
        <v>6666.82</v>
      </c>
      <c r="V58">
        <f t="shared" si="53"/>
        <v>3.1453449513577647E-2</v>
      </c>
      <c r="AV58">
        <v>1998</v>
      </c>
      <c r="AW58">
        <v>67.8</v>
      </c>
      <c r="AX58" t="str">
        <f t="shared" si="22"/>
        <v/>
      </c>
      <c r="AY58" s="1">
        <f t="shared" si="23"/>
        <v>67.8</v>
      </c>
      <c r="BA58">
        <f t="shared" si="17"/>
        <v>1998</v>
      </c>
      <c r="BB58" s="1">
        <v>72.900000000000006</v>
      </c>
      <c r="BD58">
        <f>IF(BA58&lt;$B$4,BD59*BB58/BB59,IF(BA58&gt;$B$5,BD57*BB58/BB57,VLOOKUP(BA58,$A$8:$D$119,4,FALSE)))</f>
        <v>71.2</v>
      </c>
      <c r="BE58">
        <f t="shared" si="44"/>
        <v>1.4044943820224718</v>
      </c>
      <c r="BF58" t="s">
        <v>40</v>
      </c>
      <c r="BG58">
        <f t="shared" si="42"/>
        <v>1998</v>
      </c>
    </row>
    <row r="59" spans="16:59" x14ac:dyDescent="0.25">
      <c r="P59" s="6">
        <v>44166</v>
      </c>
      <c r="U59">
        <v>5524.05</v>
      </c>
      <c r="V59">
        <f t="shared" si="53"/>
        <v>-0.1714115575341767</v>
      </c>
      <c r="AV59">
        <v>1999</v>
      </c>
      <c r="AW59">
        <v>69.8</v>
      </c>
      <c r="AX59" t="str">
        <f t="shared" si="22"/>
        <v/>
      </c>
      <c r="AY59" s="1">
        <f t="shared" si="23"/>
        <v>69.8</v>
      </c>
      <c r="BA59">
        <f t="shared" si="17"/>
        <v>1999</v>
      </c>
      <c r="BB59" s="1">
        <v>73.3</v>
      </c>
      <c r="BD59">
        <f>IF(BA59&lt;$B$4,BD60*BB59/BB60,IF(BA59&gt;$B$5,BD58*BB59/BB58,VLOOKUP(BA59,$A$8:$D$119,4,FALSE)))</f>
        <v>72.099999999999994</v>
      </c>
      <c r="BE59">
        <f t="shared" si="44"/>
        <v>1.3869625520110958</v>
      </c>
      <c r="BF59" t="s">
        <v>40</v>
      </c>
      <c r="BG59">
        <f t="shared" si="42"/>
        <v>1999</v>
      </c>
    </row>
    <row r="60" spans="16:59" x14ac:dyDescent="0.25">
      <c r="P60" s="6">
        <v>44531</v>
      </c>
      <c r="U60">
        <v>6747.87</v>
      </c>
      <c r="V60">
        <f t="shared" si="53"/>
        <v>0.22154397588725661</v>
      </c>
      <c r="AV60">
        <v>2000</v>
      </c>
      <c r="AW60">
        <v>72.400000000000006</v>
      </c>
      <c r="AX60" t="str">
        <f t="shared" si="22"/>
        <v/>
      </c>
      <c r="AY60" s="1">
        <f t="shared" si="23"/>
        <v>72.400000000000006</v>
      </c>
      <c r="BA60">
        <f t="shared" si="17"/>
        <v>2000</v>
      </c>
      <c r="BB60" s="1">
        <v>73.5</v>
      </c>
      <c r="BD60">
        <f>IF(BA60&lt;$B$4,BD61*BB60/BB61,IF(BA60&gt;$B$5,BD59*BB60/BB59,VLOOKUP(BA60,$A$8:$D$119,4,FALSE)))</f>
        <v>72.7</v>
      </c>
      <c r="BE60">
        <f t="shared" si="44"/>
        <v>1.3755158184319118</v>
      </c>
      <c r="BF60" t="s">
        <v>40</v>
      </c>
      <c r="BG60">
        <f t="shared" ref="BG60:BG81" si="54">BA60</f>
        <v>2000</v>
      </c>
    </row>
    <row r="61" spans="16:59" x14ac:dyDescent="0.25">
      <c r="AV61">
        <v>2001</v>
      </c>
      <c r="AW61">
        <v>73.900000000000006</v>
      </c>
      <c r="AX61" t="str">
        <f t="shared" si="22"/>
        <v/>
      </c>
      <c r="AY61" s="1">
        <f t="shared" si="23"/>
        <v>73.900000000000006</v>
      </c>
      <c r="BA61">
        <f t="shared" si="17"/>
        <v>2001</v>
      </c>
      <c r="BB61" s="1">
        <v>73.900000000000006</v>
      </c>
      <c r="BD61">
        <f>IF(BA61&lt;$B$4,BD62*BB61/BB62,IF(BA61&gt;$B$5,BD60*BB61/BB60,VLOOKUP(BA61,$A$8:$D$119,4,FALSE)))</f>
        <v>73.599999999999994</v>
      </c>
      <c r="BE61">
        <f t="shared" si="44"/>
        <v>1.3586956521739131</v>
      </c>
      <c r="BF61" t="s">
        <v>40</v>
      </c>
      <c r="BG61">
        <f t="shared" si="54"/>
        <v>2001</v>
      </c>
    </row>
    <row r="62" spans="16:59" x14ac:dyDescent="0.25">
      <c r="AV62">
        <v>2002</v>
      </c>
      <c r="AW62">
        <v>75.5</v>
      </c>
      <c r="AX62" t="str">
        <f t="shared" si="22"/>
        <v/>
      </c>
      <c r="AY62" s="1">
        <f t="shared" si="23"/>
        <v>75.5</v>
      </c>
      <c r="BA62">
        <f t="shared" si="17"/>
        <v>2002</v>
      </c>
      <c r="BB62" s="1">
        <v>74.2</v>
      </c>
      <c r="BD62">
        <f>IF(BA62&lt;$B$4,BD63*BB62/BB63,IF(BA62&gt;$B$5,BD61*BB62/BB61,VLOOKUP(BA62,$A$8:$D$119,4,FALSE)))</f>
        <v>74.5</v>
      </c>
      <c r="BE62">
        <f t="shared" si="44"/>
        <v>1.3422818791946309</v>
      </c>
      <c r="BF62" t="s">
        <v>40</v>
      </c>
      <c r="BG62">
        <f t="shared" si="54"/>
        <v>2002</v>
      </c>
    </row>
    <row r="63" spans="16:59" x14ac:dyDescent="0.25">
      <c r="AV63">
        <v>2003</v>
      </c>
      <c r="AW63">
        <v>77.7</v>
      </c>
      <c r="AX63" t="str">
        <f t="shared" si="22"/>
        <v/>
      </c>
      <c r="AY63" s="1">
        <f t="shared" si="23"/>
        <v>77.7</v>
      </c>
      <c r="BA63">
        <f t="shared" si="17"/>
        <v>2003</v>
      </c>
      <c r="BB63" s="1">
        <v>75.099999999999994</v>
      </c>
      <c r="BD63">
        <f>IF(BA63&lt;$B$4,BD64*BB63/BB64,IF(BA63&gt;$B$5,BD62*BB63/BB62,VLOOKUP(BA63,$A$8:$D$119,4,FALSE)))</f>
        <v>75.5</v>
      </c>
      <c r="BE63">
        <f t="shared" si="44"/>
        <v>1.3245033112582782</v>
      </c>
      <c r="BF63" t="s">
        <v>40</v>
      </c>
      <c r="BG63">
        <f t="shared" si="54"/>
        <v>2003</v>
      </c>
    </row>
    <row r="64" spans="16:59" x14ac:dyDescent="0.25">
      <c r="AV64">
        <v>2004</v>
      </c>
      <c r="AW64">
        <v>79.599999999999994</v>
      </c>
      <c r="AX64" t="str">
        <f t="shared" si="22"/>
        <v/>
      </c>
      <c r="AY64" s="1">
        <f t="shared" si="23"/>
        <v>79.599999999999994</v>
      </c>
      <c r="BA64">
        <f t="shared" si="17"/>
        <v>2004</v>
      </c>
      <c r="BB64" s="1">
        <v>76.400000000000006</v>
      </c>
      <c r="BD64">
        <f>IF(BA64&lt;$B$4,BD65*BB64/BB65,IF(BA64&gt;$B$5,BD63*BB64/BB63,VLOOKUP(BA64,$A$8:$D$119,4,FALSE)))</f>
        <v>76.5</v>
      </c>
      <c r="BE64">
        <f t="shared" si="44"/>
        <v>1.3071895424836601</v>
      </c>
      <c r="BF64" t="s">
        <v>40</v>
      </c>
      <c r="BG64">
        <f t="shared" si="54"/>
        <v>2004</v>
      </c>
    </row>
    <row r="65" spans="48:59" x14ac:dyDescent="0.25">
      <c r="AV65">
        <v>2005</v>
      </c>
      <c r="AW65">
        <v>81.599999999999994</v>
      </c>
      <c r="AX65" t="str">
        <f t="shared" si="22"/>
        <v/>
      </c>
      <c r="AY65" s="1">
        <f t="shared" si="23"/>
        <v>81.599999999999994</v>
      </c>
      <c r="BA65">
        <f t="shared" si="17"/>
        <v>2005</v>
      </c>
      <c r="BB65" s="1">
        <v>77.8</v>
      </c>
      <c r="BD65">
        <f>IF(BA65&lt;$B$4,BD66*BB65/BB66,IF(BA65&gt;$B$5,BD64*BB65/BB64,VLOOKUP(BA65,$A$8:$D$119,4,FALSE)))</f>
        <v>78.099999999999994</v>
      </c>
      <c r="BE65">
        <f t="shared" si="44"/>
        <v>1.2804097311139566</v>
      </c>
      <c r="BF65" t="s">
        <v>40</v>
      </c>
      <c r="BG65">
        <f t="shared" si="54"/>
        <v>2005</v>
      </c>
    </row>
    <row r="66" spans="48:59" x14ac:dyDescent="0.25">
      <c r="AV66">
        <v>2006</v>
      </c>
      <c r="AW66">
        <v>83.7</v>
      </c>
      <c r="AX66" t="str">
        <f t="shared" si="22"/>
        <v/>
      </c>
      <c r="AY66" s="1">
        <f t="shared" si="23"/>
        <v>83.7</v>
      </c>
      <c r="BA66">
        <f t="shared" si="17"/>
        <v>2006</v>
      </c>
      <c r="BB66" s="1">
        <v>80.099999999999994</v>
      </c>
      <c r="BD66">
        <f>IF(BA66&lt;$B$4,BD67*BB66/BB67,IF(BA66&gt;$B$5,BD65*BB66/BB65,VLOOKUP(BA66,$A$8:$D$119,4,FALSE)))</f>
        <v>79.900000000000006</v>
      </c>
      <c r="BE66">
        <f t="shared" si="44"/>
        <v>1.2515644555694618</v>
      </c>
      <c r="BF66" t="s">
        <v>40</v>
      </c>
      <c r="BG66">
        <f t="shared" si="54"/>
        <v>2006</v>
      </c>
    </row>
    <row r="67" spans="48:59" x14ac:dyDescent="0.25">
      <c r="AV67">
        <v>2007</v>
      </c>
      <c r="AW67">
        <v>85.7</v>
      </c>
      <c r="AX67" t="str">
        <f t="shared" si="22"/>
        <v/>
      </c>
      <c r="AY67" s="1">
        <f t="shared" si="23"/>
        <v>85.7</v>
      </c>
      <c r="BA67">
        <f t="shared" si="17"/>
        <v>2007</v>
      </c>
      <c r="BB67" s="1">
        <v>81.400000000000006</v>
      </c>
      <c r="BD67">
        <f>IF(BA67&lt;$B$4,BD68*BB67/BB68,IF(BA67&gt;$B$5,BD66*BB67/BB66,VLOOKUP(BA67,$A$8:$D$119,4,FALSE)))</f>
        <v>81.8</v>
      </c>
      <c r="BE67">
        <f t="shared" si="44"/>
        <v>1.2224938875305624</v>
      </c>
      <c r="BF67" t="s">
        <v>40</v>
      </c>
      <c r="BG67">
        <f t="shared" si="54"/>
        <v>2007</v>
      </c>
    </row>
    <row r="68" spans="48:59" x14ac:dyDescent="0.25">
      <c r="AV68">
        <v>2008</v>
      </c>
      <c r="AW68">
        <v>85.4</v>
      </c>
      <c r="AX68" t="str">
        <f t="shared" si="22"/>
        <v/>
      </c>
      <c r="AY68" s="1">
        <f t="shared" si="23"/>
        <v>85.4</v>
      </c>
      <c r="BA68">
        <f t="shared" si="17"/>
        <v>2008</v>
      </c>
      <c r="BB68" s="1">
        <v>84.6</v>
      </c>
      <c r="BD68">
        <f>IF(BA68&lt;$B$4,BD69*BB68/BB69,IF(BA68&gt;$B$5,BD67*BB68/BB67,VLOOKUP(BA68,$A$8:$D$119,4,FALSE)))</f>
        <v>84.7</v>
      </c>
      <c r="BE68">
        <f t="shared" si="44"/>
        <v>1.1806375442739079</v>
      </c>
      <c r="BF68" t="s">
        <v>40</v>
      </c>
      <c r="BG68">
        <f t="shared" si="54"/>
        <v>2008</v>
      </c>
    </row>
    <row r="69" spans="48:59" x14ac:dyDescent="0.25">
      <c r="AV69">
        <v>2009</v>
      </c>
      <c r="AW69">
        <v>81.8</v>
      </c>
      <c r="AX69" t="str">
        <f t="shared" si="22"/>
        <v/>
      </c>
      <c r="AY69" s="1">
        <f t="shared" si="23"/>
        <v>81.8</v>
      </c>
      <c r="BA69">
        <f t="shared" si="17"/>
        <v>2009</v>
      </c>
      <c r="BB69" s="1">
        <v>85.4</v>
      </c>
      <c r="BD69">
        <f>IF(BA69&lt;$B$4,BD70*BB69/BB70,IF(BA69&gt;$B$5,BD68*BB69/BB68,VLOOKUP(BA69,$A$8:$D$119,4,FALSE)))</f>
        <v>86.6</v>
      </c>
      <c r="BE69">
        <f t="shared" si="44"/>
        <v>1.1547344110854505</v>
      </c>
      <c r="BF69" t="s">
        <v>40</v>
      </c>
      <c r="BG69">
        <f t="shared" si="54"/>
        <v>2009</v>
      </c>
    </row>
    <row r="70" spans="48:59" x14ac:dyDescent="0.25">
      <c r="AV70">
        <v>2010</v>
      </c>
      <c r="AW70">
        <v>83.6</v>
      </c>
      <c r="AX70" t="str">
        <f t="shared" si="22"/>
        <v/>
      </c>
      <c r="AY70" s="1">
        <f t="shared" si="23"/>
        <v>83.6</v>
      </c>
      <c r="BA70">
        <f t="shared" si="17"/>
        <v>2010</v>
      </c>
      <c r="BB70" s="1">
        <v>86.3</v>
      </c>
      <c r="BD70">
        <f>IF(BA70&lt;$B$4,BD71*BB70/BB71,IF(BA70&gt;$B$5,BD69*BB70/BB69,VLOOKUP(BA70,$A$8:$D$119,4,FALSE)))</f>
        <v>89.4</v>
      </c>
      <c r="BE70">
        <f t="shared" si="44"/>
        <v>1.1185682326621924</v>
      </c>
      <c r="BF70" t="s">
        <v>40</v>
      </c>
      <c r="BG70">
        <f t="shared" si="54"/>
        <v>2010</v>
      </c>
    </row>
    <row r="71" spans="48:59" x14ac:dyDescent="0.25">
      <c r="AV71">
        <v>2011</v>
      </c>
      <c r="AW71">
        <v>84.8</v>
      </c>
      <c r="AX71" t="str">
        <f t="shared" si="22"/>
        <v/>
      </c>
      <c r="AY71" s="1">
        <f t="shared" si="23"/>
        <v>84.8</v>
      </c>
      <c r="BA71">
        <f t="shared" si="17"/>
        <v>2011</v>
      </c>
      <c r="BB71" s="1">
        <v>89.8</v>
      </c>
      <c r="BD71">
        <f>IF(BA71&lt;$B$4,BD72*BB71/BB72,IF(BA71&gt;$B$5,BD70*BB71/BB70,VLOOKUP(BA71,$A$8:$D$119,4,FALSE)))</f>
        <v>93.4</v>
      </c>
      <c r="BE71">
        <f t="shared" si="44"/>
        <v>1.070663811563169</v>
      </c>
      <c r="BF71" t="s">
        <v>40</v>
      </c>
      <c r="BG71">
        <f t="shared" si="54"/>
        <v>2011</v>
      </c>
    </row>
    <row r="72" spans="48:59" x14ac:dyDescent="0.25">
      <c r="AV72">
        <v>2012</v>
      </c>
      <c r="AW72">
        <v>86</v>
      </c>
      <c r="AX72" t="str">
        <f t="shared" si="22"/>
        <v/>
      </c>
      <c r="AY72" s="1">
        <f t="shared" si="23"/>
        <v>86</v>
      </c>
      <c r="BA72">
        <f t="shared" si="17"/>
        <v>2012</v>
      </c>
      <c r="BB72" s="1">
        <v>91.4</v>
      </c>
      <c r="BD72">
        <f>IF(BA72&lt;$B$4,BD73*BB72/BB73,IF(BA72&gt;$B$5,BD71*BB72/BB71,VLOOKUP(BA72,$A$8:$D$119,4,FALSE)))</f>
        <v>96.1</v>
      </c>
      <c r="BE72">
        <f t="shared" si="44"/>
        <v>1.0405827263267431</v>
      </c>
      <c r="BF72" t="s">
        <v>40</v>
      </c>
      <c r="BG72">
        <f t="shared" si="54"/>
        <v>2012</v>
      </c>
    </row>
    <row r="73" spans="48:59" x14ac:dyDescent="0.25">
      <c r="AV73">
        <v>2013</v>
      </c>
      <c r="AW73">
        <v>87.6</v>
      </c>
      <c r="AX73" t="str">
        <f t="shared" si="22"/>
        <v/>
      </c>
      <c r="AY73" s="1">
        <f t="shared" ref="AY73:AY120" si="55">MAX(AW73:AX73)</f>
        <v>87.6</v>
      </c>
      <c r="BA73">
        <f t="shared" si="17"/>
        <v>2013</v>
      </c>
      <c r="BB73" s="1">
        <v>93.3</v>
      </c>
      <c r="BD73">
        <f>IF(BA73&lt;$B$4,BD74*BB73/BB74,IF(BA73&gt;$B$5,BD72*BB73/BB72,VLOOKUP(BA73,$A$8:$D$119,4,FALSE)))</f>
        <v>98.5</v>
      </c>
      <c r="BE73">
        <f t="shared" si="44"/>
        <v>1.015228426395939</v>
      </c>
      <c r="BF73" t="s">
        <v>40</v>
      </c>
      <c r="BG73">
        <f t="shared" si="54"/>
        <v>2013</v>
      </c>
    </row>
    <row r="74" spans="48:59" x14ac:dyDescent="0.25">
      <c r="AV74">
        <v>2014</v>
      </c>
      <c r="AW74">
        <v>90.3</v>
      </c>
      <c r="AX74" t="str">
        <f t="shared" si="22"/>
        <v/>
      </c>
      <c r="AY74" s="1">
        <f t="shared" si="55"/>
        <v>90.3</v>
      </c>
      <c r="BA74">
        <f t="shared" ref="BA74:BA81" si="56">BA73+1</f>
        <v>2014</v>
      </c>
      <c r="BB74" s="1">
        <v>94.2</v>
      </c>
      <c r="BD74">
        <f>IF(BA74&lt;$B$4,BD75*BB74/BB75,IF(BA74&gt;$B$5,BD73*BB74/BB73,VLOOKUP(BA74,$A$8:$D$119,4,FALSE)))</f>
        <v>100</v>
      </c>
      <c r="BE74">
        <f t="shared" si="44"/>
        <v>1</v>
      </c>
      <c r="BF74" t="s">
        <v>40</v>
      </c>
      <c r="BG74">
        <f t="shared" si="54"/>
        <v>2014</v>
      </c>
    </row>
    <row r="75" spans="48:59" x14ac:dyDescent="0.25">
      <c r="AV75">
        <v>2015</v>
      </c>
      <c r="AW75">
        <v>92.6</v>
      </c>
      <c r="AX75" t="str">
        <f t="shared" si="22"/>
        <v/>
      </c>
      <c r="AY75" s="1">
        <f t="shared" si="55"/>
        <v>92.6</v>
      </c>
      <c r="BA75">
        <f t="shared" si="56"/>
        <v>2015</v>
      </c>
      <c r="BB75" s="1">
        <v>93.9</v>
      </c>
      <c r="BD75">
        <f>IF(BA75&lt;$B$4,BD76*BB75/BB76,IF(BA75&gt;$B$5,BD74*BB75/BB74,VLOOKUP(BA75,$A$8:$D$119,4,FALSE)))</f>
        <v>100</v>
      </c>
      <c r="BE75">
        <f t="shared" si="44"/>
        <v>1</v>
      </c>
      <c r="BF75" t="s">
        <v>40</v>
      </c>
      <c r="BG75">
        <f t="shared" si="54"/>
        <v>2015</v>
      </c>
    </row>
    <row r="76" spans="48:59" x14ac:dyDescent="0.25">
      <c r="AV76">
        <v>2016</v>
      </c>
      <c r="AW76">
        <v>94.7</v>
      </c>
      <c r="AX76" t="str">
        <f t="shared" ref="AX76:AX120" si="57">IF(AND(AW77="",NOT(AW76="")),AW76,IF(AW76="",IF(AW75="",AX75*AX75/AX74,(AW75/$AW$8)^(1/(AV75-$AV$8))*AX75),""))</f>
        <v/>
      </c>
      <c r="AY76" s="1">
        <f t="shared" si="55"/>
        <v>94.7</v>
      </c>
      <c r="BA76">
        <f t="shared" si="56"/>
        <v>2016</v>
      </c>
      <c r="BB76" s="1">
        <v>95</v>
      </c>
      <c r="BD76">
        <f>IF(BA76&lt;$B$4,BD77*BB76/BB77,IF(BA76&gt;$B$5,BD75*BB76/BB75,VLOOKUP(BA76,$A$8:$D$119,4,FALSE)))</f>
        <v>100.7</v>
      </c>
      <c r="BE76">
        <f t="shared" si="44"/>
        <v>0.99304865938430975</v>
      </c>
      <c r="BF76" t="s">
        <v>40</v>
      </c>
      <c r="BG76">
        <f t="shared" si="54"/>
        <v>2016</v>
      </c>
    </row>
    <row r="77" spans="48:59" x14ac:dyDescent="0.25">
      <c r="AV77">
        <v>2017</v>
      </c>
      <c r="AW77">
        <v>96.8</v>
      </c>
      <c r="AX77" t="str">
        <f t="shared" si="57"/>
        <v/>
      </c>
      <c r="AY77" s="1">
        <f t="shared" si="55"/>
        <v>96.8</v>
      </c>
      <c r="BA77">
        <f t="shared" si="56"/>
        <v>2017</v>
      </c>
      <c r="BB77" s="1">
        <v>96.7</v>
      </c>
      <c r="BD77">
        <f>IF(BA77&lt;$B$4,BD78*BB77/BB78,IF(BA77&gt;$B$5,BD76*BB77/BB76,VLOOKUP(BA77,$A$8:$D$119,4,FALSE)))</f>
        <v>103.4</v>
      </c>
      <c r="BE77">
        <f t="shared" si="44"/>
        <v>0.96711798839458407</v>
      </c>
      <c r="BF77" t="s">
        <v>40</v>
      </c>
      <c r="BG77">
        <f t="shared" si="54"/>
        <v>2017</v>
      </c>
    </row>
    <row r="78" spans="48:59" x14ac:dyDescent="0.25">
      <c r="AV78">
        <v>2018</v>
      </c>
      <c r="AW78">
        <v>98.4</v>
      </c>
      <c r="AX78" t="str">
        <f t="shared" si="57"/>
        <v/>
      </c>
      <c r="AY78" s="1">
        <f t="shared" si="55"/>
        <v>98.4</v>
      </c>
      <c r="BA78">
        <f t="shared" si="56"/>
        <v>2018</v>
      </c>
      <c r="BB78" s="1">
        <v>98.4</v>
      </c>
      <c r="BD78">
        <f>IF(BA78&lt;$B$4,BD79*BB78/BB79,IF(BA78&gt;$B$5,BD77*BB78/BB77,VLOOKUP(BA78,$A$8:$D$119,4,FALSE)))</f>
        <v>105.9</v>
      </c>
      <c r="BE78">
        <f t="shared" si="44"/>
        <v>0.94428706326723322</v>
      </c>
      <c r="BF78" t="s">
        <v>40</v>
      </c>
      <c r="BG78">
        <f t="shared" si="54"/>
        <v>2018</v>
      </c>
    </row>
    <row r="79" spans="48:59" x14ac:dyDescent="0.25">
      <c r="AV79">
        <v>2019</v>
      </c>
      <c r="AW79">
        <v>100</v>
      </c>
      <c r="AX79" t="str">
        <f t="shared" si="57"/>
        <v/>
      </c>
      <c r="AY79" s="1">
        <f t="shared" si="55"/>
        <v>100</v>
      </c>
      <c r="BA79">
        <f t="shared" si="56"/>
        <v>2019</v>
      </c>
      <c r="BB79" s="1">
        <v>100</v>
      </c>
      <c r="BD79">
        <f>IF(BA79&lt;$B$4,BD80*BB79/BB80,IF(BA79&gt;$B$5,BD78*BB79/BB78,VLOOKUP(BA79,$A$8:$D$119,4,FALSE)))</f>
        <v>107.8</v>
      </c>
      <c r="BE79">
        <f t="shared" si="44"/>
        <v>0.927643784786642</v>
      </c>
      <c r="BF79" t="s">
        <v>40</v>
      </c>
      <c r="BG79">
        <f t="shared" si="54"/>
        <v>2019</v>
      </c>
    </row>
    <row r="80" spans="48:59" x14ac:dyDescent="0.25">
      <c r="AV80">
        <v>2020</v>
      </c>
      <c r="AW80">
        <v>90.6</v>
      </c>
      <c r="AX80" t="str">
        <f t="shared" si="57"/>
        <v/>
      </c>
      <c r="AY80" s="1">
        <f t="shared" si="55"/>
        <v>90.6</v>
      </c>
      <c r="BA80">
        <f t="shared" si="56"/>
        <v>2020</v>
      </c>
      <c r="BB80" s="1">
        <v>100.5</v>
      </c>
      <c r="BD80">
        <f>IF(BA80&lt;$B$4,BD81*BB80/BB81,IF(BA80&gt;$B$5,BD79*BB80/BB79,VLOOKUP(BA80,$A$8:$D$119,4,FALSE)))</f>
        <v>108.7</v>
      </c>
      <c r="BE80">
        <f t="shared" si="44"/>
        <v>0.91996320147194111</v>
      </c>
      <c r="BF80" t="s">
        <v>40</v>
      </c>
      <c r="BG80">
        <f t="shared" si="54"/>
        <v>2020</v>
      </c>
    </row>
    <row r="81" spans="48:59" x14ac:dyDescent="0.25">
      <c r="AV81">
        <v>2021</v>
      </c>
      <c r="AW81">
        <v>97.4</v>
      </c>
      <c r="AX81" s="1">
        <f t="shared" si="57"/>
        <v>97.4</v>
      </c>
      <c r="AY81" s="1">
        <f t="shared" si="55"/>
        <v>97.4</v>
      </c>
      <c r="BA81">
        <f t="shared" si="56"/>
        <v>2021</v>
      </c>
      <c r="BB81" s="1">
        <v>103.4</v>
      </c>
      <c r="BD81">
        <f>IF(BA81&lt;$B$4,BD82*BB81/BB82,IF(BA81&gt;$B$5,BD80*BB81/BB80,VLOOKUP(BA81,$A$8:$D$119,4,FALSE)))</f>
        <v>111.6</v>
      </c>
      <c r="BE81">
        <f t="shared" si="44"/>
        <v>0.89605734767025091</v>
      </c>
      <c r="BF81" t="s">
        <v>40</v>
      </c>
      <c r="BG81">
        <f t="shared" si="54"/>
        <v>2021</v>
      </c>
    </row>
    <row r="82" spans="48:59" x14ac:dyDescent="0.25">
      <c r="AV82">
        <f>AV81+1</f>
        <v>2022</v>
      </c>
      <c r="AX82" s="1">
        <f t="shared" si="57"/>
        <v>99.757148331179067</v>
      </c>
      <c r="AY82" s="1">
        <f t="shared" si="55"/>
        <v>99.757148331179067</v>
      </c>
    </row>
    <row r="83" spans="48:59" x14ac:dyDescent="0.25">
      <c r="AV83">
        <f t="shared" ref="AV83:AV120" si="58">AV82+1</f>
        <v>2023</v>
      </c>
      <c r="AX83" s="1">
        <f t="shared" si="57"/>
        <v>102.17134130563514</v>
      </c>
      <c r="AY83" s="1">
        <f t="shared" si="55"/>
        <v>102.17134130563514</v>
      </c>
    </row>
    <row r="84" spans="48:59" x14ac:dyDescent="0.25">
      <c r="AV84">
        <f t="shared" si="58"/>
        <v>2024</v>
      </c>
      <c r="AX84" s="1">
        <f t="shared" si="57"/>
        <v>104.64395944375532</v>
      </c>
      <c r="AY84" s="1">
        <f t="shared" si="55"/>
        <v>104.64395944375532</v>
      </c>
    </row>
    <row r="85" spans="48:59" x14ac:dyDescent="0.25">
      <c r="AV85">
        <f t="shared" si="58"/>
        <v>2025</v>
      </c>
      <c r="AX85" s="1">
        <f t="shared" si="57"/>
        <v>107.17641667548857</v>
      </c>
      <c r="AY85" s="1">
        <f t="shared" si="55"/>
        <v>107.17641667548857</v>
      </c>
    </row>
    <row r="86" spans="48:59" x14ac:dyDescent="0.25">
      <c r="AV86">
        <f t="shared" si="58"/>
        <v>2026</v>
      </c>
      <c r="AX86" s="1">
        <f t="shared" si="57"/>
        <v>109.77016114888056</v>
      </c>
      <c r="AY86" s="1">
        <f t="shared" si="55"/>
        <v>109.77016114888056</v>
      </c>
    </row>
    <row r="87" spans="48:59" x14ac:dyDescent="0.25">
      <c r="AV87">
        <f t="shared" si="58"/>
        <v>2027</v>
      </c>
      <c r="AX87" s="1">
        <f t="shared" si="57"/>
        <v>112.42667605817564</v>
      </c>
      <c r="AY87" s="1">
        <f t="shared" si="55"/>
        <v>112.42667605817564</v>
      </c>
    </row>
    <row r="88" spans="48:59" x14ac:dyDescent="0.25">
      <c r="AV88">
        <f t="shared" si="58"/>
        <v>2028</v>
      </c>
      <c r="AX88" s="1">
        <f t="shared" si="57"/>
        <v>115.1474804919594</v>
      </c>
      <c r="AY88" s="1">
        <f t="shared" si="55"/>
        <v>115.1474804919594</v>
      </c>
    </row>
    <row r="89" spans="48:59" x14ac:dyDescent="0.25">
      <c r="AV89">
        <f t="shared" si="58"/>
        <v>2029</v>
      </c>
      <c r="AX89" s="1">
        <f t="shared" si="57"/>
        <v>117.9341303018269</v>
      </c>
      <c r="AY89" s="1">
        <f t="shared" si="55"/>
        <v>117.9341303018269</v>
      </c>
    </row>
    <row r="90" spans="48:59" x14ac:dyDescent="0.25">
      <c r="AV90">
        <f t="shared" si="58"/>
        <v>2030</v>
      </c>
      <c r="AX90" s="1">
        <f t="shared" si="57"/>
        <v>120.78821899207334</v>
      </c>
      <c r="AY90" s="1">
        <f t="shared" si="55"/>
        <v>120.78821899207334</v>
      </c>
    </row>
    <row r="91" spans="48:59" x14ac:dyDescent="0.25">
      <c r="AV91">
        <f t="shared" si="58"/>
        <v>2031</v>
      </c>
      <c r="AX91" s="1">
        <f t="shared" si="57"/>
        <v>123.7113786309158</v>
      </c>
      <c r="AY91" s="1">
        <f t="shared" si="55"/>
        <v>123.7113786309158</v>
      </c>
    </row>
    <row r="92" spans="48:59" x14ac:dyDescent="0.25">
      <c r="AV92">
        <f t="shared" si="58"/>
        <v>2032</v>
      </c>
      <c r="AX92" s="1">
        <f t="shared" si="57"/>
        <v>126.70528078376718</v>
      </c>
      <c r="AY92" s="1">
        <f t="shared" si="55"/>
        <v>126.70528078376718</v>
      </c>
    </row>
    <row r="93" spans="48:59" x14ac:dyDescent="0.25">
      <c r="AV93">
        <f t="shared" si="58"/>
        <v>2033</v>
      </c>
      <c r="AX93" s="1">
        <f t="shared" si="57"/>
        <v>129.77163746909605</v>
      </c>
      <c r="AY93" s="1">
        <f t="shared" si="55"/>
        <v>129.77163746909605</v>
      </c>
    </row>
    <row r="94" spans="48:59" x14ac:dyDescent="0.25">
      <c r="AV94">
        <f t="shared" si="58"/>
        <v>2034</v>
      </c>
      <c r="AX94" s="1">
        <f t="shared" si="57"/>
        <v>132.912202137419</v>
      </c>
      <c r="AY94" s="1">
        <f t="shared" si="55"/>
        <v>132.912202137419</v>
      </c>
    </row>
    <row r="95" spans="48:59" x14ac:dyDescent="0.25">
      <c r="AV95">
        <f t="shared" si="58"/>
        <v>2035</v>
      </c>
      <c r="AX95" s="1">
        <f t="shared" si="57"/>
        <v>136.12877067398526</v>
      </c>
      <c r="AY95" s="1">
        <f t="shared" si="55"/>
        <v>136.12877067398526</v>
      </c>
    </row>
    <row r="96" spans="48:59" x14ac:dyDescent="0.25">
      <c r="AV96">
        <f t="shared" si="58"/>
        <v>2036</v>
      </c>
      <c r="AX96" s="1">
        <f t="shared" si="57"/>
        <v>139.42318242572699</v>
      </c>
      <c r="AY96" s="1">
        <f t="shared" si="55"/>
        <v>139.42318242572699</v>
      </c>
    </row>
    <row r="97" spans="48:51" x14ac:dyDescent="0.25">
      <c r="AV97">
        <f t="shared" si="58"/>
        <v>2037</v>
      </c>
      <c r="AX97" s="1">
        <f t="shared" si="57"/>
        <v>142.79732125306251</v>
      </c>
      <c r="AY97" s="1">
        <f t="shared" si="55"/>
        <v>142.79732125306251</v>
      </c>
    </row>
    <row r="98" spans="48:51" x14ac:dyDescent="0.25">
      <c r="AV98">
        <f t="shared" si="58"/>
        <v>2038</v>
      </c>
      <c r="AX98" s="1">
        <f t="shared" si="57"/>
        <v>146.25311660715386</v>
      </c>
      <c r="AY98" s="1">
        <f t="shared" si="55"/>
        <v>146.25311660715386</v>
      </c>
    </row>
    <row r="99" spans="48:51" x14ac:dyDescent="0.25">
      <c r="AV99">
        <f t="shared" si="58"/>
        <v>2039</v>
      </c>
      <c r="AX99" s="1">
        <f t="shared" si="57"/>
        <v>149.79254463323488</v>
      </c>
      <c r="AY99" s="1">
        <f t="shared" si="55"/>
        <v>149.79254463323488</v>
      </c>
    </row>
    <row r="100" spans="48:51" x14ac:dyDescent="0.25">
      <c r="AV100">
        <f t="shared" si="58"/>
        <v>2040</v>
      </c>
      <c r="AX100" s="1">
        <f t="shared" si="57"/>
        <v>153.41762930064039</v>
      </c>
      <c r="AY100" s="1">
        <f t="shared" si="55"/>
        <v>153.41762930064039</v>
      </c>
    </row>
    <row r="101" spans="48:51" x14ac:dyDescent="0.25">
      <c r="AV101">
        <f t="shared" si="58"/>
        <v>2041</v>
      </c>
      <c r="AX101" s="1">
        <f t="shared" si="57"/>
        <v>157.13044356018301</v>
      </c>
      <c r="AY101" s="1">
        <f t="shared" si="55"/>
        <v>157.13044356018301</v>
      </c>
    </row>
    <row r="102" spans="48:51" x14ac:dyDescent="0.25">
      <c r="AV102">
        <f t="shared" si="58"/>
        <v>2042</v>
      </c>
      <c r="AX102" s="1">
        <f t="shared" si="57"/>
        <v>160.93311052953939</v>
      </c>
      <c r="AY102" s="1">
        <f t="shared" si="55"/>
        <v>160.93311052953939</v>
      </c>
    </row>
    <row r="103" spans="48:51" x14ac:dyDescent="0.25">
      <c r="AV103">
        <f t="shared" si="58"/>
        <v>2043</v>
      </c>
      <c r="AX103" s="1">
        <f t="shared" si="57"/>
        <v>164.82780470732337</v>
      </c>
      <c r="AY103" s="1">
        <f t="shared" si="55"/>
        <v>164.82780470732337</v>
      </c>
    </row>
    <row r="104" spans="48:51" x14ac:dyDescent="0.25">
      <c r="AV104">
        <f t="shared" si="58"/>
        <v>2044</v>
      </c>
      <c r="AX104" s="1">
        <f t="shared" si="57"/>
        <v>168.81675321654077</v>
      </c>
      <c r="AY104" s="1">
        <f t="shared" si="55"/>
        <v>168.81675321654077</v>
      </c>
    </row>
    <row r="105" spans="48:51" x14ac:dyDescent="0.25">
      <c r="AV105">
        <f t="shared" si="58"/>
        <v>2045</v>
      </c>
      <c r="AX105" s="1">
        <f t="shared" si="57"/>
        <v>172.90223707813664</v>
      </c>
      <c r="AY105" s="1">
        <f t="shared" si="55"/>
        <v>172.90223707813664</v>
      </c>
    </row>
    <row r="106" spans="48:51" x14ac:dyDescent="0.25">
      <c r="AV106">
        <f t="shared" si="58"/>
        <v>2046</v>
      </c>
      <c r="AX106" s="1">
        <f t="shared" si="57"/>
        <v>177.08659251536309</v>
      </c>
      <c r="AY106" s="1">
        <f t="shared" si="55"/>
        <v>177.08659251536309</v>
      </c>
    </row>
    <row r="107" spans="48:51" x14ac:dyDescent="0.25">
      <c r="AV107">
        <f t="shared" si="58"/>
        <v>2047</v>
      </c>
      <c r="AX107" s="1">
        <f t="shared" si="57"/>
        <v>181.37221228971399</v>
      </c>
      <c r="AY107" s="1">
        <f t="shared" si="55"/>
        <v>181.37221228971399</v>
      </c>
    </row>
    <row r="108" spans="48:51" x14ac:dyDescent="0.25">
      <c r="AV108">
        <f t="shared" si="58"/>
        <v>2048</v>
      </c>
      <c r="AX108" s="1">
        <f t="shared" si="57"/>
        <v>185.76154706918993</v>
      </c>
      <c r="AY108" s="1">
        <f t="shared" si="55"/>
        <v>185.76154706918993</v>
      </c>
    </row>
    <row r="109" spans="48:51" x14ac:dyDescent="0.25">
      <c r="AV109">
        <f t="shared" si="58"/>
        <v>2049</v>
      </c>
      <c r="AX109" s="1">
        <f t="shared" si="57"/>
        <v>190.25710682967642</v>
      </c>
      <c r="AY109" s="1">
        <f t="shared" si="55"/>
        <v>190.25710682967642</v>
      </c>
    </row>
    <row r="110" spans="48:51" x14ac:dyDescent="0.25">
      <c r="AV110">
        <f t="shared" si="58"/>
        <v>2050</v>
      </c>
      <c r="AX110" s="1">
        <f t="shared" si="57"/>
        <v>194.86146229023626</v>
      </c>
      <c r="AY110" s="1">
        <f t="shared" si="55"/>
        <v>194.86146229023626</v>
      </c>
    </row>
    <row r="111" spans="48:51" x14ac:dyDescent="0.25">
      <c r="AV111">
        <f t="shared" si="58"/>
        <v>2051</v>
      </c>
      <c r="AX111" s="1">
        <f t="shared" si="57"/>
        <v>199.57724638313712</v>
      </c>
      <c r="AY111" s="1">
        <f t="shared" si="55"/>
        <v>199.57724638313712</v>
      </c>
    </row>
    <row r="112" spans="48:51" x14ac:dyDescent="0.25">
      <c r="AV112">
        <f t="shared" si="58"/>
        <v>2052</v>
      </c>
      <c r="AX112" s="1">
        <f t="shared" si="57"/>
        <v>204.40715575945461</v>
      </c>
      <c r="AY112" s="1">
        <f t="shared" si="55"/>
        <v>204.40715575945461</v>
      </c>
    </row>
    <row r="113" spans="48:51" x14ac:dyDescent="0.25">
      <c r="AV113">
        <f t="shared" si="58"/>
        <v>2053</v>
      </c>
      <c r="AX113" s="1">
        <f t="shared" si="57"/>
        <v>209.35395233111228</v>
      </c>
      <c r="AY113" s="1">
        <f t="shared" si="55"/>
        <v>209.35395233111228</v>
      </c>
    </row>
    <row r="114" spans="48:51" x14ac:dyDescent="0.25">
      <c r="AV114">
        <f t="shared" si="58"/>
        <v>2054</v>
      </c>
      <c r="AX114" s="1">
        <f t="shared" si="57"/>
        <v>214.42046485023982</v>
      </c>
      <c r="AY114" s="1">
        <f t="shared" si="55"/>
        <v>214.42046485023982</v>
      </c>
    </row>
    <row r="115" spans="48:51" x14ac:dyDescent="0.25">
      <c r="AV115">
        <f t="shared" si="58"/>
        <v>2055</v>
      </c>
      <c r="AX115" s="1">
        <f t="shared" si="57"/>
        <v>219.60959052675298</v>
      </c>
      <c r="AY115" s="1">
        <f t="shared" si="55"/>
        <v>219.60959052675298</v>
      </c>
    </row>
    <row r="116" spans="48:51" x14ac:dyDescent="0.25">
      <c r="AV116">
        <f t="shared" si="58"/>
        <v>2056</v>
      </c>
      <c r="AX116" s="1">
        <f t="shared" si="57"/>
        <v>224.92429668508001</v>
      </c>
      <c r="AY116" s="1">
        <f t="shared" si="55"/>
        <v>224.92429668508001</v>
      </c>
    </row>
    <row r="117" spans="48:51" x14ac:dyDescent="0.25">
      <c r="AV117">
        <f t="shared" si="58"/>
        <v>2057</v>
      </c>
      <c r="AX117" s="1">
        <f t="shared" si="57"/>
        <v>230.36762246098209</v>
      </c>
      <c r="AY117" s="1">
        <f t="shared" si="55"/>
        <v>230.36762246098209</v>
      </c>
    </row>
    <row r="118" spans="48:51" x14ac:dyDescent="0.25">
      <c r="AV118">
        <f t="shared" si="58"/>
        <v>2058</v>
      </c>
      <c r="AX118" s="1">
        <f t="shared" si="57"/>
        <v>235.9426805394379</v>
      </c>
      <c r="AY118" s="1">
        <f t="shared" si="55"/>
        <v>235.9426805394379</v>
      </c>
    </row>
    <row r="119" spans="48:51" x14ac:dyDescent="0.25">
      <c r="AV119">
        <f t="shared" si="58"/>
        <v>2059</v>
      </c>
      <c r="AX119" s="1">
        <f t="shared" si="57"/>
        <v>241.65265893458633</v>
      </c>
      <c r="AY119" s="1">
        <f t="shared" si="55"/>
        <v>241.65265893458633</v>
      </c>
    </row>
    <row r="120" spans="48:51" x14ac:dyDescent="0.25">
      <c r="AV120">
        <f t="shared" si="58"/>
        <v>2060</v>
      </c>
      <c r="AX120" s="1">
        <f t="shared" si="57"/>
        <v>247.50082281274493</v>
      </c>
      <c r="AY120" s="1">
        <f t="shared" si="55"/>
        <v>247.50082281274493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Info</vt:lpstr>
      <vt:lpstr>UK_gdp</vt:lpstr>
      <vt:lpstr>UK_inflation</vt:lpstr>
      <vt:lpstr>UK_wage_growth</vt:lpstr>
      <vt:lpstr>UK_saving_returns</vt:lpstr>
      <vt:lpstr>UK_debt_cost_low</vt:lpstr>
      <vt:lpstr>UK_debt_cost_hi</vt:lpstr>
      <vt:lpstr>UK_carer_hourly_wage</vt:lpstr>
      <vt:lpstr>UK raw data</vt:lpstr>
      <vt:lpstr>IT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Patryk Bronka</dc:creator>
  <cp:lastModifiedBy>Justin van de Ven</cp:lastModifiedBy>
  <dcterms:created xsi:type="dcterms:W3CDTF">2015-06-05T18:17:20Z</dcterms:created>
  <dcterms:modified xsi:type="dcterms:W3CDTF">2023-09-16T05:59:07Z</dcterms:modified>
</cp:coreProperties>
</file>