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Files\99 DEV ENV\JAS-MINE\SimPaths\analysis\"/>
    </mc:Choice>
  </mc:AlternateContent>
  <xr:revisionPtr revIDLastSave="0" documentId="13_ncr:1_{29FDEDAA-0BD4-4354-8CC7-007B3F84AF2E}" xr6:coauthVersionLast="47" xr6:coauthVersionMax="47" xr10:uidLastSave="{00000000-0000-0000-0000-000000000000}"/>
  <bookViews>
    <workbookView xWindow="-110" yWindow="-110" windowWidth="19420" windowHeight="11500" activeTab="3" xr2:uid="{AB24B4CF-B644-41FD-9CBA-E2F8290D40AE}"/>
  </bookViews>
  <sheets>
    <sheet name="childcare" sheetId="1" r:id="rId1"/>
    <sheet name="social care need" sheetId="2" r:id="rId2"/>
    <sheet name="social care receipt" sheetId="3" r:id="rId3"/>
    <sheet name="social care provis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4" l="1"/>
  <c r="BD7" i="3"/>
  <c r="O7" i="4" s="1"/>
  <c r="BE7" i="3"/>
  <c r="BE8" i="3" s="1"/>
  <c r="BE9" i="3" s="1"/>
  <c r="BE10" i="3" s="1"/>
  <c r="BE11" i="3" s="1"/>
  <c r="BE12" i="3" s="1"/>
  <c r="BE13" i="3" s="1"/>
  <c r="BE14" i="3" s="1"/>
  <c r="BE15" i="3" s="1"/>
  <c r="BE16" i="3" s="1"/>
  <c r="BE17" i="3" s="1"/>
  <c r="BE18" i="3" s="1"/>
  <c r="BE19" i="3" s="1"/>
  <c r="BE20" i="3" s="1"/>
  <c r="BE21" i="3" s="1"/>
  <c r="BE22" i="3" s="1"/>
  <c r="BE23" i="3" s="1"/>
  <c r="BE24" i="3" s="1"/>
  <c r="BE25" i="3" s="1"/>
  <c r="BE26" i="3" s="1"/>
  <c r="BE27" i="3" s="1"/>
  <c r="BE28" i="3" s="1"/>
  <c r="BE29" i="3" s="1"/>
  <c r="BE30" i="3" s="1"/>
  <c r="BE31" i="3" s="1"/>
  <c r="BE32" i="3" s="1"/>
  <c r="BE33" i="3" s="1"/>
  <c r="BE34" i="3" s="1"/>
  <c r="BE35" i="3" s="1"/>
  <c r="BE36" i="3" s="1"/>
  <c r="BE37" i="3" s="1"/>
  <c r="BE38" i="3" s="1"/>
  <c r="BE39" i="3" s="1"/>
  <c r="BE40" i="3" s="1"/>
  <c r="BE41" i="3" s="1"/>
  <c r="BE42" i="3" s="1"/>
  <c r="BE43" i="3" s="1"/>
  <c r="BE44" i="3" s="1"/>
  <c r="BE45" i="3" s="1"/>
  <c r="BE46" i="3" s="1"/>
  <c r="BE47" i="3" s="1"/>
  <c r="BE48" i="3" s="1"/>
  <c r="BE49" i="3" s="1"/>
  <c r="BE50" i="3" s="1"/>
  <c r="BE51" i="3" s="1"/>
  <c r="BE52" i="3" s="1"/>
  <c r="BE53" i="3" s="1"/>
  <c r="BE5" i="3"/>
  <c r="BE4" i="3"/>
  <c r="BE3" i="3"/>
  <c r="BD3" i="3"/>
  <c r="O3" i="4" s="1"/>
  <c r="BD4" i="3"/>
  <c r="O4" i="4" s="1"/>
  <c r="BD5" i="3"/>
  <c r="O5" i="4" s="1"/>
  <c r="BD8" i="3" l="1"/>
  <c r="BD9" i="3" l="1"/>
  <c r="O8" i="4"/>
  <c r="BD10" i="3" l="1"/>
  <c r="O9" i="4"/>
  <c r="BD11" i="3" l="1"/>
  <c r="O10" i="4"/>
  <c r="BD12" i="3" l="1"/>
  <c r="O11" i="4"/>
  <c r="BD13" i="3" l="1"/>
  <c r="O12" i="4"/>
  <c r="BD14" i="3" l="1"/>
  <c r="O13" i="4"/>
  <c r="BD15" i="3" l="1"/>
  <c r="O14" i="4"/>
  <c r="BD16" i="3" l="1"/>
  <c r="O15" i="4"/>
  <c r="BD17" i="3" l="1"/>
  <c r="O16" i="4"/>
  <c r="BD18" i="3" l="1"/>
  <c r="O17" i="4"/>
  <c r="BD19" i="3" l="1"/>
  <c r="O18" i="4"/>
  <c r="BD20" i="3" l="1"/>
  <c r="O19" i="4"/>
  <c r="BD21" i="3" l="1"/>
  <c r="O20" i="4"/>
  <c r="BD22" i="3" l="1"/>
  <c r="O21" i="4"/>
  <c r="BD23" i="3" l="1"/>
  <c r="O22" i="4"/>
  <c r="BD24" i="3" l="1"/>
  <c r="O23" i="4"/>
  <c r="BD25" i="3" l="1"/>
  <c r="O24" i="4"/>
  <c r="BD26" i="3" l="1"/>
  <c r="O25" i="4"/>
  <c r="BD27" i="3" l="1"/>
  <c r="O26" i="4"/>
  <c r="BD28" i="3" l="1"/>
  <c r="O27" i="4"/>
  <c r="BD29" i="3" l="1"/>
  <c r="O28" i="4"/>
  <c r="BD30" i="3" l="1"/>
  <c r="O29" i="4"/>
  <c r="BD31" i="3" l="1"/>
  <c r="O30" i="4"/>
  <c r="BD32" i="3" l="1"/>
  <c r="O31" i="4"/>
  <c r="BD33" i="3" l="1"/>
  <c r="O32" i="4"/>
  <c r="BD34" i="3" l="1"/>
  <c r="O33" i="4"/>
  <c r="BD35" i="3" l="1"/>
  <c r="O34" i="4"/>
  <c r="BD36" i="3" l="1"/>
  <c r="O35" i="4"/>
  <c r="BD37" i="3" l="1"/>
  <c r="O36" i="4"/>
  <c r="BD38" i="3" l="1"/>
  <c r="O37" i="4"/>
  <c r="BD39" i="3" l="1"/>
  <c r="O38" i="4"/>
  <c r="BD40" i="3" l="1"/>
  <c r="O39" i="4"/>
  <c r="BD41" i="3" l="1"/>
  <c r="O40" i="4"/>
  <c r="BD42" i="3" l="1"/>
  <c r="O41" i="4"/>
  <c r="BD43" i="3" l="1"/>
  <c r="O42" i="4"/>
  <c r="BD44" i="3" l="1"/>
  <c r="O43" i="4"/>
  <c r="BD45" i="3" l="1"/>
  <c r="O44" i="4"/>
  <c r="BD46" i="3" l="1"/>
  <c r="O45" i="4"/>
  <c r="BD47" i="3" l="1"/>
  <c r="O46" i="4"/>
  <c r="BD48" i="3" l="1"/>
  <c r="O47" i="4"/>
  <c r="BD49" i="3" l="1"/>
  <c r="O48" i="4"/>
  <c r="BD50" i="3" l="1"/>
  <c r="O49" i="4"/>
  <c r="BD51" i="3" l="1"/>
  <c r="O50" i="4"/>
  <c r="BD52" i="3" l="1"/>
  <c r="O51" i="4"/>
  <c r="BD53" i="3" l="1"/>
  <c r="O53" i="4" s="1"/>
  <c r="O52" i="4"/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AB56" i="3" l="1"/>
  <c r="AC56" i="3"/>
  <c r="AB57" i="3"/>
  <c r="AC57" i="3"/>
  <c r="AA57" i="3"/>
  <c r="AA56" i="3"/>
  <c r="X4" i="3"/>
  <c r="Y4" i="3"/>
  <c r="X5" i="3"/>
  <c r="Y5" i="3"/>
  <c r="X6" i="3"/>
  <c r="Y6" i="3"/>
  <c r="X7" i="3"/>
  <c r="Y7" i="3"/>
  <c r="X8" i="3"/>
  <c r="Y8" i="3"/>
  <c r="X9" i="3"/>
  <c r="Y9" i="3"/>
  <c r="X10" i="3"/>
  <c r="Y10" i="3"/>
  <c r="X11" i="3"/>
  <c r="Y11" i="3"/>
  <c r="X12" i="3"/>
  <c r="Y12" i="3"/>
  <c r="X13" i="3"/>
  <c r="Y13" i="3"/>
  <c r="X14" i="3"/>
  <c r="Y14" i="3"/>
  <c r="X15" i="3"/>
  <c r="Y15" i="3"/>
  <c r="X16" i="3"/>
  <c r="Y16" i="3"/>
  <c r="X17" i="3"/>
  <c r="Y17" i="3"/>
  <c r="X18" i="3"/>
  <c r="Y18" i="3"/>
  <c r="X19" i="3"/>
  <c r="Y19" i="3"/>
  <c r="X20" i="3"/>
  <c r="Y20" i="3"/>
  <c r="X21" i="3"/>
  <c r="Y21" i="3"/>
  <c r="X22" i="3"/>
  <c r="Y22" i="3"/>
  <c r="X23" i="3"/>
  <c r="Y23" i="3"/>
  <c r="X24" i="3"/>
  <c r="Y24" i="3"/>
  <c r="X25" i="3"/>
  <c r="Y25" i="3"/>
  <c r="X26" i="3"/>
  <c r="Y26" i="3"/>
  <c r="X27" i="3"/>
  <c r="Y27" i="3"/>
  <c r="X28" i="3"/>
  <c r="Y28" i="3"/>
  <c r="X29" i="3"/>
  <c r="Y29" i="3"/>
  <c r="X30" i="3"/>
  <c r="Y30" i="3"/>
  <c r="X31" i="3"/>
  <c r="Y31" i="3"/>
  <c r="X32" i="3"/>
  <c r="Y32" i="3"/>
  <c r="X33" i="3"/>
  <c r="Y33" i="3"/>
  <c r="X34" i="3"/>
  <c r="Y34" i="3"/>
  <c r="X35" i="3"/>
  <c r="Y35" i="3"/>
  <c r="X36" i="3"/>
  <c r="Y36" i="3"/>
  <c r="X37" i="3"/>
  <c r="Y37" i="3"/>
  <c r="X38" i="3"/>
  <c r="Y38" i="3"/>
  <c r="X39" i="3"/>
  <c r="Y39" i="3"/>
  <c r="X40" i="3"/>
  <c r="Y40" i="3"/>
  <c r="X41" i="3"/>
  <c r="Y41" i="3"/>
  <c r="X42" i="3"/>
  <c r="Y42" i="3"/>
  <c r="X43" i="3"/>
  <c r="Y43" i="3"/>
  <c r="X44" i="3"/>
  <c r="Y44" i="3"/>
  <c r="X45" i="3"/>
  <c r="Y45" i="3"/>
  <c r="X46" i="3"/>
  <c r="Y46" i="3"/>
  <c r="X47" i="3"/>
  <c r="Y47" i="3"/>
  <c r="X48" i="3"/>
  <c r="Y48" i="3"/>
  <c r="X49" i="3"/>
  <c r="Y49" i="3"/>
  <c r="X50" i="3"/>
  <c r="Y50" i="3"/>
  <c r="X51" i="3"/>
  <c r="Y51" i="3"/>
  <c r="X52" i="3"/>
  <c r="Y52" i="3"/>
  <c r="X53" i="3"/>
  <c r="Y53" i="3"/>
  <c r="Y3" i="3"/>
  <c r="X3" i="3"/>
  <c r="U3" i="3"/>
  <c r="T3" i="3"/>
  <c r="S4" i="3"/>
  <c r="W4" i="3" s="1"/>
  <c r="T4" i="3"/>
  <c r="U4" i="3"/>
  <c r="S5" i="3"/>
  <c r="W5" i="3" s="1"/>
  <c r="T5" i="3"/>
  <c r="U5" i="3"/>
  <c r="S6" i="3"/>
  <c r="W6" i="3" s="1"/>
  <c r="T6" i="3"/>
  <c r="U6" i="3"/>
  <c r="S7" i="3"/>
  <c r="W7" i="3" s="1"/>
  <c r="T7" i="3"/>
  <c r="U7" i="3"/>
  <c r="S8" i="3"/>
  <c r="W8" i="3" s="1"/>
  <c r="T8" i="3"/>
  <c r="U8" i="3"/>
  <c r="S9" i="3"/>
  <c r="W9" i="3" s="1"/>
  <c r="T9" i="3"/>
  <c r="U9" i="3"/>
  <c r="S10" i="3"/>
  <c r="W10" i="3" s="1"/>
  <c r="T10" i="3"/>
  <c r="U10" i="3"/>
  <c r="S11" i="3"/>
  <c r="W11" i="3" s="1"/>
  <c r="T11" i="3"/>
  <c r="U11" i="3"/>
  <c r="S12" i="3"/>
  <c r="W12" i="3" s="1"/>
  <c r="T12" i="3"/>
  <c r="U12" i="3"/>
  <c r="S13" i="3"/>
  <c r="W13" i="3" s="1"/>
  <c r="T13" i="3"/>
  <c r="U13" i="3"/>
  <c r="S14" i="3"/>
  <c r="W14" i="3" s="1"/>
  <c r="T14" i="3"/>
  <c r="U14" i="3"/>
  <c r="S15" i="3"/>
  <c r="W15" i="3" s="1"/>
  <c r="T15" i="3"/>
  <c r="U15" i="3"/>
  <c r="S16" i="3"/>
  <c r="W16" i="3" s="1"/>
  <c r="T16" i="3"/>
  <c r="U16" i="3"/>
  <c r="S17" i="3"/>
  <c r="W17" i="3" s="1"/>
  <c r="T17" i="3"/>
  <c r="U17" i="3"/>
  <c r="S18" i="3"/>
  <c r="W18" i="3" s="1"/>
  <c r="T18" i="3"/>
  <c r="U18" i="3"/>
  <c r="S19" i="3"/>
  <c r="W19" i="3" s="1"/>
  <c r="T19" i="3"/>
  <c r="U19" i="3"/>
  <c r="S20" i="3"/>
  <c r="W20" i="3" s="1"/>
  <c r="T20" i="3"/>
  <c r="U20" i="3"/>
  <c r="S21" i="3"/>
  <c r="W21" i="3" s="1"/>
  <c r="T21" i="3"/>
  <c r="U21" i="3"/>
  <c r="S22" i="3"/>
  <c r="W22" i="3" s="1"/>
  <c r="T22" i="3"/>
  <c r="U22" i="3"/>
  <c r="S23" i="3"/>
  <c r="W23" i="3" s="1"/>
  <c r="T23" i="3"/>
  <c r="U23" i="3"/>
  <c r="S24" i="3"/>
  <c r="W24" i="3" s="1"/>
  <c r="T24" i="3"/>
  <c r="U24" i="3"/>
  <c r="S25" i="3"/>
  <c r="W25" i="3" s="1"/>
  <c r="T25" i="3"/>
  <c r="U25" i="3"/>
  <c r="S26" i="3"/>
  <c r="W26" i="3" s="1"/>
  <c r="T26" i="3"/>
  <c r="U26" i="3"/>
  <c r="S27" i="3"/>
  <c r="W27" i="3" s="1"/>
  <c r="T27" i="3"/>
  <c r="U27" i="3"/>
  <c r="S28" i="3"/>
  <c r="W28" i="3" s="1"/>
  <c r="T28" i="3"/>
  <c r="U28" i="3"/>
  <c r="S29" i="3"/>
  <c r="W29" i="3" s="1"/>
  <c r="T29" i="3"/>
  <c r="U29" i="3"/>
  <c r="S30" i="3"/>
  <c r="W30" i="3" s="1"/>
  <c r="T30" i="3"/>
  <c r="U30" i="3"/>
  <c r="S31" i="3"/>
  <c r="W31" i="3" s="1"/>
  <c r="T31" i="3"/>
  <c r="U31" i="3"/>
  <c r="S32" i="3"/>
  <c r="W32" i="3" s="1"/>
  <c r="T32" i="3"/>
  <c r="U32" i="3"/>
  <c r="S33" i="3"/>
  <c r="W33" i="3" s="1"/>
  <c r="T33" i="3"/>
  <c r="U33" i="3"/>
  <c r="S34" i="3"/>
  <c r="W34" i="3" s="1"/>
  <c r="T34" i="3"/>
  <c r="U34" i="3"/>
  <c r="S35" i="3"/>
  <c r="W35" i="3" s="1"/>
  <c r="T35" i="3"/>
  <c r="U35" i="3"/>
  <c r="S36" i="3"/>
  <c r="W36" i="3" s="1"/>
  <c r="T36" i="3"/>
  <c r="U36" i="3"/>
  <c r="S37" i="3"/>
  <c r="W37" i="3" s="1"/>
  <c r="T37" i="3"/>
  <c r="U37" i="3"/>
  <c r="S38" i="3"/>
  <c r="W38" i="3" s="1"/>
  <c r="T38" i="3"/>
  <c r="U38" i="3"/>
  <c r="S39" i="3"/>
  <c r="W39" i="3" s="1"/>
  <c r="T39" i="3"/>
  <c r="U39" i="3"/>
  <c r="S40" i="3"/>
  <c r="W40" i="3" s="1"/>
  <c r="T40" i="3"/>
  <c r="U40" i="3"/>
  <c r="S41" i="3"/>
  <c r="W41" i="3" s="1"/>
  <c r="T41" i="3"/>
  <c r="U41" i="3"/>
  <c r="S42" i="3"/>
  <c r="W42" i="3" s="1"/>
  <c r="T42" i="3"/>
  <c r="U42" i="3"/>
  <c r="S43" i="3"/>
  <c r="W43" i="3" s="1"/>
  <c r="T43" i="3"/>
  <c r="U43" i="3"/>
  <c r="S44" i="3"/>
  <c r="W44" i="3" s="1"/>
  <c r="T44" i="3"/>
  <c r="U44" i="3"/>
  <c r="S45" i="3"/>
  <c r="W45" i="3" s="1"/>
  <c r="T45" i="3"/>
  <c r="U45" i="3"/>
  <c r="S46" i="3"/>
  <c r="W46" i="3" s="1"/>
  <c r="T46" i="3"/>
  <c r="U46" i="3"/>
  <c r="S47" i="3"/>
  <c r="W47" i="3" s="1"/>
  <c r="T47" i="3"/>
  <c r="U47" i="3"/>
  <c r="S48" i="3"/>
  <c r="W48" i="3" s="1"/>
  <c r="T48" i="3"/>
  <c r="U48" i="3"/>
  <c r="S49" i="3"/>
  <c r="W49" i="3" s="1"/>
  <c r="T49" i="3"/>
  <c r="U49" i="3"/>
  <c r="S50" i="3"/>
  <c r="W50" i="3" s="1"/>
  <c r="T50" i="3"/>
  <c r="U50" i="3"/>
  <c r="S51" i="3"/>
  <c r="W51" i="3" s="1"/>
  <c r="T51" i="3"/>
  <c r="U51" i="3"/>
  <c r="S52" i="3"/>
  <c r="W52" i="3" s="1"/>
  <c r="T52" i="3"/>
  <c r="U52" i="3"/>
  <c r="S53" i="3"/>
  <c r="W53" i="3" s="1"/>
  <c r="T53" i="3"/>
  <c r="U53" i="3"/>
  <c r="S3" i="3"/>
  <c r="W3" i="3" s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3" i="3"/>
  <c r="D3" i="3"/>
  <c r="B3" i="3"/>
  <c r="J45" i="3" l="1"/>
  <c r="J29" i="3"/>
  <c r="J4" i="3"/>
  <c r="J20" i="3"/>
  <c r="J36" i="3"/>
  <c r="J52" i="3"/>
  <c r="J35" i="3"/>
  <c r="J19" i="3"/>
  <c r="J51" i="3"/>
  <c r="J34" i="3"/>
  <c r="J18" i="3"/>
  <c r="J50" i="3"/>
  <c r="J49" i="3"/>
  <c r="J33" i="3"/>
  <c r="J17" i="3"/>
  <c r="J48" i="3"/>
  <c r="J32" i="3"/>
  <c r="J16" i="3"/>
  <c r="J47" i="3"/>
  <c r="J31" i="3"/>
  <c r="J15" i="3"/>
  <c r="J43" i="3"/>
  <c r="J27" i="3"/>
  <c r="J11" i="3"/>
  <c r="J42" i="3"/>
  <c r="J26" i="3"/>
  <c r="J10" i="3"/>
  <c r="J41" i="3"/>
  <c r="J25" i="3"/>
  <c r="J9" i="3"/>
  <c r="J46" i="3"/>
  <c r="J30" i="3"/>
  <c r="J14" i="3"/>
  <c r="J13" i="3"/>
  <c r="J44" i="3"/>
  <c r="J12" i="3"/>
  <c r="J28" i="3"/>
  <c r="J40" i="3"/>
  <c r="J7" i="3"/>
  <c r="J8" i="3"/>
  <c r="J39" i="3"/>
  <c r="J3" i="3"/>
  <c r="J38" i="3"/>
  <c r="J22" i="3"/>
  <c r="J6" i="3"/>
  <c r="J24" i="3"/>
  <c r="J23" i="3"/>
  <c r="J53" i="3"/>
  <c r="J37" i="3"/>
  <c r="J21" i="3"/>
  <c r="J5" i="3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3" i="2"/>
  <c r="R4" i="2"/>
  <c r="Q4" i="2"/>
  <c r="P4" i="2"/>
  <c r="P53" i="2" l="1"/>
  <c r="M2" i="1"/>
  <c r="L4" i="1"/>
  <c r="P11" i="2" l="1"/>
  <c r="P5" i="2"/>
  <c r="P6" i="2"/>
  <c r="P7" i="2"/>
  <c r="P8" i="2"/>
  <c r="P9" i="2"/>
  <c r="P10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3" i="2"/>
  <c r="R3" i="2"/>
  <c r="Q3" i="2"/>
  <c r="M5" i="1"/>
  <c r="E10" i="1"/>
  <c r="K2" i="1" l="1"/>
  <c r="Q5" i="2"/>
  <c r="R5" i="2"/>
  <c r="Q6" i="2"/>
  <c r="R6" i="2"/>
  <c r="Q7" i="2"/>
  <c r="R7" i="2"/>
  <c r="Q8" i="2"/>
  <c r="R8" i="2"/>
  <c r="Q9" i="2"/>
  <c r="R9" i="2"/>
  <c r="Q10" i="2"/>
  <c r="R10" i="2"/>
  <c r="Q11" i="2"/>
  <c r="R11" i="2"/>
  <c r="Q12" i="2"/>
  <c r="R12" i="2"/>
  <c r="Q13" i="2"/>
  <c r="R13" i="2"/>
  <c r="Q14" i="2"/>
  <c r="R14" i="2"/>
  <c r="Q15" i="2"/>
  <c r="R15" i="2"/>
  <c r="Q16" i="2"/>
  <c r="R16" i="2"/>
  <c r="Q17" i="2"/>
  <c r="R17" i="2"/>
  <c r="Q18" i="2"/>
  <c r="R18" i="2"/>
  <c r="Q19" i="2"/>
  <c r="R19" i="2"/>
  <c r="Q20" i="2"/>
  <c r="R20" i="2"/>
  <c r="Q21" i="2"/>
  <c r="R21" i="2"/>
  <c r="Q22" i="2"/>
  <c r="R22" i="2"/>
  <c r="Q23" i="2"/>
  <c r="R23" i="2"/>
  <c r="Q24" i="2"/>
  <c r="R24" i="2"/>
  <c r="Q25" i="2"/>
  <c r="R25" i="2"/>
  <c r="Q26" i="2"/>
  <c r="R26" i="2"/>
  <c r="Q27" i="2"/>
  <c r="R27" i="2"/>
  <c r="Q28" i="2"/>
  <c r="R28" i="2"/>
  <c r="Q29" i="2"/>
  <c r="R29" i="2"/>
  <c r="Q30" i="2"/>
  <c r="R30" i="2"/>
  <c r="Q31" i="2"/>
  <c r="R31" i="2"/>
  <c r="Q32" i="2"/>
  <c r="R32" i="2"/>
  <c r="Q33" i="2"/>
  <c r="R33" i="2"/>
  <c r="Q34" i="2"/>
  <c r="R34" i="2"/>
  <c r="Q35" i="2"/>
  <c r="R35" i="2"/>
  <c r="Q36" i="2"/>
  <c r="R36" i="2"/>
  <c r="Q37" i="2"/>
  <c r="R37" i="2"/>
  <c r="Q38" i="2"/>
  <c r="R38" i="2"/>
  <c r="Q39" i="2"/>
  <c r="R39" i="2"/>
  <c r="Q40" i="2"/>
  <c r="R40" i="2"/>
  <c r="Q41" i="2"/>
  <c r="R41" i="2"/>
  <c r="Q42" i="2"/>
  <c r="R42" i="2"/>
  <c r="Q43" i="2"/>
  <c r="R43" i="2"/>
  <c r="Q44" i="2"/>
  <c r="R44" i="2"/>
  <c r="Q45" i="2"/>
  <c r="R45" i="2"/>
  <c r="Q46" i="2"/>
  <c r="R46" i="2"/>
  <c r="Q47" i="2"/>
  <c r="R47" i="2"/>
  <c r="Q48" i="2"/>
  <c r="R48" i="2"/>
  <c r="Q49" i="2"/>
  <c r="R49" i="2"/>
  <c r="Q50" i="2"/>
  <c r="R50" i="2"/>
  <c r="Q51" i="2"/>
  <c r="R51" i="2"/>
  <c r="Q52" i="2"/>
  <c r="R52" i="2"/>
  <c r="Q53" i="2"/>
  <c r="R53" i="2"/>
  <c r="L5" i="1"/>
  <c r="M3" i="1"/>
  <c r="M4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L3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2" i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E5" i="1"/>
  <c r="L3" i="3" l="1"/>
  <c r="F3" i="4"/>
  <c r="AT3" i="3"/>
  <c r="AJ3" i="3"/>
  <c r="AJ11" i="3"/>
  <c r="AJ19" i="3"/>
  <c r="AJ27" i="3"/>
  <c r="AJ35" i="3"/>
  <c r="AJ43" i="3"/>
  <c r="AJ51" i="3"/>
  <c r="AI14" i="3"/>
  <c r="AI30" i="3"/>
  <c r="AI46" i="3"/>
  <c r="AK3" i="3"/>
  <c r="AK11" i="3"/>
  <c r="AK19" i="3"/>
  <c r="AK27" i="3"/>
  <c r="AK35" i="3"/>
  <c r="AK43" i="3"/>
  <c r="AK51" i="3"/>
  <c r="AI15" i="3"/>
  <c r="AI31" i="3"/>
  <c r="AI47" i="3"/>
  <c r="V47" i="4" s="1"/>
  <c r="AJ4" i="3"/>
  <c r="AJ12" i="3"/>
  <c r="AJ20" i="3"/>
  <c r="AJ28" i="3"/>
  <c r="AJ36" i="3"/>
  <c r="AJ44" i="3"/>
  <c r="AJ52" i="3"/>
  <c r="AI16" i="3"/>
  <c r="V16" i="4" s="1"/>
  <c r="AI32" i="3"/>
  <c r="V32" i="4" s="1"/>
  <c r="AI48" i="3"/>
  <c r="AK52" i="3"/>
  <c r="AJ13" i="3"/>
  <c r="AK18" i="3"/>
  <c r="AK4" i="3"/>
  <c r="AK12" i="3"/>
  <c r="AK20" i="3"/>
  <c r="AK28" i="3"/>
  <c r="AK36" i="3"/>
  <c r="AK44" i="3"/>
  <c r="AI17" i="3"/>
  <c r="AI33" i="3"/>
  <c r="V33" i="4" s="1"/>
  <c r="AI49" i="3"/>
  <c r="V49" i="4" s="1"/>
  <c r="AJ5" i="3"/>
  <c r="AJ21" i="3"/>
  <c r="AJ29" i="3"/>
  <c r="AJ37" i="3"/>
  <c r="AJ45" i="3"/>
  <c r="AJ53" i="3"/>
  <c r="AI18" i="3"/>
  <c r="AI34" i="3"/>
  <c r="V34" i="4" s="1"/>
  <c r="AI50" i="3"/>
  <c r="V50" i="4" s="1"/>
  <c r="AK50" i="3"/>
  <c r="AK5" i="3"/>
  <c r="AK13" i="3"/>
  <c r="AK21" i="3"/>
  <c r="AK29" i="3"/>
  <c r="AK37" i="3"/>
  <c r="AK45" i="3"/>
  <c r="AK53" i="3"/>
  <c r="AI19" i="3"/>
  <c r="V19" i="4" s="1"/>
  <c r="AI35" i="3"/>
  <c r="V35" i="4" s="1"/>
  <c r="AI51" i="3"/>
  <c r="AJ32" i="3"/>
  <c r="AK24" i="3"/>
  <c r="AI9" i="3"/>
  <c r="V9" i="4" s="1"/>
  <c r="AJ17" i="3"/>
  <c r="AK25" i="3"/>
  <c r="AK41" i="3"/>
  <c r="AI27" i="3"/>
  <c r="V27" i="4" s="1"/>
  <c r="AJ50" i="3"/>
  <c r="AI13" i="3"/>
  <c r="V13" i="4" s="1"/>
  <c r="AJ6" i="3"/>
  <c r="AJ14" i="3"/>
  <c r="AJ22" i="3"/>
  <c r="AJ30" i="3"/>
  <c r="AJ38" i="3"/>
  <c r="AJ46" i="3"/>
  <c r="AI4" i="3"/>
  <c r="AI20" i="3"/>
  <c r="AI36" i="3"/>
  <c r="AI52" i="3"/>
  <c r="AJ40" i="3"/>
  <c r="AK32" i="3"/>
  <c r="AJ49" i="3"/>
  <c r="AK33" i="3"/>
  <c r="AJ42" i="3"/>
  <c r="AK42" i="3"/>
  <c r="AK6" i="3"/>
  <c r="AK14" i="3"/>
  <c r="AK22" i="3"/>
  <c r="AK30" i="3"/>
  <c r="AK38" i="3"/>
  <c r="AK46" i="3"/>
  <c r="AI5" i="3"/>
  <c r="AI21" i="3"/>
  <c r="AI37" i="3"/>
  <c r="V37" i="4" s="1"/>
  <c r="AI53" i="3"/>
  <c r="V53" i="4" s="1"/>
  <c r="AJ24" i="3"/>
  <c r="AK40" i="3"/>
  <c r="AI41" i="3"/>
  <c r="AJ33" i="3"/>
  <c r="AI10" i="3"/>
  <c r="V10" i="4" s="1"/>
  <c r="AJ34" i="3"/>
  <c r="AK10" i="3"/>
  <c r="AJ7" i="3"/>
  <c r="AJ15" i="3"/>
  <c r="AJ23" i="3"/>
  <c r="AJ31" i="3"/>
  <c r="AJ39" i="3"/>
  <c r="AJ47" i="3"/>
  <c r="AI6" i="3"/>
  <c r="AI22" i="3"/>
  <c r="AI38" i="3"/>
  <c r="AI3" i="3"/>
  <c r="V3" i="4" s="1"/>
  <c r="AJ16" i="3"/>
  <c r="AJ48" i="3"/>
  <c r="AI24" i="3"/>
  <c r="V24" i="4" s="1"/>
  <c r="AK16" i="3"/>
  <c r="AK48" i="3"/>
  <c r="AJ25" i="3"/>
  <c r="AJ41" i="3"/>
  <c r="AI26" i="3"/>
  <c r="V26" i="4" s="1"/>
  <c r="AK17" i="3"/>
  <c r="AK49" i="3"/>
  <c r="AI43" i="3"/>
  <c r="V43" i="4" s="1"/>
  <c r="AJ10" i="3"/>
  <c r="AI44" i="3"/>
  <c r="AK26" i="3"/>
  <c r="AI45" i="3"/>
  <c r="V45" i="4" s="1"/>
  <c r="AK7" i="3"/>
  <c r="AK15" i="3"/>
  <c r="AK23" i="3"/>
  <c r="AK31" i="3"/>
  <c r="AK39" i="3"/>
  <c r="AK47" i="3"/>
  <c r="AI7" i="3"/>
  <c r="AI23" i="3"/>
  <c r="V23" i="4" s="1"/>
  <c r="AI39" i="3"/>
  <c r="AJ8" i="3"/>
  <c r="AI8" i="3"/>
  <c r="V8" i="4" s="1"/>
  <c r="AI40" i="3"/>
  <c r="V40" i="4" s="1"/>
  <c r="AK8" i="3"/>
  <c r="AI25" i="3"/>
  <c r="AJ9" i="3"/>
  <c r="AI42" i="3"/>
  <c r="AK9" i="3"/>
  <c r="AI11" i="3"/>
  <c r="V11" i="4" s="1"/>
  <c r="AJ18" i="3"/>
  <c r="AI28" i="3"/>
  <c r="V28" i="4" s="1"/>
  <c r="AK34" i="3"/>
  <c r="AI29" i="3"/>
  <c r="AI12" i="3"/>
  <c r="AJ26" i="3"/>
  <c r="P3" i="3"/>
  <c r="AV29" i="3"/>
  <c r="BJ29" i="3" s="1"/>
  <c r="AT29" i="3"/>
  <c r="AW29" i="3"/>
  <c r="BK29" i="3" s="1"/>
  <c r="AX29" i="3"/>
  <c r="BL29" i="3" s="1"/>
  <c r="AY29" i="3"/>
  <c r="BM29" i="3" s="1"/>
  <c r="AU29" i="3"/>
  <c r="BI29" i="3" s="1"/>
  <c r="AU45" i="3"/>
  <c r="BI45" i="3" s="1"/>
  <c r="AV45" i="3"/>
  <c r="BJ45" i="3" s="1"/>
  <c r="AW45" i="3"/>
  <c r="BK45" i="3" s="1"/>
  <c r="AT45" i="3"/>
  <c r="AX45" i="3"/>
  <c r="BL45" i="3" s="1"/>
  <c r="AY45" i="3"/>
  <c r="BM45" i="3" s="1"/>
  <c r="AU28" i="3"/>
  <c r="BI28" i="3" s="1"/>
  <c r="AW40" i="3"/>
  <c r="BK40" i="3" s="1"/>
  <c r="AW5" i="3"/>
  <c r="BK5" i="3" s="1"/>
  <c r="AT16" i="3"/>
  <c r="AV32" i="3"/>
  <c r="BJ32" i="3" s="1"/>
  <c r="AY17" i="3"/>
  <c r="BM17" i="3" s="1"/>
  <c r="AT50" i="3"/>
  <c r="AX15" i="3"/>
  <c r="BL15" i="3" s="1"/>
  <c r="AW44" i="3"/>
  <c r="BK44" i="3" s="1"/>
  <c r="AY14" i="3"/>
  <c r="BM14" i="3" s="1"/>
  <c r="AY23" i="3"/>
  <c r="BM23" i="3" s="1"/>
  <c r="AT6" i="3"/>
  <c r="AY22" i="3"/>
  <c r="BM22" i="3" s="1"/>
  <c r="AT38" i="3"/>
  <c r="AV3" i="3"/>
  <c r="BJ3" i="3" s="1"/>
  <c r="AT39" i="3"/>
  <c r="AV51" i="3"/>
  <c r="BJ51" i="3" s="1"/>
  <c r="AY19" i="3"/>
  <c r="BM19" i="3" s="1"/>
  <c r="AT35" i="3"/>
  <c r="AU36" i="3"/>
  <c r="BI36" i="3" s="1"/>
  <c r="AX5" i="3"/>
  <c r="BL5" i="3" s="1"/>
  <c r="AV53" i="3"/>
  <c r="BJ53" i="3" s="1"/>
  <c r="AX50" i="3"/>
  <c r="BL50" i="3" s="1"/>
  <c r="AY44" i="3"/>
  <c r="BM44" i="3" s="1"/>
  <c r="AY46" i="3"/>
  <c r="BM46" i="3" s="1"/>
  <c r="AW22" i="3"/>
  <c r="BK22" i="3" s="1"/>
  <c r="AU3" i="3"/>
  <c r="BI3" i="3" s="1"/>
  <c r="AT8" i="3"/>
  <c r="AY35" i="3"/>
  <c r="BM35" i="3" s="1"/>
  <c r="AV36" i="3"/>
  <c r="BJ36" i="3" s="1"/>
  <c r="AY5" i="3"/>
  <c r="BM5" i="3" s="1"/>
  <c r="AY53" i="3"/>
  <c r="BM53" i="3" s="1"/>
  <c r="AY50" i="3"/>
  <c r="BM50" i="3" s="1"/>
  <c r="AT44" i="3"/>
  <c r="AV46" i="3"/>
  <c r="BJ46" i="3" s="1"/>
  <c r="AT22" i="3"/>
  <c r="AX3" i="3"/>
  <c r="BL3" i="3" s="1"/>
  <c r="AU8" i="3"/>
  <c r="BI8" i="3" s="1"/>
  <c r="AU35" i="3"/>
  <c r="BI35" i="3" s="1"/>
  <c r="AW36" i="3"/>
  <c r="BK36" i="3" s="1"/>
  <c r="AT4" i="3"/>
  <c r="AT53" i="3"/>
  <c r="AV50" i="3"/>
  <c r="BJ50" i="3" s="1"/>
  <c r="AY39" i="3"/>
  <c r="BM39" i="3" s="1"/>
  <c r="AX12" i="3"/>
  <c r="BL12" i="3" s="1"/>
  <c r="AX22" i="3"/>
  <c r="BL22" i="3" s="1"/>
  <c r="AV28" i="3"/>
  <c r="BJ28" i="3" s="1"/>
  <c r="AX40" i="3"/>
  <c r="BL40" i="3" s="1"/>
  <c r="AT5" i="3"/>
  <c r="AU16" i="3"/>
  <c r="BI16" i="3" s="1"/>
  <c r="AX32" i="3"/>
  <c r="BL32" i="3" s="1"/>
  <c r="AV17" i="3"/>
  <c r="BJ17" i="3" s="1"/>
  <c r="AU50" i="3"/>
  <c r="BI50" i="3" s="1"/>
  <c r="AY15" i="3"/>
  <c r="BM15" i="3" s="1"/>
  <c r="AX44" i="3"/>
  <c r="BL44" i="3" s="1"/>
  <c r="AW14" i="3"/>
  <c r="BK14" i="3" s="1"/>
  <c r="AX23" i="3"/>
  <c r="BL23" i="3" s="1"/>
  <c r="AU6" i="3"/>
  <c r="BI6" i="3" s="1"/>
  <c r="AV22" i="3"/>
  <c r="BJ22" i="3" s="1"/>
  <c r="AU38" i="3"/>
  <c r="BI38" i="3" s="1"/>
  <c r="AW3" i="3"/>
  <c r="BK3" i="3" s="1"/>
  <c r="AU39" i="3"/>
  <c r="BI39" i="3" s="1"/>
  <c r="AW51" i="3"/>
  <c r="BK51" i="3" s="1"/>
  <c r="AU19" i="3"/>
  <c r="BI19" i="3" s="1"/>
  <c r="AW35" i="3"/>
  <c r="BK35" i="3" s="1"/>
  <c r="AW28" i="3"/>
  <c r="BK28" i="3" s="1"/>
  <c r="AV16" i="3"/>
  <c r="BJ16" i="3" s="1"/>
  <c r="AT17" i="3"/>
  <c r="AU12" i="3"/>
  <c r="BI12" i="3" s="1"/>
  <c r="AX14" i="3"/>
  <c r="BL14" i="3" s="1"/>
  <c r="AV6" i="3"/>
  <c r="BJ6" i="3" s="1"/>
  <c r="AT10" i="3"/>
  <c r="AV39" i="3"/>
  <c r="BJ39" i="3" s="1"/>
  <c r="AV19" i="3"/>
  <c r="BJ19" i="3" s="1"/>
  <c r="AX28" i="3"/>
  <c r="BL28" i="3" s="1"/>
  <c r="AW16" i="3"/>
  <c r="BK16" i="3" s="1"/>
  <c r="AU17" i="3"/>
  <c r="BI17" i="3" s="1"/>
  <c r="AV12" i="3"/>
  <c r="BJ12" i="3" s="1"/>
  <c r="AT14" i="3"/>
  <c r="AW6" i="3"/>
  <c r="BK6" i="3" s="1"/>
  <c r="AU10" i="3"/>
  <c r="BI10" i="3" s="1"/>
  <c r="AW39" i="3"/>
  <c r="BK39" i="3" s="1"/>
  <c r="AX19" i="3"/>
  <c r="BL19" i="3" s="1"/>
  <c r="AY28" i="3"/>
  <c r="BM28" i="3" s="1"/>
  <c r="AY16" i="3"/>
  <c r="BM16" i="3" s="1"/>
  <c r="AT24" i="3"/>
  <c r="AU14" i="3"/>
  <c r="BI14" i="3" s="1"/>
  <c r="AX35" i="3"/>
  <c r="BL35" i="3" s="1"/>
  <c r="AU47" i="3"/>
  <c r="BI47" i="3" s="1"/>
  <c r="AV35" i="3"/>
  <c r="BJ35" i="3" s="1"/>
  <c r="AU52" i="3"/>
  <c r="BI52" i="3" s="1"/>
  <c r="AY36" i="3"/>
  <c r="BM36" i="3" s="1"/>
  <c r="AV4" i="3"/>
  <c r="BJ4" i="3" s="1"/>
  <c r="AV37" i="3"/>
  <c r="BJ37" i="3" s="1"/>
  <c r="AU53" i="3"/>
  <c r="BI53" i="3" s="1"/>
  <c r="AY24" i="3"/>
  <c r="BM24" i="3" s="1"/>
  <c r="AY43" i="3"/>
  <c r="BM43" i="3" s="1"/>
  <c r="AY12" i="3"/>
  <c r="BM12" i="3" s="1"/>
  <c r="AV47" i="3"/>
  <c r="BJ47" i="3" s="1"/>
  <c r="AY30" i="3"/>
  <c r="BM30" i="3" s="1"/>
  <c r="AT46" i="3"/>
  <c r="AY25" i="3"/>
  <c r="BM25" i="3" s="1"/>
  <c r="AW41" i="3"/>
  <c r="BK41" i="3" s="1"/>
  <c r="AW10" i="3"/>
  <c r="BK10" i="3" s="1"/>
  <c r="AV26" i="3"/>
  <c r="BJ26" i="3" s="1"/>
  <c r="AT42" i="3"/>
  <c r="AW8" i="3"/>
  <c r="BK8" i="3" s="1"/>
  <c r="AV7" i="3"/>
  <c r="BJ7" i="3" s="1"/>
  <c r="AY40" i="3"/>
  <c r="BM40" i="3" s="1"/>
  <c r="AV23" i="3"/>
  <c r="BJ23" i="3" s="1"/>
  <c r="AY27" i="3"/>
  <c r="BM27" i="3" s="1"/>
  <c r="AW15" i="3"/>
  <c r="BK15" i="3" s="1"/>
  <c r="AW38" i="3"/>
  <c r="BK38" i="3" s="1"/>
  <c r="AX10" i="3"/>
  <c r="BL10" i="3" s="1"/>
  <c r="AX16" i="3"/>
  <c r="BL16" i="3" s="1"/>
  <c r="AU7" i="3"/>
  <c r="BI7" i="3" s="1"/>
  <c r="AV52" i="3"/>
  <c r="BJ52" i="3" s="1"/>
  <c r="AT36" i="3"/>
  <c r="AW4" i="3"/>
  <c r="BK4" i="3" s="1"/>
  <c r="AY37" i="3"/>
  <c r="BM37" i="3" s="1"/>
  <c r="AX53" i="3"/>
  <c r="BL53" i="3" s="1"/>
  <c r="AV24" i="3"/>
  <c r="BJ24" i="3" s="1"/>
  <c r="AW43" i="3"/>
  <c r="BK43" i="3" s="1"/>
  <c r="AT12" i="3"/>
  <c r="AW47" i="3"/>
  <c r="BK47" i="3" s="1"/>
  <c r="AV30" i="3"/>
  <c r="BJ30" i="3" s="1"/>
  <c r="AX46" i="3"/>
  <c r="BL46" i="3" s="1"/>
  <c r="AT25" i="3"/>
  <c r="AX41" i="3"/>
  <c r="BL41" i="3" s="1"/>
  <c r="AV10" i="3"/>
  <c r="BJ10" i="3" s="1"/>
  <c r="AX26" i="3"/>
  <c r="BL26" i="3" s="1"/>
  <c r="AU42" i="3"/>
  <c r="BI42" i="3" s="1"/>
  <c r="AX8" i="3"/>
  <c r="BL8" i="3" s="1"/>
  <c r="AW7" i="3"/>
  <c r="BK7" i="3" s="1"/>
  <c r="AU18" i="3"/>
  <c r="BI18" i="3" s="1"/>
  <c r="AT11" i="3"/>
  <c r="AY20" i="3"/>
  <c r="BM20" i="3" s="1"/>
  <c r="AY11" i="3"/>
  <c r="BM11" i="3" s="1"/>
  <c r="AU15" i="3"/>
  <c r="BI15" i="3" s="1"/>
  <c r="AU9" i="3"/>
  <c r="BI9" i="3" s="1"/>
  <c r="AV11" i="3"/>
  <c r="BJ11" i="3" s="1"/>
  <c r="AT13" i="3"/>
  <c r="AU51" i="3"/>
  <c r="BI51" i="3" s="1"/>
  <c r="AV33" i="3"/>
  <c r="BJ33" i="3" s="1"/>
  <c r="AW23" i="3"/>
  <c r="BK23" i="3" s="1"/>
  <c r="AV27" i="3"/>
  <c r="BJ27" i="3" s="1"/>
  <c r="AU22" i="3"/>
  <c r="BI22" i="3" s="1"/>
  <c r="AU4" i="3"/>
  <c r="BI4" i="3" s="1"/>
  <c r="AY8" i="3"/>
  <c r="BM8" i="3" s="1"/>
  <c r="AW52" i="3"/>
  <c r="BK52" i="3" s="1"/>
  <c r="AT31" i="3"/>
  <c r="AX4" i="3"/>
  <c r="BL4" i="3" s="1"/>
  <c r="AT37" i="3"/>
  <c r="AT48" i="3"/>
  <c r="AW24" i="3"/>
  <c r="BK24" i="3" s="1"/>
  <c r="AT43" i="3"/>
  <c r="AU20" i="3"/>
  <c r="BI20" i="3" s="1"/>
  <c r="AY47" i="3"/>
  <c r="BM47" i="3" s="1"/>
  <c r="AW30" i="3"/>
  <c r="BK30" i="3" s="1"/>
  <c r="AW9" i="3"/>
  <c r="BK9" i="3" s="1"/>
  <c r="AV25" i="3"/>
  <c r="BJ25" i="3" s="1"/>
  <c r="AY41" i="3"/>
  <c r="BM41" i="3" s="1"/>
  <c r="AT18" i="3"/>
  <c r="AW26" i="3"/>
  <c r="BK26" i="3" s="1"/>
  <c r="AV42" i="3"/>
  <c r="BJ42" i="3" s="1"/>
  <c r="AW11" i="3"/>
  <c r="BK11" i="3" s="1"/>
  <c r="AX7" i="3"/>
  <c r="BL7" i="3" s="1"/>
  <c r="AV41" i="3"/>
  <c r="BJ41" i="3" s="1"/>
  <c r="AX42" i="3"/>
  <c r="BL42" i="3" s="1"/>
  <c r="AT15" i="3"/>
  <c r="AY49" i="3"/>
  <c r="BM49" i="3" s="1"/>
  <c r="AX51" i="3"/>
  <c r="BL51" i="3" s="1"/>
  <c r="AY31" i="3"/>
  <c r="BM31" i="3" s="1"/>
  <c r="AY18" i="3"/>
  <c r="BM18" i="3" s="1"/>
  <c r="AW32" i="3"/>
  <c r="BK32" i="3" s="1"/>
  <c r="AY21" i="3"/>
  <c r="BM21" i="3" s="1"/>
  <c r="AW34" i="3"/>
  <c r="BK34" i="3" s="1"/>
  <c r="AX17" i="3"/>
  <c r="BL17" i="3" s="1"/>
  <c r="AT21" i="3"/>
  <c r="AV34" i="3"/>
  <c r="BJ34" i="3" s="1"/>
  <c r="AW25" i="3"/>
  <c r="BK25" i="3" s="1"/>
  <c r="AX36" i="3"/>
  <c r="BL36" i="3" s="1"/>
  <c r="AU26" i="3"/>
  <c r="BI26" i="3" s="1"/>
  <c r="AX52" i="3"/>
  <c r="BL52" i="3" s="1"/>
  <c r="AU31" i="3"/>
  <c r="BI31" i="3" s="1"/>
  <c r="AY4" i="3"/>
  <c r="BM4" i="3" s="1"/>
  <c r="AU37" i="3"/>
  <c r="BI37" i="3" s="1"/>
  <c r="AU48" i="3"/>
  <c r="BI48" i="3" s="1"/>
  <c r="AX24" i="3"/>
  <c r="BL24" i="3" s="1"/>
  <c r="AU43" i="3"/>
  <c r="BI43" i="3" s="1"/>
  <c r="AV20" i="3"/>
  <c r="BJ20" i="3" s="1"/>
  <c r="AX47" i="3"/>
  <c r="BL47" i="3" s="1"/>
  <c r="AX30" i="3"/>
  <c r="BL30" i="3" s="1"/>
  <c r="AX9" i="3"/>
  <c r="BL9" i="3" s="1"/>
  <c r="AU25" i="3"/>
  <c r="BI25" i="3" s="1"/>
  <c r="AY26" i="3"/>
  <c r="BM26" i="3" s="1"/>
  <c r="AY7" i="3"/>
  <c r="BM7" i="3" s="1"/>
  <c r="AV9" i="3"/>
  <c r="BJ9" i="3" s="1"/>
  <c r="AX13" i="3"/>
  <c r="BL13" i="3" s="1"/>
  <c r="AU49" i="3"/>
  <c r="BI49" i="3" s="1"/>
  <c r="AT33" i="3"/>
  <c r="AU44" i="3"/>
  <c r="BI44" i="3" s="1"/>
  <c r="AV5" i="3"/>
  <c r="BJ5" i="3" s="1"/>
  <c r="AY3" i="3"/>
  <c r="BM3" i="3" s="1"/>
  <c r="AT26" i="3"/>
  <c r="AT28" i="3"/>
  <c r="AY10" i="3"/>
  <c r="BM10" i="3" s="1"/>
  <c r="AY52" i="3"/>
  <c r="BM52" i="3" s="1"/>
  <c r="AV31" i="3"/>
  <c r="BJ31" i="3" s="1"/>
  <c r="AU13" i="3"/>
  <c r="BI13" i="3" s="1"/>
  <c r="AW37" i="3"/>
  <c r="BK37" i="3" s="1"/>
  <c r="AV48" i="3"/>
  <c r="BJ48" i="3" s="1"/>
  <c r="AW33" i="3"/>
  <c r="BK33" i="3" s="1"/>
  <c r="AV43" i="3"/>
  <c r="BJ43" i="3" s="1"/>
  <c r="AW20" i="3"/>
  <c r="BK20" i="3" s="1"/>
  <c r="AV21" i="3"/>
  <c r="BJ21" i="3" s="1"/>
  <c r="AT30" i="3"/>
  <c r="AY9" i="3"/>
  <c r="BM9" i="3" s="1"/>
  <c r="AW49" i="3"/>
  <c r="BK49" i="3" s="1"/>
  <c r="AT41" i="3"/>
  <c r="AX18" i="3"/>
  <c r="BL18" i="3" s="1"/>
  <c r="AT34" i="3"/>
  <c r="AY42" i="3"/>
  <c r="BM42" i="3" s="1"/>
  <c r="AX11" i="3"/>
  <c r="BL11" i="3" s="1"/>
  <c r="AW27" i="3"/>
  <c r="BK27" i="3" s="1"/>
  <c r="AU11" i="3"/>
  <c r="BI11" i="3" s="1"/>
  <c r="AT32" i="3"/>
  <c r="AY38" i="3"/>
  <c r="BM38" i="3" s="1"/>
  <c r="AX48" i="3"/>
  <c r="BL48" i="3" s="1"/>
  <c r="AU23" i="3"/>
  <c r="BI23" i="3" s="1"/>
  <c r="AY34" i="3"/>
  <c r="BM34" i="3" s="1"/>
  <c r="AU40" i="3"/>
  <c r="BI40" i="3" s="1"/>
  <c r="AX38" i="3"/>
  <c r="BL38" i="3" s="1"/>
  <c r="AV40" i="3"/>
  <c r="BJ40" i="3" s="1"/>
  <c r="AT49" i="3"/>
  <c r="AW12" i="3"/>
  <c r="BK12" i="3" s="1"/>
  <c r="AT7" i="3"/>
  <c r="AW50" i="3"/>
  <c r="BK50" i="3" s="1"/>
  <c r="AV14" i="3"/>
  <c r="BJ14" i="3" s="1"/>
  <c r="AX39" i="3"/>
  <c r="BL39" i="3" s="1"/>
  <c r="AT52" i="3"/>
  <c r="AW31" i="3"/>
  <c r="BK31" i="3" s="1"/>
  <c r="AV13" i="3"/>
  <c r="BJ13" i="3" s="1"/>
  <c r="AX37" i="3"/>
  <c r="BL37" i="3" s="1"/>
  <c r="AY48" i="3"/>
  <c r="BM48" i="3" s="1"/>
  <c r="AX33" i="3"/>
  <c r="BL33" i="3" s="1"/>
  <c r="AX43" i="3"/>
  <c r="BL43" i="3" s="1"/>
  <c r="AX20" i="3"/>
  <c r="BL20" i="3" s="1"/>
  <c r="AW21" i="3"/>
  <c r="BK21" i="3" s="1"/>
  <c r="AU30" i="3"/>
  <c r="BI30" i="3" s="1"/>
  <c r="AT9" i="3"/>
  <c r="AX49" i="3"/>
  <c r="BL49" i="3" s="1"/>
  <c r="AU41" i="3"/>
  <c r="BI41" i="3" s="1"/>
  <c r="AV18" i="3"/>
  <c r="BJ18" i="3" s="1"/>
  <c r="AU34" i="3"/>
  <c r="BI34" i="3" s="1"/>
  <c r="AW42" i="3"/>
  <c r="BK42" i="3" s="1"/>
  <c r="AT27" i="3"/>
  <c r="AW48" i="3"/>
  <c r="BK48" i="3" s="1"/>
  <c r="AX34" i="3"/>
  <c r="BL34" i="3" s="1"/>
  <c r="AU32" i="3"/>
  <c r="BI32" i="3" s="1"/>
  <c r="AT20" i="3"/>
  <c r="AT51" i="3"/>
  <c r="AU5" i="3"/>
  <c r="BI5" i="3" s="1"/>
  <c r="AY6" i="3"/>
  <c r="BM6" i="3" s="1"/>
  <c r="AY32" i="3"/>
  <c r="BM32" i="3" s="1"/>
  <c r="AX6" i="3"/>
  <c r="BL6" i="3" s="1"/>
  <c r="AY51" i="3"/>
  <c r="BM51" i="3" s="1"/>
  <c r="AT47" i="3"/>
  <c r="AW53" i="3"/>
  <c r="BK53" i="3" s="1"/>
  <c r="AU46" i="3"/>
  <c r="BI46" i="3" s="1"/>
  <c r="AT40" i="3"/>
  <c r="AX31" i="3"/>
  <c r="BL31" i="3" s="1"/>
  <c r="AW13" i="3"/>
  <c r="BK13" i="3" s="1"/>
  <c r="AY33" i="3"/>
  <c r="BM33" i="3" s="1"/>
  <c r="AU21" i="3"/>
  <c r="BI21" i="3" s="1"/>
  <c r="AT23" i="3"/>
  <c r="AW18" i="3"/>
  <c r="BK18" i="3" s="1"/>
  <c r="AU27" i="3"/>
  <c r="BI27" i="3" s="1"/>
  <c r="AU33" i="3"/>
  <c r="BI33" i="3" s="1"/>
  <c r="AX21" i="3"/>
  <c r="BL21" i="3" s="1"/>
  <c r="AV38" i="3"/>
  <c r="BJ38" i="3" s="1"/>
  <c r="AX27" i="3"/>
  <c r="BL27" i="3" s="1"/>
  <c r="AW17" i="3"/>
  <c r="BK17" i="3" s="1"/>
  <c r="AV15" i="3"/>
  <c r="BJ15" i="3" s="1"/>
  <c r="AV49" i="3"/>
  <c r="BJ49" i="3" s="1"/>
  <c r="AT19" i="3"/>
  <c r="AY13" i="3"/>
  <c r="BM13" i="3" s="1"/>
  <c r="AV44" i="3"/>
  <c r="BJ44" i="3" s="1"/>
  <c r="AW19" i="3"/>
  <c r="BK19" i="3" s="1"/>
  <c r="AW46" i="3"/>
  <c r="BK46" i="3" s="1"/>
  <c r="AV8" i="3"/>
  <c r="BJ8" i="3" s="1"/>
  <c r="AU24" i="3"/>
  <c r="BI24" i="3" s="1"/>
  <c r="AX25" i="3"/>
  <c r="BL25" i="3" s="1"/>
  <c r="N3" i="3"/>
  <c r="N31" i="3"/>
  <c r="O47" i="3"/>
  <c r="N20" i="3"/>
  <c r="O52" i="3"/>
  <c r="P36" i="3"/>
  <c r="N49" i="3"/>
  <c r="P9" i="3"/>
  <c r="N22" i="3"/>
  <c r="O38" i="3"/>
  <c r="P17" i="3"/>
  <c r="N24" i="3"/>
  <c r="O50" i="3"/>
  <c r="P52" i="3"/>
  <c r="P6" i="3"/>
  <c r="N36" i="3"/>
  <c r="O17" i="3"/>
  <c r="N42" i="3"/>
  <c r="O12" i="3"/>
  <c r="P33" i="3"/>
  <c r="O16" i="3"/>
  <c r="N13" i="3"/>
  <c r="P37" i="3"/>
  <c r="O3" i="3"/>
  <c r="O6" i="3"/>
  <c r="O24" i="3"/>
  <c r="O33" i="3"/>
  <c r="P26" i="3"/>
  <c r="N7" i="3"/>
  <c r="P30" i="3"/>
  <c r="P16" i="3"/>
  <c r="O18" i="3"/>
  <c r="O36" i="3"/>
  <c r="O45" i="3"/>
  <c r="O35" i="3"/>
  <c r="O49" i="3"/>
  <c r="N4" i="3"/>
  <c r="N27" i="3"/>
  <c r="N35" i="3"/>
  <c r="O51" i="3"/>
  <c r="N28" i="3"/>
  <c r="N8" i="3"/>
  <c r="P40" i="3"/>
  <c r="N53" i="3"/>
  <c r="P13" i="3"/>
  <c r="N26" i="3"/>
  <c r="O42" i="3"/>
  <c r="O5" i="3"/>
  <c r="O46" i="3"/>
  <c r="P48" i="3"/>
  <c r="N34" i="3"/>
  <c r="P15" i="3"/>
  <c r="N38" i="3"/>
  <c r="O8" i="3"/>
  <c r="N5" i="3"/>
  <c r="P10" i="3"/>
  <c r="P23" i="3"/>
  <c r="N9" i="3"/>
  <c r="N46" i="3"/>
  <c r="P27" i="3"/>
  <c r="N52" i="3"/>
  <c r="P18" i="3"/>
  <c r="O15" i="3"/>
  <c r="N17" i="3"/>
  <c r="P22" i="3"/>
  <c r="P35" i="3"/>
  <c r="P8" i="3"/>
  <c r="O10" i="3"/>
  <c r="O28" i="3"/>
  <c r="P12" i="3"/>
  <c r="P49" i="3"/>
  <c r="O27" i="3"/>
  <c r="N29" i="3"/>
  <c r="O31" i="3"/>
  <c r="N6" i="3"/>
  <c r="N19" i="3"/>
  <c r="P42" i="3"/>
  <c r="N41" i="3"/>
  <c r="P46" i="3"/>
  <c r="O43" i="3"/>
  <c r="O34" i="3"/>
  <c r="N39" i="3"/>
  <c r="P7" i="3"/>
  <c r="N40" i="3"/>
  <c r="N16" i="3"/>
  <c r="P44" i="3"/>
  <c r="N30" i="3"/>
  <c r="P21" i="3"/>
  <c r="N32" i="3"/>
  <c r="O13" i="3"/>
  <c r="N51" i="3"/>
  <c r="N44" i="3"/>
  <c r="O11" i="3"/>
  <c r="O25" i="3"/>
  <c r="P31" i="3"/>
  <c r="P4" i="3"/>
  <c r="P41" i="3"/>
  <c r="N21" i="3"/>
  <c r="P39" i="3"/>
  <c r="O37" i="3"/>
  <c r="P43" i="3"/>
  <c r="P53" i="3"/>
  <c r="P34" i="3"/>
  <c r="N15" i="3"/>
  <c r="P24" i="3"/>
  <c r="N10" i="3"/>
  <c r="O39" i="3"/>
  <c r="O53" i="3"/>
  <c r="O48" i="3"/>
  <c r="N45" i="3"/>
  <c r="N43" i="3"/>
  <c r="P11" i="3"/>
  <c r="N48" i="3"/>
  <c r="O9" i="3"/>
  <c r="O4" i="3"/>
  <c r="P25" i="3"/>
  <c r="P19" i="3"/>
  <c r="P29" i="3"/>
  <c r="O7" i="3"/>
  <c r="O21" i="3"/>
  <c r="P14" i="3"/>
  <c r="P50" i="3"/>
  <c r="N50" i="3"/>
  <c r="O20" i="3"/>
  <c r="O29" i="3"/>
  <c r="O19" i="3"/>
  <c r="P45" i="3"/>
  <c r="O23" i="3"/>
  <c r="N25" i="3"/>
  <c r="N11" i="3"/>
  <c r="O41" i="3"/>
  <c r="P47" i="3"/>
  <c r="N33" i="3"/>
  <c r="P38" i="3"/>
  <c r="O40" i="3"/>
  <c r="N37" i="3"/>
  <c r="N23" i="3"/>
  <c r="P28" i="3"/>
  <c r="O30" i="3"/>
  <c r="N12" i="3"/>
  <c r="N18" i="3"/>
  <c r="N47" i="3"/>
  <c r="O14" i="3"/>
  <c r="O32" i="3"/>
  <c r="P20" i="3"/>
  <c r="O22" i="3"/>
  <c r="P51" i="3"/>
  <c r="O26" i="3"/>
  <c r="O44" i="3"/>
  <c r="N14" i="3"/>
  <c r="P32" i="3"/>
  <c r="P5" i="3"/>
  <c r="I3" i="2"/>
  <c r="T3" i="1"/>
  <c r="T19" i="1"/>
  <c r="T35" i="1"/>
  <c r="T51" i="1"/>
  <c r="T24" i="1"/>
  <c r="T40" i="1"/>
  <c r="T25" i="1"/>
  <c r="T41" i="1"/>
  <c r="T26" i="1"/>
  <c r="T11" i="1"/>
  <c r="T28" i="1"/>
  <c r="T4" i="1"/>
  <c r="T20" i="1"/>
  <c r="T36" i="1"/>
  <c r="T52" i="1"/>
  <c r="T5" i="1"/>
  <c r="T21" i="1"/>
  <c r="T37" i="1"/>
  <c r="T2" i="1"/>
  <c r="T6" i="1"/>
  <c r="T22" i="1"/>
  <c r="T38" i="1"/>
  <c r="T7" i="1"/>
  <c r="T23" i="1"/>
  <c r="T39" i="1"/>
  <c r="T8" i="1"/>
  <c r="T9" i="1"/>
  <c r="T10" i="1"/>
  <c r="T43" i="1"/>
  <c r="T45" i="1"/>
  <c r="T12" i="1"/>
  <c r="T13" i="1"/>
  <c r="T14" i="1"/>
  <c r="T30" i="1"/>
  <c r="T46" i="1"/>
  <c r="T31" i="1"/>
  <c r="T47" i="1"/>
  <c r="T16" i="1"/>
  <c r="T32" i="1"/>
  <c r="T48" i="1"/>
  <c r="T17" i="1"/>
  <c r="T33" i="1"/>
  <c r="T49" i="1"/>
  <c r="T34" i="1"/>
  <c r="T50" i="1"/>
  <c r="T42" i="1"/>
  <c r="T27" i="1"/>
  <c r="T29" i="1"/>
  <c r="T15" i="1"/>
  <c r="T18" i="1"/>
  <c r="T44" i="1"/>
  <c r="J3" i="1"/>
  <c r="J19" i="1"/>
  <c r="J35" i="1"/>
  <c r="J51" i="1"/>
  <c r="J46" i="1"/>
  <c r="J16" i="1"/>
  <c r="J4" i="1"/>
  <c r="J20" i="1"/>
  <c r="J36" i="1"/>
  <c r="J52" i="1"/>
  <c r="J34" i="1"/>
  <c r="J5" i="1"/>
  <c r="J21" i="1"/>
  <c r="J37" i="1"/>
  <c r="J2" i="1"/>
  <c r="J48" i="1"/>
  <c r="J6" i="1"/>
  <c r="J22" i="1"/>
  <c r="J38" i="1"/>
  <c r="J32" i="1"/>
  <c r="J50" i="1"/>
  <c r="J7" i="1"/>
  <c r="J23" i="1"/>
  <c r="J39" i="1"/>
  <c r="J15" i="1"/>
  <c r="J18" i="1"/>
  <c r="J8" i="1"/>
  <c r="J24" i="1"/>
  <c r="J40" i="1"/>
  <c r="J11" i="1"/>
  <c r="J47" i="1"/>
  <c r="J9" i="1"/>
  <c r="J25" i="1"/>
  <c r="J41" i="1"/>
  <c r="J43" i="1"/>
  <c r="J31" i="1"/>
  <c r="J10" i="1"/>
  <c r="J26" i="1"/>
  <c r="J42" i="1"/>
  <c r="J27" i="1"/>
  <c r="J17" i="1"/>
  <c r="J12" i="1"/>
  <c r="J28" i="1"/>
  <c r="J44" i="1"/>
  <c r="J33" i="1"/>
  <c r="J13" i="1"/>
  <c r="J29" i="1"/>
  <c r="J45" i="1"/>
  <c r="J14" i="1"/>
  <c r="J30" i="1"/>
  <c r="J49" i="1"/>
  <c r="BH29" i="3" l="1"/>
  <c r="Z29" i="4"/>
  <c r="BH14" i="3"/>
  <c r="Z14" i="4"/>
  <c r="BH31" i="3"/>
  <c r="BN31" i="3" s="1"/>
  <c r="BO31" i="3" s="1"/>
  <c r="Z31" i="4"/>
  <c r="BH50" i="3"/>
  <c r="Q50" i="4" s="1"/>
  <c r="Z50" i="4"/>
  <c r="BH51" i="3"/>
  <c r="Q51" i="4" s="1"/>
  <c r="Z51" i="4"/>
  <c r="BH36" i="3"/>
  <c r="BN36" i="3" s="1"/>
  <c r="BO36" i="3" s="1"/>
  <c r="Z36" i="4"/>
  <c r="BH24" i="3"/>
  <c r="Q24" i="4" s="1"/>
  <c r="Z24" i="4"/>
  <c r="BH20" i="3"/>
  <c r="BN20" i="3" s="1"/>
  <c r="BO20" i="3" s="1"/>
  <c r="Z20" i="4"/>
  <c r="BH46" i="3"/>
  <c r="BN46" i="3" s="1"/>
  <c r="BO46" i="3" s="1"/>
  <c r="Z46" i="4"/>
  <c r="BH23" i="3"/>
  <c r="Z23" i="4"/>
  <c r="BH17" i="3"/>
  <c r="BN17" i="3" s="1"/>
  <c r="BO17" i="3" s="1"/>
  <c r="Z17" i="4"/>
  <c r="BH22" i="3"/>
  <c r="BN22" i="3" s="1"/>
  <c r="BO22" i="3" s="1"/>
  <c r="Z22" i="4"/>
  <c r="BH16" i="3"/>
  <c r="Q16" i="4" s="1"/>
  <c r="Z16" i="4"/>
  <c r="V39" i="4"/>
  <c r="V46" i="4"/>
  <c r="BH32" i="3"/>
  <c r="Q32" i="4" s="1"/>
  <c r="Z32" i="4"/>
  <c r="BH21" i="3"/>
  <c r="BN21" i="3" s="1"/>
  <c r="BO21" i="3" s="1"/>
  <c r="Z21" i="4"/>
  <c r="Z18" i="4"/>
  <c r="BH35" i="3"/>
  <c r="Q35" i="4" s="1"/>
  <c r="Z35" i="4"/>
  <c r="V30" i="4"/>
  <c r="BH44" i="3"/>
  <c r="BN44" i="3" s="1"/>
  <c r="BO44" i="3" s="1"/>
  <c r="Z44" i="4"/>
  <c r="V12" i="4"/>
  <c r="V7" i="4"/>
  <c r="V17" i="4"/>
  <c r="V14" i="4"/>
  <c r="BH25" i="3"/>
  <c r="BN25" i="3" s="1"/>
  <c r="BO25" i="3" s="1"/>
  <c r="Z25" i="4"/>
  <c r="BH27" i="3"/>
  <c r="BN27" i="3" s="1"/>
  <c r="BO27" i="3" s="1"/>
  <c r="Z27" i="4"/>
  <c r="BH52" i="3"/>
  <c r="BN52" i="3" s="1"/>
  <c r="BO52" i="3" s="1"/>
  <c r="Z52" i="4"/>
  <c r="BH5" i="3"/>
  <c r="BN5" i="3" s="1"/>
  <c r="BO5" i="3" s="1"/>
  <c r="Z5" i="4"/>
  <c r="V29" i="4"/>
  <c r="BH38" i="3"/>
  <c r="Z38" i="4"/>
  <c r="BH45" i="3"/>
  <c r="BN45" i="3" s="1"/>
  <c r="BO45" i="3" s="1"/>
  <c r="Z45" i="4"/>
  <c r="V41" i="4"/>
  <c r="V31" i="4"/>
  <c r="V15" i="4"/>
  <c r="BH34" i="3"/>
  <c r="Q34" i="4" s="1"/>
  <c r="Z34" i="4"/>
  <c r="BH28" i="3"/>
  <c r="BN28" i="3" s="1"/>
  <c r="BO28" i="3" s="1"/>
  <c r="Z28" i="4"/>
  <c r="BH13" i="3"/>
  <c r="Q13" i="4" s="1"/>
  <c r="Z13" i="4"/>
  <c r="BH7" i="3"/>
  <c r="Q7" i="4" s="1"/>
  <c r="Z7" i="4"/>
  <c r="BH26" i="3"/>
  <c r="Q26" i="4" s="1"/>
  <c r="Z26" i="4"/>
  <c r="BH47" i="3"/>
  <c r="Z47" i="4"/>
  <c r="BH41" i="3"/>
  <c r="Q41" i="4" s="1"/>
  <c r="Z41" i="4"/>
  <c r="BH43" i="3"/>
  <c r="BN43" i="3" s="1"/>
  <c r="BO43" i="3" s="1"/>
  <c r="Z43" i="4"/>
  <c r="BH12" i="3"/>
  <c r="BN12" i="3" s="1"/>
  <c r="BO12" i="3" s="1"/>
  <c r="Z12" i="4"/>
  <c r="BH8" i="3"/>
  <c r="BN8" i="3" s="1"/>
  <c r="BO8" i="3" s="1"/>
  <c r="Z8" i="4"/>
  <c r="BH6" i="3"/>
  <c r="BN6" i="3" s="1"/>
  <c r="BO6" i="3" s="1"/>
  <c r="Z6" i="4"/>
  <c r="BH9" i="3"/>
  <c r="Z9" i="4"/>
  <c r="BH49" i="3"/>
  <c r="Z49" i="4"/>
  <c r="V42" i="4"/>
  <c r="V38" i="4"/>
  <c r="V52" i="4"/>
  <c r="V18" i="4"/>
  <c r="V22" i="4"/>
  <c r="V36" i="4"/>
  <c r="BH3" i="3"/>
  <c r="Q3" i="4" s="1"/>
  <c r="Z3" i="4"/>
  <c r="V25" i="4"/>
  <c r="V44" i="4"/>
  <c r="V6" i="4"/>
  <c r="V21" i="4"/>
  <c r="V20" i="4"/>
  <c r="J4" i="4"/>
  <c r="J12" i="4"/>
  <c r="J20" i="4"/>
  <c r="J28" i="4"/>
  <c r="J36" i="4"/>
  <c r="J44" i="4"/>
  <c r="J52" i="4"/>
  <c r="I16" i="4"/>
  <c r="I32" i="4"/>
  <c r="I48" i="4"/>
  <c r="K4" i="4"/>
  <c r="K12" i="4"/>
  <c r="K20" i="4"/>
  <c r="K28" i="4"/>
  <c r="K36" i="4"/>
  <c r="K44" i="4"/>
  <c r="K52" i="4"/>
  <c r="I17" i="4"/>
  <c r="I33" i="4"/>
  <c r="I49" i="4"/>
  <c r="K5" i="4"/>
  <c r="K13" i="4"/>
  <c r="K21" i="4"/>
  <c r="K29" i="4"/>
  <c r="K37" i="4"/>
  <c r="K45" i="4"/>
  <c r="K53" i="4"/>
  <c r="I19" i="4"/>
  <c r="I35" i="4"/>
  <c r="I51" i="4"/>
  <c r="L51" i="4" s="1"/>
  <c r="J6" i="4"/>
  <c r="J14" i="4"/>
  <c r="J22" i="4"/>
  <c r="J30" i="4"/>
  <c r="J38" i="4"/>
  <c r="J46" i="4"/>
  <c r="I4" i="4"/>
  <c r="I20" i="4"/>
  <c r="I36" i="4"/>
  <c r="I52" i="4"/>
  <c r="J7" i="4"/>
  <c r="J15" i="4"/>
  <c r="J23" i="4"/>
  <c r="J39" i="4"/>
  <c r="J47" i="4"/>
  <c r="I6" i="4"/>
  <c r="I22" i="4"/>
  <c r="L22" i="4" s="1"/>
  <c r="I38" i="4"/>
  <c r="I3" i="4"/>
  <c r="K9" i="4"/>
  <c r="K41" i="4"/>
  <c r="I27" i="4"/>
  <c r="K6" i="4"/>
  <c r="K14" i="4"/>
  <c r="K22" i="4"/>
  <c r="K30" i="4"/>
  <c r="K38" i="4"/>
  <c r="K46" i="4"/>
  <c r="I5" i="4"/>
  <c r="I21" i="4"/>
  <c r="I37" i="4"/>
  <c r="I53" i="4"/>
  <c r="L53" i="4" s="1"/>
  <c r="K25" i="4"/>
  <c r="I11" i="4"/>
  <c r="J31" i="4"/>
  <c r="K33" i="4"/>
  <c r="I43" i="4"/>
  <c r="K7" i="4"/>
  <c r="K15" i="4"/>
  <c r="K23" i="4"/>
  <c r="K31" i="4"/>
  <c r="K39" i="4"/>
  <c r="K47" i="4"/>
  <c r="I7" i="4"/>
  <c r="I23" i="4"/>
  <c r="I39" i="4"/>
  <c r="J8" i="4"/>
  <c r="J16" i="4"/>
  <c r="J24" i="4"/>
  <c r="J32" i="4"/>
  <c r="J40" i="4"/>
  <c r="J48" i="4"/>
  <c r="I8" i="4"/>
  <c r="I24" i="4"/>
  <c r="K17" i="4"/>
  <c r="K49" i="4"/>
  <c r="I40" i="4"/>
  <c r="K8" i="4"/>
  <c r="K16" i="4"/>
  <c r="K24" i="4"/>
  <c r="K32" i="4"/>
  <c r="K40" i="4"/>
  <c r="K48" i="4"/>
  <c r="I9" i="4"/>
  <c r="I25" i="4"/>
  <c r="I41" i="4"/>
  <c r="J9" i="4"/>
  <c r="J17" i="4"/>
  <c r="J25" i="4"/>
  <c r="J33" i="4"/>
  <c r="J41" i="4"/>
  <c r="J49" i="4"/>
  <c r="I10" i="4"/>
  <c r="I26" i="4"/>
  <c r="I42" i="4"/>
  <c r="K10" i="4"/>
  <c r="J35" i="4"/>
  <c r="I15" i="4"/>
  <c r="J11" i="4"/>
  <c r="K35" i="4"/>
  <c r="J13" i="4"/>
  <c r="J42" i="4"/>
  <c r="K42" i="4"/>
  <c r="I30" i="4"/>
  <c r="K18" i="4"/>
  <c r="I31" i="4"/>
  <c r="K43" i="4"/>
  <c r="K19" i="4"/>
  <c r="I44" i="4"/>
  <c r="K50" i="4"/>
  <c r="J51" i="4"/>
  <c r="J3" i="4"/>
  <c r="I12" i="4"/>
  <c r="J5" i="4"/>
  <c r="J34" i="4"/>
  <c r="I18" i="4"/>
  <c r="K3" i="4"/>
  <c r="I13" i="4"/>
  <c r="J10" i="4"/>
  <c r="K11" i="4"/>
  <c r="J37" i="4"/>
  <c r="I28" i="4"/>
  <c r="I29" i="4"/>
  <c r="J18" i="4"/>
  <c r="J43" i="4"/>
  <c r="J26" i="4"/>
  <c r="K26" i="4"/>
  <c r="I47" i="4"/>
  <c r="K51" i="4"/>
  <c r="K27" i="4"/>
  <c r="J29" i="4"/>
  <c r="I14" i="4"/>
  <c r="J19" i="4"/>
  <c r="I34" i="4"/>
  <c r="J45" i="4"/>
  <c r="I46" i="4"/>
  <c r="J27" i="4"/>
  <c r="K34" i="4"/>
  <c r="J21" i="4"/>
  <c r="J50" i="4"/>
  <c r="I45" i="4"/>
  <c r="I50" i="4"/>
  <c r="J53" i="4"/>
  <c r="BH39" i="3"/>
  <c r="BN39" i="3" s="1"/>
  <c r="BO39" i="3" s="1"/>
  <c r="Z39" i="4"/>
  <c r="BH40" i="3"/>
  <c r="Q40" i="4" s="1"/>
  <c r="Z40" i="4"/>
  <c r="BH19" i="3"/>
  <c r="Q19" i="4" s="1"/>
  <c r="Z19" i="4"/>
  <c r="BH15" i="3"/>
  <c r="Q15" i="4" s="1"/>
  <c r="Z15" i="4"/>
  <c r="BH48" i="3"/>
  <c r="Q48" i="4" s="1"/>
  <c r="Z48" i="4"/>
  <c r="BH42" i="3"/>
  <c r="Q42" i="4" s="1"/>
  <c r="Z42" i="4"/>
  <c r="BH53" i="3"/>
  <c r="BN53" i="3" s="1"/>
  <c r="BO53" i="3" s="1"/>
  <c r="Z53" i="4"/>
  <c r="BH30" i="3"/>
  <c r="Q30" i="4" s="1"/>
  <c r="Z30" i="4"/>
  <c r="BH33" i="3"/>
  <c r="Q33" i="4" s="1"/>
  <c r="Z33" i="4"/>
  <c r="BH37" i="3"/>
  <c r="Q37" i="4" s="1"/>
  <c r="Z37" i="4"/>
  <c r="BH4" i="3"/>
  <c r="Q4" i="4" s="1"/>
  <c r="Z4" i="4"/>
  <c r="BH11" i="3"/>
  <c r="Q11" i="4" s="1"/>
  <c r="Z11" i="4"/>
  <c r="BH10" i="3"/>
  <c r="Q10" i="4" s="1"/>
  <c r="Z10" i="4"/>
  <c r="V5" i="4"/>
  <c r="V4" i="4"/>
  <c r="V51" i="4"/>
  <c r="V48" i="4"/>
  <c r="Q47" i="4"/>
  <c r="Q5" i="4"/>
  <c r="Q39" i="4"/>
  <c r="Q14" i="4"/>
  <c r="Q28" i="4"/>
  <c r="Q38" i="4"/>
  <c r="Q9" i="4"/>
  <c r="Q49" i="4"/>
  <c r="Q29" i="4"/>
  <c r="Q23" i="4"/>
  <c r="BH18" i="3"/>
  <c r="BN26" i="3"/>
  <c r="BO26" i="3" s="1"/>
  <c r="BN38" i="3"/>
  <c r="BO38" i="3" s="1"/>
  <c r="BN47" i="3"/>
  <c r="BO47" i="3" s="1"/>
  <c r="BN11" i="3"/>
  <c r="BO11" i="3" s="1"/>
  <c r="BN9" i="3"/>
  <c r="BO9" i="3" s="1"/>
  <c r="BN49" i="3"/>
  <c r="BO49" i="3" s="1"/>
  <c r="BN3" i="3"/>
  <c r="BP3" i="3" s="1"/>
  <c r="BN15" i="3"/>
  <c r="BO15" i="3" s="1"/>
  <c r="BN48" i="3"/>
  <c r="BO48" i="3" s="1"/>
  <c r="BN14" i="3"/>
  <c r="BO14" i="3" s="1"/>
  <c r="BN7" i="3"/>
  <c r="BO7" i="3" s="1"/>
  <c r="BN29" i="3"/>
  <c r="BO29" i="3" s="1"/>
  <c r="BN23" i="3"/>
  <c r="BO23" i="3" s="1"/>
  <c r="Q3" i="3"/>
  <c r="Q5" i="3"/>
  <c r="Q49" i="3"/>
  <c r="Q33" i="3"/>
  <c r="Q27" i="3"/>
  <c r="Q13" i="3"/>
  <c r="Q16" i="3"/>
  <c r="Q38" i="3"/>
  <c r="Q4" i="3"/>
  <c r="Q30" i="3"/>
  <c r="Q40" i="3"/>
  <c r="Q20" i="3"/>
  <c r="Q11" i="3"/>
  <c r="Q21" i="3"/>
  <c r="Q34" i="3"/>
  <c r="Q45" i="3"/>
  <c r="Q18" i="3"/>
  <c r="Q7" i="3"/>
  <c r="Q50" i="3"/>
  <c r="Q24" i="3"/>
  <c r="Q10" i="3"/>
  <c r="Q35" i="3"/>
  <c r="Q25" i="3"/>
  <c r="Q48" i="3"/>
  <c r="Q39" i="3"/>
  <c r="Q42" i="3"/>
  <c r="Q31" i="3"/>
  <c r="Q41" i="3"/>
  <c r="Q52" i="3"/>
  <c r="Q19" i="3"/>
  <c r="Q46" i="3"/>
  <c r="Q14" i="3"/>
  <c r="Q26" i="3"/>
  <c r="Q44" i="3"/>
  <c r="Q53" i="3"/>
  <c r="Q6" i="3"/>
  <c r="Q43" i="3"/>
  <c r="Q17" i="3"/>
  <c r="Q36" i="3"/>
  <c r="V4" i="2"/>
  <c r="U4" i="2"/>
  <c r="T4" i="2"/>
  <c r="Q23" i="3"/>
  <c r="Q9" i="3"/>
  <c r="Q8" i="3"/>
  <c r="Q47" i="3"/>
  <c r="Q51" i="3"/>
  <c r="Q37" i="3"/>
  <c r="Q15" i="3"/>
  <c r="Q32" i="3"/>
  <c r="Q29" i="3"/>
  <c r="Q28" i="3"/>
  <c r="Q22" i="3"/>
  <c r="Q12" i="3"/>
  <c r="K9" i="2"/>
  <c r="V16" i="2"/>
  <c r="V27" i="2"/>
  <c r="V6" i="2"/>
  <c r="V38" i="2"/>
  <c r="U28" i="2"/>
  <c r="U44" i="2"/>
  <c r="U23" i="2"/>
  <c r="T50" i="2"/>
  <c r="T13" i="2"/>
  <c r="T5" i="2"/>
  <c r="U10" i="2"/>
  <c r="V15" i="2"/>
  <c r="T21" i="2"/>
  <c r="U26" i="2"/>
  <c r="V31" i="2"/>
  <c r="T37" i="2"/>
  <c r="U42" i="2"/>
  <c r="V47" i="2"/>
  <c r="V53" i="2"/>
  <c r="V10" i="2"/>
  <c r="T16" i="2"/>
  <c r="U21" i="2"/>
  <c r="V26" i="2"/>
  <c r="T32" i="2"/>
  <c r="U37" i="2"/>
  <c r="V42" i="2"/>
  <c r="T48" i="2"/>
  <c r="V3" i="2"/>
  <c r="V5" i="2"/>
  <c r="T11" i="2"/>
  <c r="U16" i="2"/>
  <c r="T27" i="2"/>
  <c r="U3" i="2"/>
  <c r="T22" i="2"/>
  <c r="T38" i="2"/>
  <c r="V48" i="2"/>
  <c r="V11" i="2"/>
  <c r="U38" i="2"/>
  <c r="U49" i="2"/>
  <c r="T39" i="2"/>
  <c r="U7" i="2"/>
  <c r="T34" i="2"/>
  <c r="T29" i="2"/>
  <c r="U50" i="2"/>
  <c r="U5" i="2"/>
  <c r="T7" i="2"/>
  <c r="T53" i="2"/>
  <c r="U53" i="2"/>
  <c r="T8" i="2"/>
  <c r="U13" i="2"/>
  <c r="V18" i="2"/>
  <c r="T24" i="2"/>
  <c r="U29" i="2"/>
  <c r="V34" i="2"/>
  <c r="T40" i="2"/>
  <c r="U45" i="2"/>
  <c r="V50" i="2"/>
  <c r="U8" i="2"/>
  <c r="V13" i="2"/>
  <c r="T19" i="2"/>
  <c r="U24" i="2"/>
  <c r="V29" i="2"/>
  <c r="T35" i="2"/>
  <c r="U40" i="2"/>
  <c r="V45" i="2"/>
  <c r="T51" i="2"/>
  <c r="U9" i="2"/>
  <c r="T20" i="2"/>
  <c r="V30" i="2"/>
  <c r="V46" i="2"/>
  <c r="V9" i="2"/>
  <c r="U20" i="2"/>
  <c r="T31" i="2"/>
  <c r="V41" i="2"/>
  <c r="U52" i="2"/>
  <c r="U15" i="2"/>
  <c r="T26" i="2"/>
  <c r="T42" i="2"/>
  <c r="V52" i="2"/>
  <c r="U32" i="2"/>
  <c r="U48" i="2"/>
  <c r="T6" i="2"/>
  <c r="V32" i="2"/>
  <c r="U43" i="2"/>
  <c r="U6" i="2"/>
  <c r="T33" i="2"/>
  <c r="T12" i="2"/>
  <c r="T28" i="2"/>
  <c r="U12" i="2"/>
  <c r="V33" i="2"/>
  <c r="V28" i="2"/>
  <c r="V7" i="2"/>
  <c r="T36" i="2"/>
  <c r="V25" i="2"/>
  <c r="T10" i="2"/>
  <c r="V36" i="2"/>
  <c r="V21" i="2"/>
  <c r="T43" i="2"/>
  <c r="U11" i="2"/>
  <c r="U27" i="2"/>
  <c r="T3" i="2"/>
  <c r="T17" i="2"/>
  <c r="V43" i="2"/>
  <c r="U17" i="2"/>
  <c r="U33" i="2"/>
  <c r="V17" i="2"/>
  <c r="V12" i="2"/>
  <c r="U39" i="2"/>
  <c r="V23" i="2"/>
  <c r="T45" i="2"/>
  <c r="V8" i="2"/>
  <c r="T14" i="2"/>
  <c r="U19" i="2"/>
  <c r="V24" i="2"/>
  <c r="T30" i="2"/>
  <c r="U35" i="2"/>
  <c r="V40" i="2"/>
  <c r="T46" i="2"/>
  <c r="U51" i="2"/>
  <c r="T9" i="2"/>
  <c r="U14" i="2"/>
  <c r="V19" i="2"/>
  <c r="T25" i="2"/>
  <c r="U30" i="2"/>
  <c r="V35" i="2"/>
  <c r="T41" i="2"/>
  <c r="U46" i="2"/>
  <c r="V51" i="2"/>
  <c r="V14" i="2"/>
  <c r="U25" i="2"/>
  <c r="U41" i="2"/>
  <c r="T52" i="2"/>
  <c r="T15" i="2"/>
  <c r="U36" i="2"/>
  <c r="T47" i="2"/>
  <c r="V20" i="2"/>
  <c r="U31" i="2"/>
  <c r="U47" i="2"/>
  <c r="V37" i="2"/>
  <c r="U22" i="2"/>
  <c r="T49" i="2"/>
  <c r="V22" i="2"/>
  <c r="T44" i="2"/>
  <c r="T23" i="2"/>
  <c r="V49" i="2"/>
  <c r="T18" i="2"/>
  <c r="V44" i="2"/>
  <c r="U18" i="2"/>
  <c r="V39" i="2"/>
  <c r="U34" i="2"/>
  <c r="L7" i="2"/>
  <c r="K45" i="2"/>
  <c r="M14" i="2"/>
  <c r="K16" i="2"/>
  <c r="L24" i="2"/>
  <c r="M46" i="2"/>
  <c r="K52" i="2"/>
  <c r="M29" i="2"/>
  <c r="M45" i="2"/>
  <c r="L20" i="2"/>
  <c r="M13" i="2"/>
  <c r="K12" i="2"/>
  <c r="M33" i="2"/>
  <c r="L37" i="2"/>
  <c r="M12" i="2"/>
  <c r="M16" i="2"/>
  <c r="K17" i="2"/>
  <c r="K35" i="2"/>
  <c r="L36" i="2"/>
  <c r="L47" i="2"/>
  <c r="L13" i="2"/>
  <c r="K19" i="2"/>
  <c r="L30" i="2"/>
  <c r="M30" i="2"/>
  <c r="M27" i="2"/>
  <c r="M7" i="2"/>
  <c r="K32" i="2"/>
  <c r="M11" i="2"/>
  <c r="K31" i="2"/>
  <c r="K34" i="2"/>
  <c r="K50" i="2"/>
  <c r="L44" i="2"/>
  <c r="K40" i="2"/>
  <c r="L11" i="2"/>
  <c r="L10" i="2"/>
  <c r="K25" i="2"/>
  <c r="M44" i="2"/>
  <c r="L40" i="2"/>
  <c r="K4" i="2"/>
  <c r="L21" i="2"/>
  <c r="K24" i="2"/>
  <c r="M48" i="2"/>
  <c r="M53" i="2"/>
  <c r="K29" i="2"/>
  <c r="L53" i="2"/>
  <c r="K8" i="2"/>
  <c r="K48" i="2"/>
  <c r="M52" i="2"/>
  <c r="M35" i="2"/>
  <c r="M34" i="2"/>
  <c r="K11" i="2"/>
  <c r="L32" i="2"/>
  <c r="K27" i="2"/>
  <c r="M15" i="2"/>
  <c r="M36" i="2"/>
  <c r="K33" i="2"/>
  <c r="M18" i="2"/>
  <c r="L9" i="2"/>
  <c r="K20" i="2"/>
  <c r="K49" i="2"/>
  <c r="L39" i="2"/>
  <c r="M31" i="2"/>
  <c r="L23" i="2"/>
  <c r="L41" i="2"/>
  <c r="L31" i="2"/>
  <c r="L16" i="2"/>
  <c r="L6" i="2"/>
  <c r="L15" i="2"/>
  <c r="K22" i="2"/>
  <c r="M24" i="2"/>
  <c r="K13" i="2"/>
  <c r="K26" i="2"/>
  <c r="K37" i="2"/>
  <c r="K30" i="2"/>
  <c r="M19" i="2"/>
  <c r="M21" i="2"/>
  <c r="K14" i="2"/>
  <c r="L3" i="2"/>
  <c r="M42" i="2"/>
  <c r="K18" i="2"/>
  <c r="L51" i="2"/>
  <c r="M22" i="2"/>
  <c r="M38" i="2"/>
  <c r="M39" i="2"/>
  <c r="K38" i="2"/>
  <c r="L14" i="2"/>
  <c r="M26" i="2"/>
  <c r="K10" i="2"/>
  <c r="K47" i="2"/>
  <c r="L48" i="2"/>
  <c r="L22" i="2"/>
  <c r="L49" i="2"/>
  <c r="M28" i="2"/>
  <c r="K28" i="2"/>
  <c r="M51" i="2"/>
  <c r="L52" i="2"/>
  <c r="L29" i="2"/>
  <c r="L46" i="2"/>
  <c r="K5" i="2"/>
  <c r="L50" i="2"/>
  <c r="M50" i="2"/>
  <c r="M8" i="2"/>
  <c r="K36" i="2"/>
  <c r="M49" i="2"/>
  <c r="M41" i="2"/>
  <c r="M43" i="2"/>
  <c r="K44" i="2"/>
  <c r="L33" i="2"/>
  <c r="L19" i="2"/>
  <c r="L38" i="2"/>
  <c r="K15" i="2"/>
  <c r="K39" i="2"/>
  <c r="M37" i="2"/>
  <c r="K23" i="2"/>
  <c r="K41" i="2"/>
  <c r="M20" i="2"/>
  <c r="L45" i="2"/>
  <c r="M40" i="2"/>
  <c r="K46" i="2"/>
  <c r="K51" i="2"/>
  <c r="M6" i="2"/>
  <c r="K43" i="2"/>
  <c r="L8" i="2"/>
  <c r="L17" i="2"/>
  <c r="L26" i="2"/>
  <c r="M10" i="2"/>
  <c r="L35" i="2"/>
  <c r="L18" i="2"/>
  <c r="L25" i="2"/>
  <c r="K21" i="2"/>
  <c r="M47" i="2"/>
  <c r="M23" i="2"/>
  <c r="K42" i="2"/>
  <c r="M9" i="2"/>
  <c r="L4" i="2"/>
  <c r="L43" i="2"/>
  <c r="L34" i="2"/>
  <c r="M3" i="2"/>
  <c r="L28" i="2"/>
  <c r="L12" i="2"/>
  <c r="L27" i="2"/>
  <c r="K53" i="2"/>
  <c r="K6" i="2"/>
  <c r="M4" i="2"/>
  <c r="K7" i="2"/>
  <c r="L42" i="2"/>
  <c r="M17" i="2"/>
  <c r="M25" i="2"/>
  <c r="M32" i="2"/>
  <c r="M5" i="2"/>
  <c r="L5" i="2"/>
  <c r="K3" i="2"/>
  <c r="L4" i="4" l="1"/>
  <c r="L20" i="4"/>
  <c r="L31" i="4"/>
  <c r="L30" i="4"/>
  <c r="U30" i="4" s="1"/>
  <c r="W30" i="4" s="1"/>
  <c r="L39" i="4"/>
  <c r="L29" i="4"/>
  <c r="L24" i="4"/>
  <c r="N24" i="4" s="1"/>
  <c r="L27" i="4"/>
  <c r="L8" i="4"/>
  <c r="U8" i="4" s="1"/>
  <c r="W8" i="4" s="1"/>
  <c r="Q25" i="4"/>
  <c r="Q17" i="4"/>
  <c r="BN33" i="3"/>
  <c r="BO33" i="3" s="1"/>
  <c r="Q22" i="4"/>
  <c r="BN30" i="3"/>
  <c r="BO30" i="3" s="1"/>
  <c r="Q52" i="4"/>
  <c r="Q36" i="4"/>
  <c r="BN24" i="3"/>
  <c r="BO24" i="3" s="1"/>
  <c r="BN13" i="3"/>
  <c r="BO13" i="3" s="1"/>
  <c r="BN4" i="3"/>
  <c r="BO4" i="3" s="1"/>
  <c r="BN40" i="3"/>
  <c r="BO40" i="3" s="1"/>
  <c r="BN19" i="3"/>
  <c r="BO19" i="3" s="1"/>
  <c r="Q6" i="4"/>
  <c r="BN37" i="3"/>
  <c r="BO37" i="3" s="1"/>
  <c r="Q8" i="4"/>
  <c r="BP30" i="3"/>
  <c r="Q27" i="4"/>
  <c r="BN42" i="3"/>
  <c r="BO42" i="3" s="1"/>
  <c r="Q20" i="4"/>
  <c r="BN34" i="3"/>
  <c r="BO34" i="3" s="1"/>
  <c r="Q43" i="4"/>
  <c r="L46" i="4"/>
  <c r="N30" i="4"/>
  <c r="L17" i="4"/>
  <c r="Q44" i="4"/>
  <c r="L3" i="4"/>
  <c r="BN50" i="3"/>
  <c r="BO50" i="3" s="1"/>
  <c r="BN35" i="3"/>
  <c r="BO35" i="3" s="1"/>
  <c r="Q46" i="4"/>
  <c r="L34" i="4"/>
  <c r="L13" i="4"/>
  <c r="L41" i="4"/>
  <c r="L11" i="4"/>
  <c r="L38" i="4"/>
  <c r="N29" i="4"/>
  <c r="U29" i="4"/>
  <c r="U4" i="4"/>
  <c r="W4" i="4" s="1"/>
  <c r="N4" i="4"/>
  <c r="L43" i="4"/>
  <c r="Q53" i="4"/>
  <c r="L25" i="4"/>
  <c r="L37" i="4"/>
  <c r="Q31" i="4"/>
  <c r="L12" i="4"/>
  <c r="L23" i="4"/>
  <c r="L5" i="4"/>
  <c r="L49" i="4"/>
  <c r="BN16" i="3"/>
  <c r="BO16" i="3" s="1"/>
  <c r="L35" i="4"/>
  <c r="L19" i="4"/>
  <c r="BN32" i="3"/>
  <c r="BO32" i="3" s="1"/>
  <c r="BN10" i="3"/>
  <c r="BO10" i="3" s="1"/>
  <c r="Q45" i="4"/>
  <c r="L47" i="4"/>
  <c r="L7" i="4"/>
  <c r="L48" i="4"/>
  <c r="L28" i="4"/>
  <c r="Q12" i="4"/>
  <c r="U22" i="4"/>
  <c r="W22" i="4" s="1"/>
  <c r="N22" i="4"/>
  <c r="L9" i="4"/>
  <c r="L6" i="4"/>
  <c r="BN51" i="3"/>
  <c r="BO51" i="3" s="1"/>
  <c r="L15" i="4"/>
  <c r="L21" i="4"/>
  <c r="BN41" i="3"/>
  <c r="BO41" i="3" s="1"/>
  <c r="L42" i="4"/>
  <c r="L32" i="4"/>
  <c r="N31" i="4"/>
  <c r="U31" i="4"/>
  <c r="W31" i="4" s="1"/>
  <c r="L18" i="4"/>
  <c r="Q21" i="4"/>
  <c r="L50" i="4"/>
  <c r="L26" i="4"/>
  <c r="L52" i="4"/>
  <c r="L16" i="4"/>
  <c r="U20" i="4"/>
  <c r="W20" i="4" s="1"/>
  <c r="N20" i="4"/>
  <c r="N27" i="4"/>
  <c r="U27" i="4"/>
  <c r="W27" i="4" s="1"/>
  <c r="W29" i="4"/>
  <c r="L33" i="4"/>
  <c r="L14" i="4"/>
  <c r="U53" i="4"/>
  <c r="W53" i="4" s="1"/>
  <c r="N53" i="4"/>
  <c r="N51" i="4"/>
  <c r="U51" i="4"/>
  <c r="W51" i="4" s="1"/>
  <c r="U39" i="4"/>
  <c r="W39" i="4" s="1"/>
  <c r="N39" i="4"/>
  <c r="L45" i="4"/>
  <c r="L44" i="4"/>
  <c r="L10" i="4"/>
  <c r="L40" i="4"/>
  <c r="L36" i="4"/>
  <c r="BQ49" i="3"/>
  <c r="BP44" i="3"/>
  <c r="BQ27" i="3"/>
  <c r="BQ7" i="3"/>
  <c r="BP39" i="3"/>
  <c r="BQ4" i="3"/>
  <c r="BP6" i="3"/>
  <c r="BQ9" i="3"/>
  <c r="BQ48" i="3"/>
  <c r="BQ22" i="3"/>
  <c r="BP9" i="3"/>
  <c r="BP8" i="3"/>
  <c r="BQ25" i="3"/>
  <c r="BP48" i="3"/>
  <c r="BQ6" i="3"/>
  <c r="BQ21" i="3"/>
  <c r="BQ45" i="3"/>
  <c r="BP7" i="3"/>
  <c r="BQ3" i="3"/>
  <c r="BQ52" i="3"/>
  <c r="BQ39" i="3"/>
  <c r="BP12" i="3"/>
  <c r="BQ8" i="3"/>
  <c r="BQ40" i="3"/>
  <c r="BP5" i="3"/>
  <c r="BQ11" i="3"/>
  <c r="BP15" i="3"/>
  <c r="BQ29" i="3"/>
  <c r="BQ53" i="3"/>
  <c r="BQ28" i="3"/>
  <c r="BP26" i="3"/>
  <c r="BP25" i="3"/>
  <c r="BP14" i="3"/>
  <c r="BQ38" i="3"/>
  <c r="BP10" i="3"/>
  <c r="BP38" i="3"/>
  <c r="BP36" i="3"/>
  <c r="BQ23" i="3"/>
  <c r="BP23" i="3"/>
  <c r="BP4" i="3"/>
  <c r="BP45" i="3"/>
  <c r="BP43" i="3"/>
  <c r="BQ14" i="3"/>
  <c r="BP46" i="3"/>
  <c r="BQ15" i="3"/>
  <c r="BP53" i="3"/>
  <c r="BP17" i="3"/>
  <c r="BP49" i="3"/>
  <c r="BP22" i="3"/>
  <c r="BP47" i="3"/>
  <c r="BQ47" i="3"/>
  <c r="BP24" i="3"/>
  <c r="BQ13" i="3"/>
  <c r="BN18" i="3"/>
  <c r="Q18" i="4"/>
  <c r="BP11" i="3"/>
  <c r="BP29" i="3"/>
  <c r="BQ36" i="3"/>
  <c r="BQ12" i="3"/>
  <c r="BQ26" i="3"/>
  <c r="BP20" i="3"/>
  <c r="BQ17" i="3"/>
  <c r="BQ43" i="3"/>
  <c r="BP33" i="3"/>
  <c r="BP16" i="3"/>
  <c r="BP21" i="3"/>
  <c r="BQ44" i="3"/>
  <c r="BQ5" i="3"/>
  <c r="BQ31" i="3"/>
  <c r="BQ20" i="3"/>
  <c r="BQ46" i="3"/>
  <c r="BP52" i="3"/>
  <c r="BP28" i="3"/>
  <c r="BQ33" i="3"/>
  <c r="BP31" i="3"/>
  <c r="BP27" i="3"/>
  <c r="BQ16" i="3"/>
  <c r="BO3" i="3"/>
  <c r="T55" i="2"/>
  <c r="V55" i="2"/>
  <c r="N40" i="2"/>
  <c r="K55" i="2"/>
  <c r="N43" i="2"/>
  <c r="N13" i="2"/>
  <c r="N32" i="2"/>
  <c r="N27" i="2"/>
  <c r="N21" i="2"/>
  <c r="N11" i="2"/>
  <c r="U55" i="2"/>
  <c r="N48" i="2"/>
  <c r="N9" i="2"/>
  <c r="N7" i="2"/>
  <c r="N34" i="2"/>
  <c r="N30" i="2"/>
  <c r="N6" i="2"/>
  <c r="N45" i="2"/>
  <c r="N52" i="2"/>
  <c r="N16" i="2"/>
  <c r="N19" i="2"/>
  <c r="N14" i="2"/>
  <c r="N12" i="2"/>
  <c r="N49" i="2"/>
  <c r="N24" i="2"/>
  <c r="N53" i="2"/>
  <c r="N44" i="2"/>
  <c r="M55" i="2"/>
  <c r="N38" i="2"/>
  <c r="N42" i="2"/>
  <c r="N20" i="2"/>
  <c r="N39" i="2"/>
  <c r="N17" i="2"/>
  <c r="N29" i="2"/>
  <c r="N18" i="2"/>
  <c r="N35" i="2"/>
  <c r="N31" i="2"/>
  <c r="N23" i="2"/>
  <c r="N50" i="2"/>
  <c r="N25" i="2"/>
  <c r="N47" i="2"/>
  <c r="N37" i="2"/>
  <c r="N10" i="2"/>
  <c r="N4" i="2"/>
  <c r="N36" i="2"/>
  <c r="N3" i="2"/>
  <c r="N41" i="2"/>
  <c r="N51" i="2"/>
  <c r="N26" i="2"/>
  <c r="N33" i="2"/>
  <c r="N46" i="2"/>
  <c r="N8" i="2"/>
  <c r="N15" i="2"/>
  <c r="N28" i="2"/>
  <c r="L55" i="2"/>
  <c r="N5" i="2"/>
  <c r="N22" i="2"/>
  <c r="N8" i="4" l="1"/>
  <c r="U24" i="4"/>
  <c r="W24" i="4" s="1"/>
  <c r="BQ37" i="3"/>
  <c r="BP40" i="3"/>
  <c r="BQ19" i="3"/>
  <c r="BP13" i="3"/>
  <c r="BQ24" i="3"/>
  <c r="BP19" i="3"/>
  <c r="BQ30" i="3"/>
  <c r="BP42" i="3"/>
  <c r="BP32" i="3"/>
  <c r="BQ32" i="3"/>
  <c r="BP37" i="3"/>
  <c r="BP51" i="3"/>
  <c r="BQ34" i="3"/>
  <c r="BQ42" i="3"/>
  <c r="BP34" i="3"/>
  <c r="N47" i="4"/>
  <c r="U47" i="4"/>
  <c r="W47" i="4" s="1"/>
  <c r="N11" i="4"/>
  <c r="U11" i="4"/>
  <c r="W11" i="4" s="1"/>
  <c r="U41" i="4"/>
  <c r="W41" i="4" s="1"/>
  <c r="N41" i="4"/>
  <c r="BQ50" i="3"/>
  <c r="Y27" i="4"/>
  <c r="AA27" i="4" s="1"/>
  <c r="P27" i="4"/>
  <c r="R27" i="4" s="1"/>
  <c r="U25" i="4"/>
  <c r="W25" i="4" s="1"/>
  <c r="N25" i="4"/>
  <c r="N13" i="4"/>
  <c r="U13" i="4"/>
  <c r="W13" i="4" s="1"/>
  <c r="BP41" i="3"/>
  <c r="N32" i="4"/>
  <c r="U32" i="4"/>
  <c r="W32" i="4" s="1"/>
  <c r="U42" i="4"/>
  <c r="W42" i="4" s="1"/>
  <c r="N42" i="4"/>
  <c r="Y20" i="4"/>
  <c r="AA20" i="4" s="1"/>
  <c r="P20" i="4"/>
  <c r="R20" i="4" s="1"/>
  <c r="U5" i="4"/>
  <c r="W5" i="4" s="1"/>
  <c r="N5" i="4"/>
  <c r="N43" i="4"/>
  <c r="U43" i="4"/>
  <c r="W43" i="4" s="1"/>
  <c r="N17" i="4"/>
  <c r="U17" i="4"/>
  <c r="W17" i="4" s="1"/>
  <c r="Y39" i="4"/>
  <c r="AA39" i="4" s="1"/>
  <c r="P39" i="4"/>
  <c r="R39" i="4" s="1"/>
  <c r="N18" i="4"/>
  <c r="U18" i="4"/>
  <c r="W18" i="4" s="1"/>
  <c r="Y22" i="4"/>
  <c r="AA22" i="4" s="1"/>
  <c r="P22" i="4"/>
  <c r="R22" i="4" s="1"/>
  <c r="N34" i="4"/>
  <c r="U34" i="4"/>
  <c r="W34" i="4" s="1"/>
  <c r="BQ41" i="3"/>
  <c r="Y51" i="4"/>
  <c r="AA51" i="4" s="1"/>
  <c r="P51" i="4"/>
  <c r="R51" i="4" s="1"/>
  <c r="N19" i="4"/>
  <c r="U19" i="4"/>
  <c r="W19" i="4" s="1"/>
  <c r="U23" i="4"/>
  <c r="W23" i="4" s="1"/>
  <c r="N23" i="4"/>
  <c r="Y30" i="4"/>
  <c r="AA30" i="4" s="1"/>
  <c r="P30" i="4"/>
  <c r="R30" i="4" s="1"/>
  <c r="N40" i="4"/>
  <c r="U40" i="4"/>
  <c r="W40" i="4" s="1"/>
  <c r="N14" i="4"/>
  <c r="U14" i="4"/>
  <c r="W14" i="4" s="1"/>
  <c r="N10" i="4"/>
  <c r="U10" i="4"/>
  <c r="W10" i="4" s="1"/>
  <c r="Y24" i="4"/>
  <c r="AA24" i="4" s="1"/>
  <c r="P24" i="4"/>
  <c r="R24" i="4" s="1"/>
  <c r="N15" i="4"/>
  <c r="U15" i="4"/>
  <c r="W15" i="4" s="1"/>
  <c r="N45" i="4"/>
  <c r="U45" i="4"/>
  <c r="W45" i="4" s="1"/>
  <c r="U26" i="4"/>
  <c r="W26" i="4" s="1"/>
  <c r="N26" i="4"/>
  <c r="U3" i="4"/>
  <c r="W3" i="4" s="1"/>
  <c r="N3" i="4"/>
  <c r="Y4" i="4"/>
  <c r="AA4" i="4" s="1"/>
  <c r="P4" i="4"/>
  <c r="R4" i="4" s="1"/>
  <c r="U36" i="4"/>
  <c r="W36" i="4" s="1"/>
  <c r="N36" i="4"/>
  <c r="N35" i="4"/>
  <c r="U35" i="4"/>
  <c r="W35" i="4" s="1"/>
  <c r="Y29" i="4"/>
  <c r="AA29" i="4" s="1"/>
  <c r="P29" i="4"/>
  <c r="R29" i="4" s="1"/>
  <c r="U52" i="4"/>
  <c r="W52" i="4" s="1"/>
  <c r="N52" i="4"/>
  <c r="Y31" i="4"/>
  <c r="AA31" i="4" s="1"/>
  <c r="P31" i="4"/>
  <c r="R31" i="4" s="1"/>
  <c r="N50" i="4"/>
  <c r="U50" i="4"/>
  <c r="W50" i="4" s="1"/>
  <c r="U6" i="4"/>
  <c r="W6" i="4" s="1"/>
  <c r="N6" i="4"/>
  <c r="N49" i="4"/>
  <c r="U49" i="4"/>
  <c r="W49" i="4" s="1"/>
  <c r="Y53" i="4"/>
  <c r="AA53" i="4" s="1"/>
  <c r="P53" i="4"/>
  <c r="R53" i="4" s="1"/>
  <c r="Y8" i="4"/>
  <c r="AA8" i="4" s="1"/>
  <c r="P8" i="4"/>
  <c r="R8" i="4" s="1"/>
  <c r="BP50" i="3"/>
  <c r="U28" i="4"/>
  <c r="W28" i="4" s="1"/>
  <c r="N28" i="4"/>
  <c r="N46" i="4"/>
  <c r="U46" i="4"/>
  <c r="W46" i="4" s="1"/>
  <c r="U44" i="4"/>
  <c r="W44" i="4" s="1"/>
  <c r="N44" i="4"/>
  <c r="BQ51" i="3"/>
  <c r="N33" i="4"/>
  <c r="U33" i="4"/>
  <c r="W33" i="4" s="1"/>
  <c r="U9" i="4"/>
  <c r="W9" i="4" s="1"/>
  <c r="N9" i="4"/>
  <c r="N48" i="4"/>
  <c r="U48" i="4"/>
  <c r="W48" i="4" s="1"/>
  <c r="U12" i="4"/>
  <c r="W12" i="4" s="1"/>
  <c r="N12" i="4"/>
  <c r="U21" i="4"/>
  <c r="W21" i="4" s="1"/>
  <c r="N21" i="4"/>
  <c r="N16" i="4"/>
  <c r="U16" i="4"/>
  <c r="W16" i="4" s="1"/>
  <c r="T57" i="2"/>
  <c r="BP35" i="3"/>
  <c r="BQ10" i="3"/>
  <c r="BQ35" i="3"/>
  <c r="U7" i="4"/>
  <c r="W7" i="4" s="1"/>
  <c r="N7" i="4"/>
  <c r="U37" i="4"/>
  <c r="W37" i="4" s="1"/>
  <c r="N37" i="4"/>
  <c r="U38" i="4"/>
  <c r="W38" i="4" s="1"/>
  <c r="N38" i="4"/>
  <c r="BO18" i="3"/>
  <c r="BP18" i="3"/>
  <c r="BQ18" i="3"/>
  <c r="V57" i="2"/>
  <c r="N55" i="2"/>
  <c r="U57" i="2"/>
  <c r="Y23" i="4" l="1"/>
  <c r="AA23" i="4" s="1"/>
  <c r="P23" i="4"/>
  <c r="R23" i="4" s="1"/>
  <c r="Y45" i="4"/>
  <c r="AA45" i="4" s="1"/>
  <c r="P45" i="4"/>
  <c r="R45" i="4" s="1"/>
  <c r="Y16" i="4"/>
  <c r="AA16" i="4" s="1"/>
  <c r="P16" i="4"/>
  <c r="R16" i="4" s="1"/>
  <c r="Y46" i="4"/>
  <c r="AA46" i="4" s="1"/>
  <c r="P46" i="4"/>
  <c r="R46" i="4" s="1"/>
  <c r="Y52" i="4"/>
  <c r="AA52" i="4" s="1"/>
  <c r="P52" i="4"/>
  <c r="R52" i="4" s="1"/>
  <c r="Y33" i="4"/>
  <c r="AA33" i="4" s="1"/>
  <c r="P33" i="4"/>
  <c r="R33" i="4" s="1"/>
  <c r="Y50" i="4"/>
  <c r="AA50" i="4" s="1"/>
  <c r="P50" i="4"/>
  <c r="R50" i="4" s="1"/>
  <c r="Y17" i="4"/>
  <c r="AA17" i="4" s="1"/>
  <c r="P17" i="4"/>
  <c r="R17" i="4" s="1"/>
  <c r="Y25" i="4"/>
  <c r="AA25" i="4" s="1"/>
  <c r="P25" i="4"/>
  <c r="R25" i="4" s="1"/>
  <c r="Y21" i="4"/>
  <c r="AA21" i="4" s="1"/>
  <c r="P21" i="4"/>
  <c r="R21" i="4" s="1"/>
  <c r="Y28" i="4"/>
  <c r="AA28" i="4" s="1"/>
  <c r="P28" i="4"/>
  <c r="R28" i="4" s="1"/>
  <c r="Y19" i="4"/>
  <c r="AA19" i="4" s="1"/>
  <c r="P19" i="4"/>
  <c r="R19" i="4" s="1"/>
  <c r="Y32" i="4"/>
  <c r="AA32" i="4" s="1"/>
  <c r="P32" i="4"/>
  <c r="R32" i="4" s="1"/>
  <c r="Y38" i="4"/>
  <c r="AA38" i="4" s="1"/>
  <c r="P38" i="4"/>
  <c r="R38" i="4" s="1"/>
  <c r="Y18" i="4"/>
  <c r="AA18" i="4" s="1"/>
  <c r="P18" i="4"/>
  <c r="R18" i="4" s="1"/>
  <c r="Y43" i="4"/>
  <c r="AA43" i="4" s="1"/>
  <c r="P43" i="4"/>
  <c r="R43" i="4" s="1"/>
  <c r="Y12" i="4"/>
  <c r="AA12" i="4" s="1"/>
  <c r="P12" i="4"/>
  <c r="R12" i="4" s="1"/>
  <c r="Y48" i="4"/>
  <c r="AA48" i="4" s="1"/>
  <c r="P48" i="4"/>
  <c r="R48" i="4" s="1"/>
  <c r="Y34" i="4"/>
  <c r="AA34" i="4" s="1"/>
  <c r="P34" i="4"/>
  <c r="R34" i="4" s="1"/>
  <c r="Y42" i="4"/>
  <c r="AA42" i="4" s="1"/>
  <c r="P42" i="4"/>
  <c r="R42" i="4" s="1"/>
  <c r="Y11" i="4"/>
  <c r="AA11" i="4" s="1"/>
  <c r="P11" i="4"/>
  <c r="R11" i="4" s="1"/>
  <c r="Y40" i="4"/>
  <c r="AA40" i="4" s="1"/>
  <c r="P40" i="4"/>
  <c r="R40" i="4" s="1"/>
  <c r="Y26" i="4"/>
  <c r="AA26" i="4" s="1"/>
  <c r="P26" i="4"/>
  <c r="R26" i="4" s="1"/>
  <c r="Y37" i="4"/>
  <c r="AA37" i="4" s="1"/>
  <c r="P37" i="4"/>
  <c r="R37" i="4" s="1"/>
  <c r="Y36" i="4"/>
  <c r="AA36" i="4" s="1"/>
  <c r="P36" i="4"/>
  <c r="R36" i="4" s="1"/>
  <c r="Y9" i="4"/>
  <c r="AA9" i="4" s="1"/>
  <c r="P9" i="4"/>
  <c r="R9" i="4" s="1"/>
  <c r="Y10" i="4"/>
  <c r="AA10" i="4" s="1"/>
  <c r="P10" i="4"/>
  <c r="R10" i="4" s="1"/>
  <c r="Y44" i="4"/>
  <c r="AA44" i="4" s="1"/>
  <c r="P44" i="4"/>
  <c r="R44" i="4" s="1"/>
  <c r="Y13" i="4"/>
  <c r="AA13" i="4" s="1"/>
  <c r="P13" i="4"/>
  <c r="R13" i="4" s="1"/>
  <c r="Y15" i="4"/>
  <c r="AA15" i="4" s="1"/>
  <c r="P15" i="4"/>
  <c r="R15" i="4" s="1"/>
  <c r="Y5" i="4"/>
  <c r="AA5" i="4" s="1"/>
  <c r="P5" i="4"/>
  <c r="R5" i="4" s="1"/>
  <c r="Y41" i="4"/>
  <c r="AA41" i="4" s="1"/>
  <c r="P41" i="4"/>
  <c r="R41" i="4" s="1"/>
  <c r="Y35" i="4"/>
  <c r="AA35" i="4" s="1"/>
  <c r="P35" i="4"/>
  <c r="R35" i="4" s="1"/>
  <c r="Y7" i="4"/>
  <c r="AA7" i="4" s="1"/>
  <c r="P7" i="4"/>
  <c r="R7" i="4" s="1"/>
  <c r="Y49" i="4"/>
  <c r="AA49" i="4" s="1"/>
  <c r="P49" i="4"/>
  <c r="R49" i="4" s="1"/>
  <c r="Y14" i="4"/>
  <c r="AA14" i="4" s="1"/>
  <c r="P14" i="4"/>
  <c r="R14" i="4" s="1"/>
  <c r="Y6" i="4"/>
  <c r="AA6" i="4" s="1"/>
  <c r="P6" i="4"/>
  <c r="R6" i="4" s="1"/>
  <c r="Y3" i="4"/>
  <c r="AA3" i="4" s="1"/>
  <c r="P3" i="4"/>
  <c r="R3" i="4" s="1"/>
  <c r="Y47" i="4"/>
  <c r="AA47" i="4" s="1"/>
  <c r="P47" i="4"/>
  <c r="R47" i="4" s="1"/>
</calcChain>
</file>

<file path=xl/sharedStrings.xml><?xml version="1.0" encoding="utf-8"?>
<sst xmlns="http://schemas.openxmlformats.org/spreadsheetml/2006/main" count="201" uniqueCount="131">
  <si>
    <t>year</t>
  </si>
  <si>
    <t>total pop</t>
  </si>
  <si>
    <t>pop aged 18+</t>
  </si>
  <si>
    <t>pop in 2019</t>
  </si>
  <si>
    <t>weight</t>
  </si>
  <si>
    <t>benefit units paying childcare</t>
  </si>
  <si>
    <t>all benefit units</t>
  </si>
  <si>
    <t>benefit units with children</t>
  </si>
  <si>
    <t>number of benefit units</t>
  </si>
  <si>
    <t>average child age</t>
  </si>
  <si>
    <t>average childcare cost per week (where incurred)</t>
  </si>
  <si>
    <t>proportion of all benefit units with at least one adult not employed</t>
  </si>
  <si>
    <t>proportion of benefit units with children that have at least one adult not employed</t>
  </si>
  <si>
    <t>proportion of benefit units with adults under age 55 that have at least one adult not employed</t>
  </si>
  <si>
    <t>population aged 45 to 64</t>
  </si>
  <si>
    <t>population need social care aged 45 to 64</t>
  </si>
  <si>
    <t>population aged 65 to 79</t>
  </si>
  <si>
    <t>population need social care aged 65 to 79</t>
  </si>
  <si>
    <t>population aged 80+</t>
  </si>
  <si>
    <t>population need social care aged 80+</t>
  </si>
  <si>
    <t>Number needing care by age band</t>
  </si>
  <si>
    <t>45 to 64</t>
  </si>
  <si>
    <t>65 to 79</t>
  </si>
  <si>
    <t xml:space="preserve"> 80+</t>
  </si>
  <si>
    <t>total</t>
  </si>
  <si>
    <t>share of all benefit units paying childcare</t>
  </si>
  <si>
    <t>propn units with children paying for childcare</t>
  </si>
  <si>
    <t>inflation 2024/2015</t>
  </si>
  <si>
    <t>Shares in need of care</t>
  </si>
  <si>
    <t>age</t>
  </si>
  <si>
    <t>total value</t>
  </si>
  <si>
    <t>Population numbers</t>
  </si>
  <si>
    <t>lower ed</t>
  </si>
  <si>
    <t>higher ed</t>
  </si>
  <si>
    <t>partner</t>
  </si>
  <si>
    <t>80+</t>
  </si>
  <si>
    <t>Number receiving care by age band</t>
  </si>
  <si>
    <t>40 to 64</t>
  </si>
  <si>
    <t>Hours of care received by recipients</t>
  </si>
  <si>
    <t>Share of need received</t>
  </si>
  <si>
    <t>mixed</t>
  </si>
  <si>
    <t>informal</t>
  </si>
  <si>
    <t>formal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</si>
  <si>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</si>
  <si>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</si>
  <si>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</si>
  <si>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</si>
  <si>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</si>
  <si>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</si>
  <si>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</si>
  <si>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</si>
  <si>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</si>
  <si>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</si>
  <si>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</si>
  <si>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</si>
  <si>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</si>
  <si>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</si>
  <si>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</si>
  <si>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</si>
  <si>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</si>
  <si>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</si>
  <si>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</si>
  <si>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</si>
  <si>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</si>
  <si>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</si>
  <si>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</si>
  <si>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</si>
  <si>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</si>
  <si>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</si>
  <si>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</si>
  <si>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</si>
  <si>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</si>
  <si>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</si>
  <si>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</si>
  <si>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</si>
  <si>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</si>
  <si>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</si>
  <si>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</si>
  <si>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</si>
  <si>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</si>
  <si>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</si>
  <si>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</si>
  <si>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</si>
  <si>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</si>
  <si>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</si>
  <si>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</si>
  <si>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</si>
  <si>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</si>
  <si>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</si>
  <si>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</si>
  <si>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</si>
  <si>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</si>
  <si>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</si>
  <si>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</si>
  <si>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partners</t>
  </si>
  <si>
    <t>daughters</t>
  </si>
  <si>
    <t xml:space="preserve">sons </t>
  </si>
  <si>
    <t>others</t>
  </si>
  <si>
    <t>parents</t>
  </si>
  <si>
    <t>all</t>
  </si>
  <si>
    <t>rec sc</t>
  </si>
  <si>
    <t>need and rec sc</t>
  </si>
  <si>
    <t>hours of care by care provider averaged over all people aged 45 and over</t>
  </si>
  <si>
    <t>total hours of care per year by care provider</t>
  </si>
  <si>
    <t>OBR Real GDP growth Baseline projection, 16 May 2024</t>
  </si>
  <si>
    <t>Median wage of care workers</t>
  </si>
  <si>
    <t>GDP (millions ONS YBHA)</t>
  </si>
  <si>
    <t>OBR average (nominal) earnings growth</t>
  </si>
  <si>
    <t>OBR CPI</t>
  </si>
  <si>
    <t>total care to GDP</t>
  </si>
  <si>
    <t>formal care (right axis)</t>
  </si>
  <si>
    <t>partners (right axis)</t>
  </si>
  <si>
    <t>only other</t>
  </si>
  <si>
    <t>only partner</t>
  </si>
  <si>
    <t>partner and other</t>
  </si>
  <si>
    <t>other</t>
  </si>
  <si>
    <t>incidence</t>
  </si>
  <si>
    <t>hours</t>
  </si>
  <si>
    <t>average hours per carer per week</t>
  </si>
  <si>
    <t>total hours of informal care provided per year</t>
  </si>
  <si>
    <t>incidence of informal carers</t>
  </si>
  <si>
    <t>aggregate value of social care provision</t>
  </si>
  <si>
    <t>value of informal care supply</t>
  </si>
  <si>
    <t>value of informal care received</t>
  </si>
  <si>
    <t>care recipients by type of care</t>
  </si>
  <si>
    <t>volume</t>
  </si>
  <si>
    <t>informal carers (left axis)</t>
  </si>
  <si>
    <t>informal care recipients (left axis)</t>
  </si>
  <si>
    <t>hours of informal care provided (right axis)</t>
  </si>
  <si>
    <t>hours of informal care received (right axis)</t>
  </si>
  <si>
    <t>NOT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</si>
</sst>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3B10"/>
      <color rgb="FFA64312"/>
      <color rgb="FFE86D30"/>
      <color rgb="FF55B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12159002723529"/>
          <c:y val="4.708399420566909E-2"/>
          <c:w val="0.76375817429600956"/>
          <c:h val="0.83649686994234651"/>
        </c:manualLayout>
      </c:layout>
      <c:scatterChart>
        <c:scatterStyle val="lineMarker"/>
        <c:varyColors val="0"/>
        <c:ser>
          <c:idx val="0"/>
          <c:order val="0"/>
          <c:tx>
            <c:strRef>
              <c:f>childcare!$J$1</c:f>
              <c:strCache>
                <c:ptCount val="1"/>
                <c:pt idx="0">
                  <c:v>number of benefit units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childcare!$A$3:$A$52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xVal>
          <c:yVal>
            <c:numRef>
              <c:f>childcare!$J$3:$J$52</c:f>
              <c:numCache>
                <c:formatCode>General</c:formatCode>
                <c:ptCount val="50"/>
                <c:pt idx="0">
                  <c:v>1859.0166638079502</c:v>
                </c:pt>
                <c:pt idx="1">
                  <c:v>1985.1541482588257</c:v>
                </c:pt>
                <c:pt idx="2">
                  <c:v>2008.9308625802366</c:v>
                </c:pt>
                <c:pt idx="3">
                  <c:v>2023.0356931098872</c:v>
                </c:pt>
                <c:pt idx="4">
                  <c:v>2052.8573348011487</c:v>
                </c:pt>
                <c:pt idx="5">
                  <c:v>2072.2011023846694</c:v>
                </c:pt>
                <c:pt idx="6">
                  <c:v>2079.8580103864797</c:v>
                </c:pt>
                <c:pt idx="7">
                  <c:v>2106.8586859718112</c:v>
                </c:pt>
                <c:pt idx="8">
                  <c:v>2151.9941436666932</c:v>
                </c:pt>
                <c:pt idx="9">
                  <c:v>2176.9798434620739</c:v>
                </c:pt>
                <c:pt idx="10">
                  <c:v>2199.5475723095151</c:v>
                </c:pt>
                <c:pt idx="11">
                  <c:v>2172.9498918821737</c:v>
                </c:pt>
                <c:pt idx="12">
                  <c:v>2134.6653518731223</c:v>
                </c:pt>
                <c:pt idx="13">
                  <c:v>2077.0370442805497</c:v>
                </c:pt>
                <c:pt idx="14">
                  <c:v>2056.8872863810489</c:v>
                </c:pt>
                <c:pt idx="15">
                  <c:v>2085.09694744035</c:v>
                </c:pt>
                <c:pt idx="16">
                  <c:v>2080.2610055444698</c:v>
                </c:pt>
                <c:pt idx="17">
                  <c:v>2058.9022621709987</c:v>
                </c:pt>
                <c:pt idx="18">
                  <c:v>2112.5006181836711</c:v>
                </c:pt>
                <c:pt idx="19">
                  <c:v>2077.0370442805497</c:v>
                </c:pt>
                <c:pt idx="20">
                  <c:v>2075.4250636485895</c:v>
                </c:pt>
                <c:pt idx="21">
                  <c:v>2062.1262234349192</c:v>
                </c:pt>
                <c:pt idx="22">
                  <c:v>2027.0656446897874</c:v>
                </c:pt>
                <c:pt idx="23">
                  <c:v>2018.1997512140072</c:v>
                </c:pt>
                <c:pt idx="24">
                  <c:v>2066.1561750148194</c:v>
                </c:pt>
                <c:pt idx="25">
                  <c:v>2036.3345333235577</c:v>
                </c:pt>
                <c:pt idx="26">
                  <c:v>2050.4393638532083</c:v>
                </c:pt>
                <c:pt idx="27">
                  <c:v>2018.602746371997</c:v>
                </c:pt>
                <c:pt idx="28">
                  <c:v>2043.1854510093881</c:v>
                </c:pt>
                <c:pt idx="29">
                  <c:v>1998.4529884724961</c:v>
                </c:pt>
                <c:pt idx="30">
                  <c:v>2068.1711508047692</c:v>
                </c:pt>
                <c:pt idx="31">
                  <c:v>2019.0057415299873</c:v>
                </c:pt>
                <c:pt idx="32">
                  <c:v>2001.2739545784264</c:v>
                </c:pt>
                <c:pt idx="33">
                  <c:v>2003.6919255263665</c:v>
                </c:pt>
                <c:pt idx="34">
                  <c:v>1957.7504775155044</c:v>
                </c:pt>
                <c:pt idx="35">
                  <c:v>2020.6177221619473</c:v>
                </c:pt>
                <c:pt idx="36">
                  <c:v>1965.0043903593248</c:v>
                </c:pt>
                <c:pt idx="37">
                  <c:v>2008.1248722642567</c:v>
                </c:pt>
                <c:pt idx="38">
                  <c:v>1975.8852596250554</c:v>
                </c:pt>
                <c:pt idx="39">
                  <c:v>2009.3338577382267</c:v>
                </c:pt>
                <c:pt idx="40">
                  <c:v>1983.9451627848555</c:v>
                </c:pt>
                <c:pt idx="41">
                  <c:v>1957.7504775155044</c:v>
                </c:pt>
                <c:pt idx="42">
                  <c:v>1950.0935695136941</c:v>
                </c:pt>
                <c:pt idx="43">
                  <c:v>1969.8403322552049</c:v>
                </c:pt>
                <c:pt idx="44">
                  <c:v>1957.3474823575145</c:v>
                </c:pt>
                <c:pt idx="45">
                  <c:v>1889.2413006572015</c:v>
                </c:pt>
                <c:pt idx="46">
                  <c:v>1965.0043903593248</c:v>
                </c:pt>
                <c:pt idx="47">
                  <c:v>1946.869608249774</c:v>
                </c:pt>
                <c:pt idx="48">
                  <c:v>1927.1228455082633</c:v>
                </c:pt>
                <c:pt idx="49">
                  <c:v>1940.8246808799238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A3-4220-A87E-C6D12520B7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839871"/>
        <c:axId val="87824991"/>
      </c:scatterChart>
      <c:scatterChart>
        <c:scatterStyle val="lineMarker"/>
        <c:varyColors val="0"/>
        <c:ser>
          <c:idx val="1"/>
          <c:order val="1"/>
          <c:tx>
            <c:strRef>
              <c:f>childcare!$K$1</c:f>
              <c:strCache>
                <c:ptCount val="1"/>
                <c:pt idx="0">
                  <c:v>share of all benefit units paying childcare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childcare!$A$3:$A$52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xVal>
          <c:yVal>
            <c:numRef>
              <c:f>childcare!$K$3:$K$52</c:f>
              <c:numCache>
                <c:formatCode>General</c:formatCode>
                <c:ptCount val="50"/>
                <c:pt idx="0">
                  <c:v>5.6664496554435013E-2</c:v>
                </c:pt>
                <c:pt idx="1">
                  <c:v>5.8744961480668781E-2</c:v>
                </c:pt>
                <c:pt idx="2">
                  <c:v>5.9452819387463031E-2</c:v>
                </c:pt>
                <c:pt idx="3">
                  <c:v>5.8608571795500448E-2</c:v>
                </c:pt>
                <c:pt idx="4">
                  <c:v>5.8398009836178336E-2</c:v>
                </c:pt>
                <c:pt idx="5">
                  <c:v>5.7943904170563776E-2</c:v>
                </c:pt>
                <c:pt idx="6">
                  <c:v>5.7209049693503156E-2</c:v>
                </c:pt>
                <c:pt idx="7">
                  <c:v>5.7058040294239623E-2</c:v>
                </c:pt>
                <c:pt idx="8">
                  <c:v>5.7442208190355303E-2</c:v>
                </c:pt>
                <c:pt idx="9">
                  <c:v>5.7234276996101036E-2</c:v>
                </c:pt>
                <c:pt idx="10">
                  <c:v>5.7103399211140292E-2</c:v>
                </c:pt>
                <c:pt idx="11">
                  <c:v>5.5715717577523582E-2</c:v>
                </c:pt>
                <c:pt idx="12">
                  <c:v>5.4147159241919325E-2</c:v>
                </c:pt>
                <c:pt idx="13">
                  <c:v>5.2156489708352731E-2</c:v>
                </c:pt>
                <c:pt idx="14">
                  <c:v>5.1092625404166293E-2</c:v>
                </c:pt>
                <c:pt idx="15">
                  <c:v>5.1277477156052409E-2</c:v>
                </c:pt>
                <c:pt idx="16">
                  <c:v>5.0640113798008535E-2</c:v>
                </c:pt>
                <c:pt idx="17">
                  <c:v>4.9628442372140466E-2</c:v>
                </c:pt>
                <c:pt idx="18">
                  <c:v>5.0491234829512621E-2</c:v>
                </c:pt>
                <c:pt idx="19">
                  <c:v>4.9229182188091011E-2</c:v>
                </c:pt>
                <c:pt idx="20">
                  <c:v>4.8768939393939392E-2</c:v>
                </c:pt>
                <c:pt idx="21">
                  <c:v>4.808668195316318E-2</c:v>
                </c:pt>
                <c:pt idx="22">
                  <c:v>4.6919453383704117E-2</c:v>
                </c:pt>
                <c:pt idx="23">
                  <c:v>4.6351486431453849E-2</c:v>
                </c:pt>
                <c:pt idx="24">
                  <c:v>4.7156101688679591E-2</c:v>
                </c:pt>
                <c:pt idx="25">
                  <c:v>4.6133479412033232E-2</c:v>
                </c:pt>
                <c:pt idx="26">
                  <c:v>4.6153427490679508E-2</c:v>
                </c:pt>
                <c:pt idx="27">
                  <c:v>4.5193713120522581E-2</c:v>
                </c:pt>
                <c:pt idx="28">
                  <c:v>4.5449655765920825E-2</c:v>
                </c:pt>
                <c:pt idx="29">
                  <c:v>4.4208893485005174E-2</c:v>
                </c:pt>
                <c:pt idx="30">
                  <c:v>4.5525916594959505E-2</c:v>
                </c:pt>
                <c:pt idx="31">
                  <c:v>4.417249314488754E-2</c:v>
                </c:pt>
                <c:pt idx="32">
                  <c:v>4.3602711340568256E-2</c:v>
                </c:pt>
                <c:pt idx="33">
                  <c:v>4.3465337879185245E-2</c:v>
                </c:pt>
                <c:pt idx="34">
                  <c:v>4.2258911950451471E-2</c:v>
                </c:pt>
                <c:pt idx="35">
                  <c:v>4.3457158210404065E-2</c:v>
                </c:pt>
                <c:pt idx="36">
                  <c:v>4.2080553709664889E-2</c:v>
                </c:pt>
                <c:pt idx="37">
                  <c:v>4.2856774260133651E-2</c:v>
                </c:pt>
                <c:pt idx="38">
                  <c:v>4.2055513621080079E-2</c:v>
                </c:pt>
                <c:pt idx="39">
                  <c:v>4.2649285329364364E-2</c:v>
                </c:pt>
                <c:pt idx="40">
                  <c:v>4.1981120008186448E-2</c:v>
                </c:pt>
                <c:pt idx="41">
                  <c:v>4.1267414203194019E-2</c:v>
                </c:pt>
                <c:pt idx="42">
                  <c:v>4.0997356649044324E-2</c:v>
                </c:pt>
                <c:pt idx="43">
                  <c:v>4.1288317129414547E-2</c:v>
                </c:pt>
                <c:pt idx="44">
                  <c:v>4.0925866630715041E-2</c:v>
                </c:pt>
                <c:pt idx="45">
                  <c:v>3.9352629104828417E-2</c:v>
                </c:pt>
                <c:pt idx="46">
                  <c:v>4.0811885331659345E-2</c:v>
                </c:pt>
                <c:pt idx="47">
                  <c:v>4.0348781852653032E-2</c:v>
                </c:pt>
                <c:pt idx="48">
                  <c:v>3.9809858392787272E-2</c:v>
                </c:pt>
                <c:pt idx="49">
                  <c:v>3.9975098568167666E-2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BA3-4220-A87E-C6D12520B7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814911"/>
        <c:axId val="87820191"/>
      </c:scatterChart>
      <c:valAx>
        <c:axId val="87839871"/>
        <c:scaling>
          <c:orientation val="minMax"/>
          <c:max val="2070"/>
          <c:min val="20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24991"/>
        <c:crosses val="autoZero"/>
        <c:crossBetween val="midCat"/>
      </c:valAx>
      <c:valAx>
        <c:axId val="8782499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benefit units ('000)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39871"/>
        <c:crosses val="autoZero"/>
        <c:crossBetween val="midCat"/>
      </c:valAx>
      <c:valAx>
        <c:axId val="878201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proportion of all benefit 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14911"/>
        <c:crosses val="max"/>
        <c:crossBetween val="midCat"/>
      </c:valAx>
      <c:valAx>
        <c:axId val="878149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7820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031380268642889"/>
          <c:y val="0.78223602124408254"/>
          <c:w val="0.78000443878338743"/>
          <c:h val="7.22316330293039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childcare!$A$3:$A$52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xVal>
          <c:yVal>
            <c:numRef>
              <c:f>childcare!$M$3:$M$52</c:f>
              <c:numCache>
                <c:formatCode>General</c:formatCode>
                <c:ptCount val="50"/>
                <c:pt idx="0">
                  <c:v>0.25347320320849048</c:v>
                </c:pt>
                <c:pt idx="1">
                  <c:v>0.25165168030147639</c:v>
                </c:pt>
                <c:pt idx="2">
                  <c:v>0.25640444614063546</c:v>
                </c:pt>
                <c:pt idx="3">
                  <c:v>0.25614981378352186</c:v>
                </c:pt>
                <c:pt idx="4">
                  <c:v>0.2565316580495019</c:v>
                </c:pt>
                <c:pt idx="5">
                  <c:v>0.25333273233341974</c:v>
                </c:pt>
                <c:pt idx="6">
                  <c:v>0.24896633522884729</c:v>
                </c:pt>
                <c:pt idx="7">
                  <c:v>0.24616375264662868</c:v>
                </c:pt>
                <c:pt idx="8">
                  <c:v>0.24670030011940233</c:v>
                </c:pt>
                <c:pt idx="9">
                  <c:v>0.24599508391252756</c:v>
                </c:pt>
                <c:pt idx="10">
                  <c:v>0.2457287536225819</c:v>
                </c:pt>
                <c:pt idx="11">
                  <c:v>0.24370459923328891</c:v>
                </c:pt>
                <c:pt idx="12">
                  <c:v>0.24380021671130375</c:v>
                </c:pt>
                <c:pt idx="13">
                  <c:v>0.24165637839260054</c:v>
                </c:pt>
                <c:pt idx="14">
                  <c:v>0.23723435138192339</c:v>
                </c:pt>
                <c:pt idx="15">
                  <c:v>0.23202711541892132</c:v>
                </c:pt>
                <c:pt idx="16">
                  <c:v>0.22617354196301565</c:v>
                </c:pt>
                <c:pt idx="17">
                  <c:v>0.22093350818398175</c:v>
                </c:pt>
                <c:pt idx="18">
                  <c:v>0.2194760161818532</c:v>
                </c:pt>
                <c:pt idx="19">
                  <c:v>0.2174432154660248</c:v>
                </c:pt>
                <c:pt idx="20">
                  <c:v>0.21567234848484848</c:v>
                </c:pt>
                <c:pt idx="21">
                  <c:v>0.21359433146637596</c:v>
                </c:pt>
                <c:pt idx="22">
                  <c:v>0.21229420269576979</c:v>
                </c:pt>
                <c:pt idx="23">
                  <c:v>0.21022916589537596</c:v>
                </c:pt>
                <c:pt idx="24">
                  <c:v>0.20863838710864208</c:v>
                </c:pt>
                <c:pt idx="25">
                  <c:v>0.2065826714142244</c:v>
                </c:pt>
                <c:pt idx="26">
                  <c:v>0.20519588900681235</c:v>
                </c:pt>
                <c:pt idx="27">
                  <c:v>0.20359276034429868</c:v>
                </c:pt>
                <c:pt idx="28">
                  <c:v>0.20230923694779115</c:v>
                </c:pt>
                <c:pt idx="29">
                  <c:v>0.20087900723888313</c:v>
                </c:pt>
                <c:pt idx="30">
                  <c:v>0.1998722577554623</c:v>
                </c:pt>
                <c:pt idx="31">
                  <c:v>0.19880266974669147</c:v>
                </c:pt>
                <c:pt idx="32">
                  <c:v>0.19745021599409968</c:v>
                </c:pt>
                <c:pt idx="33">
                  <c:v>0.19653815892997639</c:v>
                </c:pt>
                <c:pt idx="34">
                  <c:v>0.19528001530993927</c:v>
                </c:pt>
                <c:pt idx="35">
                  <c:v>0.19431780755429978</c:v>
                </c:pt>
                <c:pt idx="36">
                  <c:v>0.19361714981056846</c:v>
                </c:pt>
                <c:pt idx="37">
                  <c:v>0.19303179640667062</c:v>
                </c:pt>
                <c:pt idx="38">
                  <c:v>0.19203321210457697</c:v>
                </c:pt>
                <c:pt idx="39">
                  <c:v>0.19130590982575893</c:v>
                </c:pt>
                <c:pt idx="40">
                  <c:v>0.19018990849940734</c:v>
                </c:pt>
                <c:pt idx="41">
                  <c:v>0.18937308868501529</c:v>
                </c:pt>
                <c:pt idx="42">
                  <c:v>0.18919445574081606</c:v>
                </c:pt>
                <c:pt idx="43">
                  <c:v>0.18820478599846266</c:v>
                </c:pt>
                <c:pt idx="44">
                  <c:v>0.18781071470702237</c:v>
                </c:pt>
                <c:pt idx="45">
                  <c:v>0.18685783359075953</c:v>
                </c:pt>
                <c:pt idx="46">
                  <c:v>0.18628164888051893</c:v>
                </c:pt>
                <c:pt idx="47">
                  <c:v>0.18533211950121523</c:v>
                </c:pt>
                <c:pt idx="48">
                  <c:v>0.18446399880120878</c:v>
                </c:pt>
                <c:pt idx="49">
                  <c:v>0.18348205021788752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D5-45FB-ABED-EE7EE1B02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823551"/>
        <c:axId val="87842271"/>
      </c:scatterChart>
      <c:valAx>
        <c:axId val="87823551"/>
        <c:scaling>
          <c:orientation val="minMax"/>
          <c:max val="2070"/>
          <c:min val="20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42271"/>
        <c:crosses val="autoZero"/>
        <c:crossBetween val="midCat"/>
      </c:valAx>
      <c:valAx>
        <c:axId val="87842271"/>
        <c:scaling>
          <c:orientation val="minMax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share of benefit units with children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23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childcare!$A$3:$A$52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xVal>
          <c:yVal>
            <c:numRef>
              <c:f>childcare!$Q$3:$Q$52</c:f>
              <c:numCache>
                <c:formatCode>General</c:formatCode>
                <c:ptCount val="50"/>
                <c:pt idx="0">
                  <c:v>0.44991520000000002</c:v>
                </c:pt>
                <c:pt idx="1">
                  <c:v>0.43152309999999999</c:v>
                </c:pt>
                <c:pt idx="2">
                  <c:v>0.4112749</c:v>
                </c:pt>
                <c:pt idx="3">
                  <c:v>0.41663630000000001</c:v>
                </c:pt>
                <c:pt idx="4">
                  <c:v>0.42436430000000003</c:v>
                </c:pt>
                <c:pt idx="5">
                  <c:v>0.43143100000000001</c:v>
                </c:pt>
                <c:pt idx="6">
                  <c:v>0.43392700000000001</c:v>
                </c:pt>
                <c:pt idx="7">
                  <c:v>0.43941479999999999</c:v>
                </c:pt>
                <c:pt idx="8">
                  <c:v>0.44410050000000001</c:v>
                </c:pt>
                <c:pt idx="9">
                  <c:v>0.44672240000000002</c:v>
                </c:pt>
                <c:pt idx="10">
                  <c:v>0.44812020000000002</c:v>
                </c:pt>
                <c:pt idx="11">
                  <c:v>0.446131</c:v>
                </c:pt>
                <c:pt idx="12">
                  <c:v>0.44888889999999998</c:v>
                </c:pt>
                <c:pt idx="13">
                  <c:v>0.45054440000000001</c:v>
                </c:pt>
                <c:pt idx="14">
                  <c:v>0.44660109999999997</c:v>
                </c:pt>
                <c:pt idx="15">
                  <c:v>0.44370409999999999</c:v>
                </c:pt>
                <c:pt idx="16">
                  <c:v>0.44250699999999998</c:v>
                </c:pt>
                <c:pt idx="17">
                  <c:v>0.445656</c:v>
                </c:pt>
                <c:pt idx="18">
                  <c:v>0.44066529999999998</c:v>
                </c:pt>
                <c:pt idx="19">
                  <c:v>0.44708979999999998</c:v>
                </c:pt>
                <c:pt idx="20">
                  <c:v>0.44939630000000003</c:v>
                </c:pt>
                <c:pt idx="21">
                  <c:v>0.44801800000000003</c:v>
                </c:pt>
                <c:pt idx="22">
                  <c:v>0.4530515</c:v>
                </c:pt>
                <c:pt idx="23">
                  <c:v>0.4582196</c:v>
                </c:pt>
                <c:pt idx="24">
                  <c:v>0.45256570000000002</c:v>
                </c:pt>
                <c:pt idx="25">
                  <c:v>0.4528219</c:v>
                </c:pt>
                <c:pt idx="26">
                  <c:v>0.4623138</c:v>
                </c:pt>
                <c:pt idx="27">
                  <c:v>0.45907379999999998</c:v>
                </c:pt>
                <c:pt idx="28">
                  <c:v>0.45954450000000002</c:v>
                </c:pt>
                <c:pt idx="29">
                  <c:v>0.46389740000000002</c:v>
                </c:pt>
                <c:pt idx="30">
                  <c:v>0.46553640000000002</c:v>
                </c:pt>
                <c:pt idx="31">
                  <c:v>0.46558450000000001</c:v>
                </c:pt>
                <c:pt idx="32">
                  <c:v>0.46744930000000001</c:v>
                </c:pt>
                <c:pt idx="33">
                  <c:v>0.46468290000000001</c:v>
                </c:pt>
                <c:pt idx="34">
                  <c:v>0.47053319999999998</c:v>
                </c:pt>
                <c:pt idx="35">
                  <c:v>0.46886709999999998</c:v>
                </c:pt>
                <c:pt idx="36">
                  <c:v>0.47154000000000001</c:v>
                </c:pt>
                <c:pt idx="37">
                  <c:v>0.47429159999999998</c:v>
                </c:pt>
                <c:pt idx="38">
                  <c:v>0.48003390000000001</c:v>
                </c:pt>
                <c:pt idx="39">
                  <c:v>0.47815780000000002</c:v>
                </c:pt>
                <c:pt idx="40">
                  <c:v>0.48065279999999999</c:v>
                </c:pt>
                <c:pt idx="41">
                  <c:v>0.47669669999999997</c:v>
                </c:pt>
                <c:pt idx="42">
                  <c:v>0.48224440000000002</c:v>
                </c:pt>
                <c:pt idx="43">
                  <c:v>0.48507699999999998</c:v>
                </c:pt>
                <c:pt idx="44">
                  <c:v>0.48503750000000001</c:v>
                </c:pt>
                <c:pt idx="45">
                  <c:v>0.48589399999999999</c:v>
                </c:pt>
                <c:pt idx="46">
                  <c:v>0.48750900000000003</c:v>
                </c:pt>
                <c:pt idx="47">
                  <c:v>0.487562</c:v>
                </c:pt>
                <c:pt idx="48">
                  <c:v>0.49074830000000003</c:v>
                </c:pt>
                <c:pt idx="49">
                  <c:v>0.49477490000000002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C6-44E0-AEE0-07F834992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823551"/>
        <c:axId val="87842271"/>
      </c:scatterChart>
      <c:valAx>
        <c:axId val="87823551"/>
        <c:scaling>
          <c:orientation val="minMax"/>
          <c:max val="2070"/>
          <c:min val="20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42271"/>
        <c:crosses val="autoZero"/>
        <c:crossBetween val="midCat"/>
      </c:valAx>
      <c:valAx>
        <c:axId val="87842271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share of benefit units with children in</a:t>
                </a:r>
                <a:r>
                  <a:rPr lang="en-GB" baseline="0"/>
                  <a:t> which at least one adult not employed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23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childcare!$A$2:$A$52</c:f>
              <c:numCache>
                <c:formatCode>General</c:formatCode>
                <c:ptCount val="51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  <c:pt idx="32">
                  <c:v>2051</c:v>
                </c:pt>
                <c:pt idx="33">
                  <c:v>2052</c:v>
                </c:pt>
                <c:pt idx="34">
                  <c:v>2053</c:v>
                </c:pt>
                <c:pt idx="35">
                  <c:v>2054</c:v>
                </c:pt>
                <c:pt idx="36">
                  <c:v>2055</c:v>
                </c:pt>
                <c:pt idx="37">
                  <c:v>2056</c:v>
                </c:pt>
                <c:pt idx="38">
                  <c:v>2057</c:v>
                </c:pt>
                <c:pt idx="39">
                  <c:v>2058</c:v>
                </c:pt>
                <c:pt idx="40">
                  <c:v>2059</c:v>
                </c:pt>
                <c:pt idx="41">
                  <c:v>2060</c:v>
                </c:pt>
                <c:pt idx="42">
                  <c:v>2061</c:v>
                </c:pt>
                <c:pt idx="43">
                  <c:v>2062</c:v>
                </c:pt>
                <c:pt idx="44">
                  <c:v>2063</c:v>
                </c:pt>
                <c:pt idx="45">
                  <c:v>2064</c:v>
                </c:pt>
                <c:pt idx="46">
                  <c:v>2065</c:v>
                </c:pt>
                <c:pt idx="47">
                  <c:v>2066</c:v>
                </c:pt>
                <c:pt idx="48">
                  <c:v>2067</c:v>
                </c:pt>
                <c:pt idx="49">
                  <c:v>2068</c:v>
                </c:pt>
                <c:pt idx="50">
                  <c:v>2069</c:v>
                </c:pt>
              </c:numCache>
            </c:numRef>
          </c:cat>
          <c:val>
            <c:numRef>
              <c:f>childcare!$R$2:$R$52</c:f>
              <c:numCache>
                <c:formatCode>General</c:formatCode>
                <c:ptCount val="51"/>
                <c:pt idx="0">
                  <c:v>0.43244070000000001</c:v>
                </c:pt>
                <c:pt idx="1">
                  <c:v>0.35184729999999997</c:v>
                </c:pt>
                <c:pt idx="2">
                  <c:v>0.3122895</c:v>
                </c:pt>
                <c:pt idx="3">
                  <c:v>0.29432570000000002</c:v>
                </c:pt>
                <c:pt idx="4">
                  <c:v>0.29044890000000001</c:v>
                </c:pt>
                <c:pt idx="5">
                  <c:v>0.29200589999999998</c:v>
                </c:pt>
                <c:pt idx="6">
                  <c:v>0.29318319999999998</c:v>
                </c:pt>
                <c:pt idx="7">
                  <c:v>0.2898732</c:v>
                </c:pt>
                <c:pt idx="8">
                  <c:v>0.28975119999999999</c:v>
                </c:pt>
                <c:pt idx="9">
                  <c:v>0.289744</c:v>
                </c:pt>
                <c:pt idx="10">
                  <c:v>0.2895219</c:v>
                </c:pt>
                <c:pt idx="11">
                  <c:v>0.28985689999999997</c:v>
                </c:pt>
                <c:pt idx="12">
                  <c:v>0.28668270000000001</c:v>
                </c:pt>
                <c:pt idx="13">
                  <c:v>0.28761530000000002</c:v>
                </c:pt>
                <c:pt idx="14">
                  <c:v>0.28566809999999998</c:v>
                </c:pt>
                <c:pt idx="15">
                  <c:v>0.2833986</c:v>
                </c:pt>
                <c:pt idx="16">
                  <c:v>0.28201579999999998</c:v>
                </c:pt>
                <c:pt idx="17">
                  <c:v>0.28266740000000001</c:v>
                </c:pt>
                <c:pt idx="18">
                  <c:v>0.284968</c:v>
                </c:pt>
                <c:pt idx="19">
                  <c:v>0.28350259999999999</c:v>
                </c:pt>
                <c:pt idx="20">
                  <c:v>0.28605649999999999</c:v>
                </c:pt>
                <c:pt idx="21">
                  <c:v>0.28640929999999998</c:v>
                </c:pt>
                <c:pt idx="22">
                  <c:v>0.2862691</c:v>
                </c:pt>
                <c:pt idx="23">
                  <c:v>0.28628999999999999</c:v>
                </c:pt>
                <c:pt idx="24">
                  <c:v>0.29040529999999998</c:v>
                </c:pt>
                <c:pt idx="25">
                  <c:v>0.28776590000000002</c:v>
                </c:pt>
                <c:pt idx="26">
                  <c:v>0.28784490000000001</c:v>
                </c:pt>
                <c:pt idx="27">
                  <c:v>0.29061140000000002</c:v>
                </c:pt>
                <c:pt idx="28">
                  <c:v>0.28928379999999998</c:v>
                </c:pt>
                <c:pt idx="29">
                  <c:v>0.29042560000000001</c:v>
                </c:pt>
                <c:pt idx="30">
                  <c:v>0.28959049999999997</c:v>
                </c:pt>
                <c:pt idx="31">
                  <c:v>0.29239219999999999</c:v>
                </c:pt>
                <c:pt idx="32">
                  <c:v>0.29281610000000002</c:v>
                </c:pt>
                <c:pt idx="33">
                  <c:v>0.2952533</c:v>
                </c:pt>
                <c:pt idx="34">
                  <c:v>0.29573060000000001</c:v>
                </c:pt>
                <c:pt idx="35">
                  <c:v>0.2998381</c:v>
                </c:pt>
                <c:pt idx="36">
                  <c:v>0.30011070000000001</c:v>
                </c:pt>
                <c:pt idx="37">
                  <c:v>0.30023280000000002</c:v>
                </c:pt>
                <c:pt idx="38">
                  <c:v>0.30078290000000002</c:v>
                </c:pt>
                <c:pt idx="39">
                  <c:v>0.30551489999999998</c:v>
                </c:pt>
                <c:pt idx="40">
                  <c:v>0.30366880000000002</c:v>
                </c:pt>
                <c:pt idx="41">
                  <c:v>0.30566769999999999</c:v>
                </c:pt>
                <c:pt idx="42">
                  <c:v>0.30528359999999999</c:v>
                </c:pt>
                <c:pt idx="43">
                  <c:v>0.3062821</c:v>
                </c:pt>
                <c:pt idx="44">
                  <c:v>0.30718980000000001</c:v>
                </c:pt>
                <c:pt idx="45">
                  <c:v>0.30696319999999999</c:v>
                </c:pt>
                <c:pt idx="46">
                  <c:v>0.30839100000000003</c:v>
                </c:pt>
                <c:pt idx="47">
                  <c:v>0.30970209999999998</c:v>
                </c:pt>
                <c:pt idx="48">
                  <c:v>0.30933270000000002</c:v>
                </c:pt>
                <c:pt idx="49">
                  <c:v>0.31051529999999999</c:v>
                </c:pt>
                <c:pt idx="50">
                  <c:v>0.31330010000000003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F6-4AC1-9E0A-0A3E081A3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6511120"/>
        <c:axId val="1546508240"/>
      </c:lineChart>
      <c:catAx>
        <c:axId val="154651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508240"/>
        <c:crosses val="autoZero"/>
        <c:auto val="1"/>
        <c:lblAlgn val="ctr"/>
        <c:lblOffset val="100"/>
        <c:noMultiLvlLbl val="0"/>
      </c:catAx>
      <c:valAx>
        <c:axId val="154650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51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14097028194057"/>
          <c:y val="5.0925925925925923E-2"/>
          <c:w val="0.84430352119963503"/>
          <c:h val="0.75253062117235336"/>
        </c:manualLayout>
      </c:layout>
      <c:areaChart>
        <c:grouping val="stacked"/>
        <c:varyColors val="0"/>
        <c:ser>
          <c:idx val="0"/>
          <c:order val="0"/>
          <c:tx>
            <c:strRef>
              <c:f>'social care need'!$P$2</c:f>
              <c:strCache>
                <c:ptCount val="1"/>
                <c:pt idx="0">
                  <c:v>45 to 64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'social care need'!$J$4:$J$53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cat>
          <c:val>
            <c:numRef>
              <c:f>'social care need'!$K$4:$K$53</c:f>
              <c:numCache>
                <c:formatCode>General</c:formatCode>
                <c:ptCount val="50"/>
                <c:pt idx="0">
                  <c:v>671.389933211369</c:v>
                </c:pt>
                <c:pt idx="1">
                  <c:v>834.19997703933598</c:v>
                </c:pt>
                <c:pt idx="2">
                  <c:v>555.32732771024394</c:v>
                </c:pt>
                <c:pt idx="3">
                  <c:v>691.94268626885992</c:v>
                </c:pt>
                <c:pt idx="4">
                  <c:v>768.1087711289731</c:v>
                </c:pt>
                <c:pt idx="5">
                  <c:v>828.15504966948572</c:v>
                </c:pt>
                <c:pt idx="6">
                  <c:v>875.3054831543177</c:v>
                </c:pt>
                <c:pt idx="7">
                  <c:v>890.61929915793849</c:v>
                </c:pt>
                <c:pt idx="8">
                  <c:v>884.57437178808811</c:v>
                </c:pt>
                <c:pt idx="9">
                  <c:v>903.91813937160896</c:v>
                </c:pt>
                <c:pt idx="10">
                  <c:v>921.64992632316978</c:v>
                </c:pt>
                <c:pt idx="11">
                  <c:v>930.91881495694008</c:v>
                </c:pt>
                <c:pt idx="12">
                  <c:v>935.35176169483043</c:v>
                </c:pt>
                <c:pt idx="13">
                  <c:v>930.91881495694008</c:v>
                </c:pt>
                <c:pt idx="14">
                  <c:v>933.73978106287029</c:v>
                </c:pt>
                <c:pt idx="15">
                  <c:v>929.30683432498017</c:v>
                </c:pt>
                <c:pt idx="16">
                  <c:v>903.91813937160896</c:v>
                </c:pt>
                <c:pt idx="17">
                  <c:v>968.39736465001181</c:v>
                </c:pt>
                <c:pt idx="18">
                  <c:v>972.83031138790204</c:v>
                </c:pt>
                <c:pt idx="19">
                  <c:v>984.11417581162243</c:v>
                </c:pt>
                <c:pt idx="20">
                  <c:v>977.66625328378211</c:v>
                </c:pt>
                <c:pt idx="21">
                  <c:v>965.17340338609165</c:v>
                </c:pt>
                <c:pt idx="22">
                  <c:v>959.53147117423134</c:v>
                </c:pt>
                <c:pt idx="23">
                  <c:v>1003.4579433951433</c:v>
                </c:pt>
                <c:pt idx="24">
                  <c:v>1023.2047061366542</c:v>
                </c:pt>
                <c:pt idx="25">
                  <c:v>1017.9657690827839</c:v>
                </c:pt>
                <c:pt idx="26">
                  <c:v>1033.6825802443946</c:v>
                </c:pt>
                <c:pt idx="27">
                  <c:v>1033.2795850864045</c:v>
                </c:pt>
                <c:pt idx="28">
                  <c:v>1027.2346577165545</c:v>
                </c:pt>
                <c:pt idx="29">
                  <c:v>1051.0113720379654</c:v>
                </c:pt>
                <c:pt idx="30">
                  <c:v>1032.0705996124345</c:v>
                </c:pt>
                <c:pt idx="31">
                  <c:v>1026.8316625585644</c:v>
                </c:pt>
                <c:pt idx="32">
                  <c:v>1030.0556238224844</c:v>
                </c:pt>
                <c:pt idx="33">
                  <c:v>1021.592725504694</c:v>
                </c:pt>
                <c:pt idx="34">
                  <c:v>1057.4592945658057</c:v>
                </c:pt>
                <c:pt idx="35">
                  <c:v>1076.8030621493265</c:v>
                </c:pt>
                <c:pt idx="36">
                  <c:v>1090.504897520987</c:v>
                </c:pt>
                <c:pt idx="37">
                  <c:v>1084.4599701511368</c:v>
                </c:pt>
                <c:pt idx="38">
                  <c:v>1134.8343648998889</c:v>
                </c:pt>
                <c:pt idx="39">
                  <c:v>1134.4313697418991</c:v>
                </c:pt>
                <c:pt idx="40">
                  <c:v>1136.4463455318489</c:v>
                </c:pt>
                <c:pt idx="41">
                  <c:v>1117.9085682643081</c:v>
                </c:pt>
                <c:pt idx="42">
                  <c:v>1107.8336893145577</c:v>
                </c:pt>
                <c:pt idx="43">
                  <c:v>1109.848665104508</c:v>
                </c:pt>
                <c:pt idx="44">
                  <c:v>1100.9827716287275</c:v>
                </c:pt>
                <c:pt idx="45">
                  <c:v>1099.3707909967673</c:v>
                </c:pt>
                <c:pt idx="46">
                  <c:v>1108.6396796305378</c:v>
                </c:pt>
                <c:pt idx="47">
                  <c:v>1107.0276989985778</c:v>
                </c:pt>
                <c:pt idx="48">
                  <c:v>1089.6989072050071</c:v>
                </c:pt>
                <c:pt idx="49">
                  <c:v>1066.7281831995761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7-4D41-8D9E-D65826034B59}"/>
            </c:ext>
          </c:extLst>
        </c:ser>
        <c:ser>
          <c:idx val="1"/>
          <c:order val="1"/>
          <c:tx>
            <c:strRef>
              <c:f>'social care need'!$Q$2</c:f>
              <c:strCache>
                <c:ptCount val="1"/>
                <c:pt idx="0">
                  <c:v>65 to 79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'social care need'!$J$4:$J$53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cat>
          <c:val>
            <c:numRef>
              <c:f>'social care need'!$L$4:$L$53</c:f>
              <c:numCache>
                <c:formatCode>General</c:formatCode>
                <c:ptCount val="50"/>
                <c:pt idx="0">
                  <c:v>1513.6498134105054</c:v>
                </c:pt>
                <c:pt idx="1">
                  <c:v>1706.2814989297337</c:v>
                </c:pt>
                <c:pt idx="2">
                  <c:v>1849.7477751741799</c:v>
                </c:pt>
                <c:pt idx="3">
                  <c:v>1919.0629423484627</c:v>
                </c:pt>
                <c:pt idx="4">
                  <c:v>1961.3774339374145</c:v>
                </c:pt>
                <c:pt idx="5">
                  <c:v>2066.1561750148194</c:v>
                </c:pt>
                <c:pt idx="6">
                  <c:v>2108.470666603771</c:v>
                </c:pt>
                <c:pt idx="7">
                  <c:v>2107.6646762877908</c:v>
                </c:pt>
                <c:pt idx="8">
                  <c:v>2153.606124298653</c:v>
                </c:pt>
                <c:pt idx="9">
                  <c:v>2157.2330807205631</c:v>
                </c:pt>
                <c:pt idx="10">
                  <c:v>2218.4883447350458</c:v>
                </c:pt>
                <c:pt idx="11">
                  <c:v>2276.1166523276179</c:v>
                </c:pt>
                <c:pt idx="12">
                  <c:v>2275.7136571696283</c:v>
                </c:pt>
                <c:pt idx="13">
                  <c:v>2328.1030277083305</c:v>
                </c:pt>
                <c:pt idx="14">
                  <c:v>2365.1785822434122</c:v>
                </c:pt>
                <c:pt idx="15">
                  <c:v>2402.2541367784938</c:v>
                </c:pt>
                <c:pt idx="16">
                  <c:v>2442.9566477354851</c:v>
                </c:pt>
                <c:pt idx="17">
                  <c:v>2439.7326864715651</c:v>
                </c:pt>
                <c:pt idx="18">
                  <c:v>2468.3453426888568</c:v>
                </c:pt>
                <c:pt idx="19">
                  <c:v>2450.6135557372954</c:v>
                </c:pt>
                <c:pt idx="20">
                  <c:v>2451.419546053276</c:v>
                </c:pt>
                <c:pt idx="21">
                  <c:v>2446.9865993153858</c:v>
                </c:pt>
                <c:pt idx="22">
                  <c:v>2448.598579947346</c:v>
                </c:pt>
                <c:pt idx="23">
                  <c:v>2446.5836041573957</c:v>
                </c:pt>
                <c:pt idx="24">
                  <c:v>2410.7170350962838</c:v>
                </c:pt>
                <c:pt idx="25">
                  <c:v>2376.0594515091429</c:v>
                </c:pt>
                <c:pt idx="26">
                  <c:v>2343.4168437119511</c:v>
                </c:pt>
                <c:pt idx="27">
                  <c:v>2268.4597443258076</c:v>
                </c:pt>
                <c:pt idx="28">
                  <c:v>2225.3392624208759</c:v>
                </c:pt>
                <c:pt idx="29">
                  <c:v>2204.3835142053954</c:v>
                </c:pt>
                <c:pt idx="30">
                  <c:v>2174.5618725141339</c:v>
                </c:pt>
                <c:pt idx="31">
                  <c:v>2208.4134657852951</c:v>
                </c:pt>
                <c:pt idx="32">
                  <c:v>2237.0261220025868</c:v>
                </c:pt>
                <c:pt idx="33">
                  <c:v>2271.6837055897281</c:v>
                </c:pt>
                <c:pt idx="34">
                  <c:v>2285.3855409613884</c:v>
                </c:pt>
                <c:pt idx="35">
                  <c:v>2274.1016765376685</c:v>
                </c:pt>
                <c:pt idx="36">
                  <c:v>2263.2208072719377</c:v>
                </c:pt>
                <c:pt idx="37">
                  <c:v>2280.1466039075185</c:v>
                </c:pt>
                <c:pt idx="38">
                  <c:v>2278.5346232755583</c:v>
                </c:pt>
                <c:pt idx="39">
                  <c:v>2351.0737517137618</c:v>
                </c:pt>
                <c:pt idx="40">
                  <c:v>2374.4474708771827</c:v>
                </c:pt>
                <c:pt idx="41">
                  <c:v>2390.9702723547734</c:v>
                </c:pt>
                <c:pt idx="42">
                  <c:v>2462.7034104769959</c:v>
                </c:pt>
                <c:pt idx="43">
                  <c:v>2476.4052458486567</c:v>
                </c:pt>
                <c:pt idx="44">
                  <c:v>2488.0921054303676</c:v>
                </c:pt>
                <c:pt idx="45">
                  <c:v>2548.9443742868598</c:v>
                </c:pt>
                <c:pt idx="46">
                  <c:v>2558.2132629206303</c:v>
                </c:pt>
                <c:pt idx="47">
                  <c:v>2577.9600256621416</c:v>
                </c:pt>
                <c:pt idx="48">
                  <c:v>2599.7217641936022</c:v>
                </c:pt>
                <c:pt idx="49">
                  <c:v>2664.603984629995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C7-4D41-8D9E-D65826034B59}"/>
            </c:ext>
          </c:extLst>
        </c:ser>
        <c:ser>
          <c:idx val="2"/>
          <c:order val="2"/>
          <c:tx>
            <c:strRef>
              <c:f>'social care need'!$R$2</c:f>
              <c:strCache>
                <c:ptCount val="1"/>
                <c:pt idx="0">
                  <c:v> 80+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'social care need'!$J$4:$J$53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cat>
          <c:val>
            <c:numRef>
              <c:f>'social care need'!$M$4:$M$53</c:f>
              <c:numCache>
                <c:formatCode>General</c:formatCode>
                <c:ptCount val="50"/>
                <c:pt idx="0">
                  <c:v>1477.7832443493937</c:v>
                </c:pt>
                <c:pt idx="1">
                  <c:v>1587.3979273226785</c:v>
                </c:pt>
                <c:pt idx="2">
                  <c:v>1688.9527071361629</c:v>
                </c:pt>
                <c:pt idx="3">
                  <c:v>1793.7314482135675</c:v>
                </c:pt>
                <c:pt idx="4">
                  <c:v>1886.0173393932814</c:v>
                </c:pt>
                <c:pt idx="5">
                  <c:v>1956.1384968835443</c:v>
                </c:pt>
                <c:pt idx="6">
                  <c:v>2079.4550152284896</c:v>
                </c:pt>
                <c:pt idx="7">
                  <c:v>2208.4134657852951</c:v>
                </c:pt>
                <c:pt idx="8">
                  <c:v>2305.5352988608893</c:v>
                </c:pt>
                <c:pt idx="9">
                  <c:v>2394.5972287766831</c:v>
                </c:pt>
                <c:pt idx="10">
                  <c:v>2483.2561635344873</c:v>
                </c:pt>
                <c:pt idx="11">
                  <c:v>2556.6012822886705</c:v>
                </c:pt>
                <c:pt idx="12">
                  <c:v>2640.0212799926039</c:v>
                </c:pt>
                <c:pt idx="13">
                  <c:v>2676.2908442117055</c:v>
                </c:pt>
                <c:pt idx="14">
                  <c:v>2756.8898758097089</c:v>
                </c:pt>
                <c:pt idx="15">
                  <c:v>2844.3398250935429</c:v>
                </c:pt>
                <c:pt idx="16">
                  <c:v>2893.5052343683246</c:v>
                </c:pt>
                <c:pt idx="17">
                  <c:v>2968.059338596478</c:v>
                </c:pt>
                <c:pt idx="18">
                  <c:v>3051.4793363004119</c:v>
                </c:pt>
                <c:pt idx="19">
                  <c:v>3089.7638763094633</c:v>
                </c:pt>
                <c:pt idx="20">
                  <c:v>3213.8863849703889</c:v>
                </c:pt>
                <c:pt idx="21">
                  <c:v>3305.7692809921127</c:v>
                </c:pt>
                <c:pt idx="22">
                  <c:v>3398.8611624878067</c:v>
                </c:pt>
                <c:pt idx="23">
                  <c:v>3505.6548793551615</c:v>
                </c:pt>
                <c:pt idx="24">
                  <c:v>3589.880867375075</c:v>
                </c:pt>
                <c:pt idx="25">
                  <c:v>3699.0925551903697</c:v>
                </c:pt>
                <c:pt idx="26">
                  <c:v>3800.6473350038536</c:v>
                </c:pt>
                <c:pt idx="27">
                  <c:v>3880.4403762858774</c:v>
                </c:pt>
                <c:pt idx="28">
                  <c:v>3996.0999866290126</c:v>
                </c:pt>
                <c:pt idx="29">
                  <c:v>4102.8937034963674</c:v>
                </c:pt>
                <c:pt idx="30">
                  <c:v>4223.7922508933725</c:v>
                </c:pt>
                <c:pt idx="31">
                  <c:v>4283.838529433885</c:v>
                </c:pt>
                <c:pt idx="32">
                  <c:v>4330.1829726027372</c:v>
                </c:pt>
                <c:pt idx="33">
                  <c:v>4393.4532124071702</c:v>
                </c:pt>
                <c:pt idx="34">
                  <c:v>4470.4252875832626</c:v>
                </c:pt>
                <c:pt idx="35">
                  <c:v>4509.112822750305</c:v>
                </c:pt>
                <c:pt idx="36">
                  <c:v>4574.3980383446878</c:v>
                </c:pt>
                <c:pt idx="37">
                  <c:v>4592.9358156122289</c:v>
                </c:pt>
                <c:pt idx="38">
                  <c:v>4643.3102103609808</c:v>
                </c:pt>
                <c:pt idx="39">
                  <c:v>4693.2816099517431</c:v>
                </c:pt>
                <c:pt idx="40">
                  <c:v>4697.7145566896334</c:v>
                </c:pt>
                <c:pt idx="41">
                  <c:v>4729.9541693288338</c:v>
                </c:pt>
                <c:pt idx="42">
                  <c:v>4790.8064381853264</c:v>
                </c:pt>
                <c:pt idx="43">
                  <c:v>4826.6730072464388</c:v>
                </c:pt>
                <c:pt idx="44">
                  <c:v>4839.9718474601086</c:v>
                </c:pt>
                <c:pt idx="45">
                  <c:v>4868.5845036773999</c:v>
                </c:pt>
                <c:pt idx="46">
                  <c:v>4868.5845036773999</c:v>
                </c:pt>
                <c:pt idx="47">
                  <c:v>4936.2876902197231</c:v>
                </c:pt>
                <c:pt idx="48">
                  <c:v>4962.8853706470645</c:v>
                </c:pt>
                <c:pt idx="49">
                  <c:v>5013.2597653958164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C7-4D41-8D9E-D65826034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9095488"/>
        <c:axId val="1109094048"/>
      </c:areaChart>
      <c:catAx>
        <c:axId val="1109095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094048"/>
        <c:crosses val="autoZero"/>
        <c:auto val="1"/>
        <c:lblAlgn val="ctr"/>
        <c:lblOffset val="100"/>
        <c:noMultiLvlLbl val="0"/>
      </c:catAx>
      <c:valAx>
        <c:axId val="110909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people</a:t>
                </a:r>
                <a:r>
                  <a:rPr lang="en-GB" baseline="0"/>
                  <a:t> in need of social care</a:t>
                </a:r>
                <a:r>
                  <a:rPr lang="en-GB"/>
                  <a:t> ('000)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095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776263182155997"/>
          <c:y val="5.1008981018369613E-2"/>
          <c:w val="0.29437981542629754"/>
          <c:h val="6.97679415276716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866105880755706E-2"/>
          <c:y val="4.7619047619047616E-2"/>
          <c:w val="0.87147682707814955"/>
          <c:h val="0.78701980434263896"/>
        </c:manualLayout>
      </c:layout>
      <c:scatterChart>
        <c:scatterStyle val="lineMarker"/>
        <c:varyColors val="0"/>
        <c:ser>
          <c:idx val="0"/>
          <c:order val="0"/>
          <c:tx>
            <c:strRef>
              <c:f>'social care need'!$P$2</c:f>
              <c:strCache>
                <c:ptCount val="1"/>
                <c:pt idx="0">
                  <c:v>45 to 64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'social care need'!$J$4:$J$53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xVal>
          <c:yVal>
            <c:numRef>
              <c:f>'social care need'!$P$4:$P$53</c:f>
              <c:numCache>
                <c:formatCode>General</c:formatCode>
                <c:ptCount val="50"/>
                <c:pt idx="0">
                  <c:v>3.9009084948955698E-2</c:v>
                </c:pt>
                <c:pt idx="1">
                  <c:v>4.8460728081470207E-2</c:v>
                </c:pt>
                <c:pt idx="2">
                  <c:v>3.2246741394238644E-2</c:v>
                </c:pt>
                <c:pt idx="3">
                  <c:v>4.0158106464589768E-2</c:v>
                </c:pt>
                <c:pt idx="4">
                  <c:v>4.4555612698115851E-2</c:v>
                </c:pt>
                <c:pt idx="5">
                  <c:v>4.802411722091094E-2</c:v>
                </c:pt>
                <c:pt idx="6">
                  <c:v>5.0769015006311063E-2</c:v>
                </c:pt>
                <c:pt idx="7">
                  <c:v>5.1675357167909837E-2</c:v>
                </c:pt>
                <c:pt idx="8">
                  <c:v>5.1330620644497449E-2</c:v>
                </c:pt>
                <c:pt idx="9">
                  <c:v>5.2477656637499412E-2</c:v>
                </c:pt>
                <c:pt idx="10">
                  <c:v>5.352587356940576E-2</c:v>
                </c:pt>
                <c:pt idx="11">
                  <c:v>5.3873781426372495E-2</c:v>
                </c:pt>
                <c:pt idx="12">
                  <c:v>5.3926579925650558E-2</c:v>
                </c:pt>
                <c:pt idx="13">
                  <c:v>5.3482126319688829E-2</c:v>
                </c:pt>
                <c:pt idx="14">
                  <c:v>5.3464706832498786E-2</c:v>
                </c:pt>
                <c:pt idx="15">
                  <c:v>5.3037098369327719E-2</c:v>
                </c:pt>
                <c:pt idx="16">
                  <c:v>5.1100378183806444E-2</c:v>
                </c:pt>
                <c:pt idx="17">
                  <c:v>5.4211974913143529E-2</c:v>
                </c:pt>
                <c:pt idx="18">
                  <c:v>5.3954985360184171E-2</c:v>
                </c:pt>
                <c:pt idx="19">
                  <c:v>5.4080389768574912E-2</c:v>
                </c:pt>
                <c:pt idx="20">
                  <c:v>5.3222763371506297E-2</c:v>
                </c:pt>
                <c:pt idx="21">
                  <c:v>5.2087864288821228E-2</c:v>
                </c:pt>
                <c:pt idx="22">
                  <c:v>5.1361145864791409E-2</c:v>
                </c:pt>
                <c:pt idx="23">
                  <c:v>5.3284827733789855E-2</c:v>
                </c:pt>
                <c:pt idx="24">
                  <c:v>5.3888275744969863E-2</c:v>
                </c:pt>
                <c:pt idx="25">
                  <c:v>5.3175588910174092E-2</c:v>
                </c:pt>
                <c:pt idx="26">
                  <c:v>5.3979544593627679E-2</c:v>
                </c:pt>
                <c:pt idx="27">
                  <c:v>5.3952822843675696E-2</c:v>
                </c:pt>
                <c:pt idx="28">
                  <c:v>5.3618005889777033E-2</c:v>
                </c:pt>
                <c:pt idx="29">
                  <c:v>5.4840608966271347E-2</c:v>
                </c:pt>
                <c:pt idx="30">
                  <c:v>5.3835319837716257E-2</c:v>
                </c:pt>
                <c:pt idx="31">
                  <c:v>5.3577811888891227E-2</c:v>
                </c:pt>
                <c:pt idx="32">
                  <c:v>5.37618576867257E-2</c:v>
                </c:pt>
                <c:pt idx="33">
                  <c:v>5.3317909349037754E-2</c:v>
                </c:pt>
                <c:pt idx="34">
                  <c:v>5.5201430524876409E-2</c:v>
                </c:pt>
                <c:pt idx="35">
                  <c:v>5.6230139523138115E-2</c:v>
                </c:pt>
                <c:pt idx="36">
                  <c:v>5.7111500390451868E-2</c:v>
                </c:pt>
                <c:pt idx="37">
                  <c:v>5.6958408297174301E-2</c:v>
                </c:pt>
                <c:pt idx="38">
                  <c:v>5.9794033336872277E-2</c:v>
                </c:pt>
                <c:pt idx="39">
                  <c:v>5.9942080831310418E-2</c:v>
                </c:pt>
                <c:pt idx="40">
                  <c:v>6.0249973293451553E-2</c:v>
                </c:pt>
                <c:pt idx="41">
                  <c:v>5.9448802023059452E-2</c:v>
                </c:pt>
                <c:pt idx="42">
                  <c:v>5.9111923449091497E-2</c:v>
                </c:pt>
                <c:pt idx="43">
                  <c:v>5.9389286638488741E-2</c:v>
                </c:pt>
                <c:pt idx="44">
                  <c:v>5.9111168808689253E-2</c:v>
                </c:pt>
                <c:pt idx="45">
                  <c:v>5.9202673669133447E-2</c:v>
                </c:pt>
                <c:pt idx="46">
                  <c:v>5.9890277354465102E-2</c:v>
                </c:pt>
                <c:pt idx="47">
                  <c:v>5.9995195142726103E-2</c:v>
                </c:pt>
                <c:pt idx="48">
                  <c:v>5.9242381088009118E-2</c:v>
                </c:pt>
                <c:pt idx="49">
                  <c:v>5.8168153650068125E-2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C2-42C9-B8F6-E78DD70AC3C8}"/>
            </c:ext>
          </c:extLst>
        </c:ser>
        <c:ser>
          <c:idx val="1"/>
          <c:order val="1"/>
          <c:tx>
            <c:strRef>
              <c:f>'social care need'!$Q$2</c:f>
              <c:strCache>
                <c:ptCount val="1"/>
                <c:pt idx="0">
                  <c:v>65 to 79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'social care need'!$J$4:$J$53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xVal>
          <c:yVal>
            <c:numRef>
              <c:f>'social care need'!$Q$4:$Q$53</c:f>
              <c:numCache>
                <c:formatCode>General</c:formatCode>
                <c:ptCount val="50"/>
                <c:pt idx="0">
                  <c:v>0.16529507547418915</c:v>
                </c:pt>
                <c:pt idx="1">
                  <c:v>0.18335354235232981</c:v>
                </c:pt>
                <c:pt idx="2">
                  <c:v>0.19571891523111035</c:v>
                </c:pt>
                <c:pt idx="3">
                  <c:v>0.20006722124191245</c:v>
                </c:pt>
                <c:pt idx="4">
                  <c:v>0.20132368148914168</c:v>
                </c:pt>
                <c:pt idx="5">
                  <c:v>0.20894974935811225</c:v>
                </c:pt>
                <c:pt idx="6">
                  <c:v>0.21012892084019438</c:v>
                </c:pt>
                <c:pt idx="7">
                  <c:v>0.20706310871802994</c:v>
                </c:pt>
                <c:pt idx="8">
                  <c:v>0.20859518326242243</c:v>
                </c:pt>
                <c:pt idx="9">
                  <c:v>0.20601932032482778</c:v>
                </c:pt>
                <c:pt idx="10">
                  <c:v>0.20898185407334294</c:v>
                </c:pt>
                <c:pt idx="11">
                  <c:v>0.21076986229801845</c:v>
                </c:pt>
                <c:pt idx="12">
                  <c:v>0.20725978125229391</c:v>
                </c:pt>
                <c:pt idx="13">
                  <c:v>0.20853337183698517</c:v>
                </c:pt>
                <c:pt idx="14">
                  <c:v>0.20849023090586147</c:v>
                </c:pt>
                <c:pt idx="15">
                  <c:v>0.2084411497307504</c:v>
                </c:pt>
                <c:pt idx="16">
                  <c:v>0.21113858799763158</c:v>
                </c:pt>
                <c:pt idx="17">
                  <c:v>0.20990222592053256</c:v>
                </c:pt>
                <c:pt idx="18">
                  <c:v>0.21161553344389164</c:v>
                </c:pt>
                <c:pt idx="19">
                  <c:v>0.2091919226667584</c:v>
                </c:pt>
                <c:pt idx="20">
                  <c:v>0.20838614641499092</c:v>
                </c:pt>
                <c:pt idx="21">
                  <c:v>0.20931435071874246</c:v>
                </c:pt>
                <c:pt idx="22">
                  <c:v>0.21075999861250824</c:v>
                </c:pt>
                <c:pt idx="23">
                  <c:v>0.21189487277930963</c:v>
                </c:pt>
                <c:pt idx="24">
                  <c:v>0.21006426238718967</c:v>
                </c:pt>
                <c:pt idx="25">
                  <c:v>0.20839076803449616</c:v>
                </c:pt>
                <c:pt idx="26">
                  <c:v>0.20535367447116573</c:v>
                </c:pt>
                <c:pt idx="27">
                  <c:v>0.19848377997179126</c:v>
                </c:pt>
                <c:pt idx="28">
                  <c:v>0.19447085754534249</c:v>
                </c:pt>
                <c:pt idx="29">
                  <c:v>0.19255817228147992</c:v>
                </c:pt>
                <c:pt idx="30">
                  <c:v>0.18965941443183015</c:v>
                </c:pt>
                <c:pt idx="31">
                  <c:v>0.19043647484014456</c:v>
                </c:pt>
                <c:pt idx="32">
                  <c:v>0.19084126929556158</c:v>
                </c:pt>
                <c:pt idx="33">
                  <c:v>0.19164343509893247</c:v>
                </c:pt>
                <c:pt idx="34">
                  <c:v>0.190814266487214</c:v>
                </c:pt>
                <c:pt idx="35">
                  <c:v>0.18782452403142058</c:v>
                </c:pt>
                <c:pt idx="36">
                  <c:v>0.18422174840085287</c:v>
                </c:pt>
                <c:pt idx="37">
                  <c:v>0.18293510944421093</c:v>
                </c:pt>
                <c:pt idx="38">
                  <c:v>0.18026462617567351</c:v>
                </c:pt>
                <c:pt idx="39">
                  <c:v>0.18343027825813552</c:v>
                </c:pt>
                <c:pt idx="40">
                  <c:v>0.18269200955009146</c:v>
                </c:pt>
                <c:pt idx="41">
                  <c:v>0.18154834761321909</c:v>
                </c:pt>
                <c:pt idx="42">
                  <c:v>0.18449972827727795</c:v>
                </c:pt>
                <c:pt idx="43">
                  <c:v>0.18304488993476511</c:v>
                </c:pt>
                <c:pt idx="44">
                  <c:v>0.18163097199341022</c:v>
                </c:pt>
                <c:pt idx="45">
                  <c:v>0.18363140169550574</c:v>
                </c:pt>
                <c:pt idx="46">
                  <c:v>0.1819588958637888</c:v>
                </c:pt>
                <c:pt idx="47">
                  <c:v>0.18108475343939309</c:v>
                </c:pt>
                <c:pt idx="48">
                  <c:v>0.18040213652507062</c:v>
                </c:pt>
                <c:pt idx="49">
                  <c:v>0.18264184299209987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C2-42C9-B8F6-E78DD70AC3C8}"/>
            </c:ext>
          </c:extLst>
        </c:ser>
        <c:ser>
          <c:idx val="2"/>
          <c:order val="2"/>
          <c:tx>
            <c:strRef>
              <c:f>'social care need'!$R$2</c:f>
              <c:strCache>
                <c:ptCount val="1"/>
                <c:pt idx="0">
                  <c:v> 80+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'social care need'!$J$4:$J$53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xVal>
          <c:yVal>
            <c:numRef>
              <c:f>'social care need'!$R$4:$R$53</c:f>
              <c:numCache>
                <c:formatCode>General</c:formatCode>
                <c:ptCount val="50"/>
                <c:pt idx="0">
                  <c:v>0.40981224854716136</c:v>
                </c:pt>
                <c:pt idx="1">
                  <c:v>0.42459846933275841</c:v>
                </c:pt>
                <c:pt idx="2">
                  <c:v>0.43738259236067628</c:v>
                </c:pt>
                <c:pt idx="3">
                  <c:v>0.44977768795472917</c:v>
                </c:pt>
                <c:pt idx="4">
                  <c:v>0.45819463481495987</c:v>
                </c:pt>
                <c:pt idx="5">
                  <c:v>0.46074988134788797</c:v>
                </c:pt>
                <c:pt idx="6">
                  <c:v>0.46684158147109384</c:v>
                </c:pt>
                <c:pt idx="7">
                  <c:v>0.47327057604283618</c:v>
                </c:pt>
                <c:pt idx="8">
                  <c:v>0.47273177987109571</c:v>
                </c:pt>
                <c:pt idx="9">
                  <c:v>0.47080263053640758</c:v>
                </c:pt>
                <c:pt idx="10">
                  <c:v>0.46898546312504757</c:v>
                </c:pt>
                <c:pt idx="11">
                  <c:v>0.46996073783243203</c:v>
                </c:pt>
                <c:pt idx="12">
                  <c:v>0.47251875360646278</c:v>
                </c:pt>
                <c:pt idx="13">
                  <c:v>0.46698544406159903</c:v>
                </c:pt>
                <c:pt idx="14">
                  <c:v>0.46923657315316553</c:v>
                </c:pt>
                <c:pt idx="15">
                  <c:v>0.47254954472415639</c:v>
                </c:pt>
                <c:pt idx="16">
                  <c:v>0.46708300806661462</c:v>
                </c:pt>
                <c:pt idx="17">
                  <c:v>0.46628679962013297</c:v>
                </c:pt>
                <c:pt idx="18">
                  <c:v>0.46703262813791402</c:v>
                </c:pt>
                <c:pt idx="19">
                  <c:v>0.45998320134389248</c:v>
                </c:pt>
                <c:pt idx="20">
                  <c:v>0.46659255792183479</c:v>
                </c:pt>
                <c:pt idx="21">
                  <c:v>0.46489090393879284</c:v>
                </c:pt>
                <c:pt idx="22">
                  <c:v>0.4636103781882146</c:v>
                </c:pt>
                <c:pt idx="23">
                  <c:v>0.46411993811022784</c:v>
                </c:pt>
                <c:pt idx="24">
                  <c:v>0.46186550526261211</c:v>
                </c:pt>
                <c:pt idx="25">
                  <c:v>0.46274450494051222</c:v>
                </c:pt>
                <c:pt idx="26">
                  <c:v>0.46357648446716476</c:v>
                </c:pt>
                <c:pt idx="27">
                  <c:v>0.46206631796151448</c:v>
                </c:pt>
                <c:pt idx="28">
                  <c:v>0.46492873218304576</c:v>
                </c:pt>
                <c:pt idx="29">
                  <c:v>0.46661166872908932</c:v>
                </c:pt>
                <c:pt idx="30">
                  <c:v>0.46941060551773556</c:v>
                </c:pt>
                <c:pt idx="31">
                  <c:v>0.46950223046685219</c:v>
                </c:pt>
                <c:pt idx="32">
                  <c:v>0.46835498212884663</c:v>
                </c:pt>
                <c:pt idx="33">
                  <c:v>0.46892339455460452</c:v>
                </c:pt>
                <c:pt idx="34">
                  <c:v>0.47098034220693752</c:v>
                </c:pt>
                <c:pt idx="35">
                  <c:v>0.46902246814218645</c:v>
                </c:pt>
                <c:pt idx="36">
                  <c:v>0.47142619818921838</c:v>
                </c:pt>
                <c:pt idx="37">
                  <c:v>0.46930203829524397</c:v>
                </c:pt>
                <c:pt idx="38">
                  <c:v>0.47026651973388839</c:v>
                </c:pt>
                <c:pt idx="39">
                  <c:v>0.47123088128186452</c:v>
                </c:pt>
                <c:pt idx="40">
                  <c:v>0.46775811564543957</c:v>
                </c:pt>
                <c:pt idx="41">
                  <c:v>0.46666136535326624</c:v>
                </c:pt>
                <c:pt idx="42">
                  <c:v>0.46875123220693188</c:v>
                </c:pt>
                <c:pt idx="43">
                  <c:v>0.46808926407941531</c:v>
                </c:pt>
                <c:pt idx="44">
                  <c:v>0.46563020974683056</c:v>
                </c:pt>
                <c:pt idx="45">
                  <c:v>0.46443948946640012</c:v>
                </c:pt>
                <c:pt idx="46">
                  <c:v>0.46061461034009454</c:v>
                </c:pt>
                <c:pt idx="47">
                  <c:v>0.46324029952348539</c:v>
                </c:pt>
                <c:pt idx="48">
                  <c:v>0.46196263785730363</c:v>
                </c:pt>
                <c:pt idx="49">
                  <c:v>0.46288372093023256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C2-42C9-B8F6-E78DD70AC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1824528"/>
        <c:axId val="1591825488"/>
      </c:scatterChart>
      <c:valAx>
        <c:axId val="1591824528"/>
        <c:scaling>
          <c:orientation val="minMax"/>
          <c:max val="2070"/>
          <c:min val="20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825488"/>
        <c:crosses val="autoZero"/>
        <c:crossBetween val="midCat"/>
      </c:valAx>
      <c:valAx>
        <c:axId val="159182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population share in need of social care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824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776881014873139"/>
          <c:y val="7.9281860600758203E-2"/>
          <c:w val="0.41728140310779976"/>
          <c:h val="7.30524593516719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04115994615458"/>
          <c:y val="4.7619047619047616E-2"/>
          <c:w val="0.84030177301275077"/>
          <c:h val="0.78701980434263896"/>
        </c:manualLayout>
      </c:layout>
      <c:scatterChart>
        <c:scatterStyle val="lineMarker"/>
        <c:varyColors val="0"/>
        <c:ser>
          <c:idx val="0"/>
          <c:order val="0"/>
          <c:tx>
            <c:strRef>
              <c:f>'social care need'!$X$1</c:f>
              <c:strCache>
                <c:ptCount val="1"/>
                <c:pt idx="0">
                  <c:v>45 to 64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'social care need'!$J$4:$J$53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xVal>
          <c:yVal>
            <c:numRef>
              <c:f>'social care need'!$X$4:$X$53</c:f>
              <c:numCache>
                <c:formatCode>General</c:formatCode>
                <c:ptCount val="50"/>
                <c:pt idx="0">
                  <c:v>0.35541349999999999</c:v>
                </c:pt>
                <c:pt idx="1">
                  <c:v>0.36457919999999999</c:v>
                </c:pt>
                <c:pt idx="2">
                  <c:v>0.37083749999999999</c:v>
                </c:pt>
                <c:pt idx="3">
                  <c:v>0.3770231</c:v>
                </c:pt>
                <c:pt idx="4">
                  <c:v>0.38302399999999998</c:v>
                </c:pt>
                <c:pt idx="5">
                  <c:v>0.38984829999999998</c:v>
                </c:pt>
                <c:pt idx="6">
                  <c:v>0.40147729999999998</c:v>
                </c:pt>
                <c:pt idx="7">
                  <c:v>0.41132180000000002</c:v>
                </c:pt>
                <c:pt idx="8">
                  <c:v>0.41698239999999998</c:v>
                </c:pt>
                <c:pt idx="9">
                  <c:v>0.42803330000000001</c:v>
                </c:pt>
                <c:pt idx="10">
                  <c:v>0.43590699999999999</c:v>
                </c:pt>
                <c:pt idx="11">
                  <c:v>0.44027240000000001</c:v>
                </c:pt>
                <c:pt idx="12">
                  <c:v>0.44811800000000002</c:v>
                </c:pt>
                <c:pt idx="13">
                  <c:v>0.45045380000000002</c:v>
                </c:pt>
                <c:pt idx="14">
                  <c:v>0.45044650000000003</c:v>
                </c:pt>
                <c:pt idx="15">
                  <c:v>0.4673061</c:v>
                </c:pt>
                <c:pt idx="16">
                  <c:v>0.47500799999999999</c:v>
                </c:pt>
                <c:pt idx="17">
                  <c:v>0.47746240000000001</c:v>
                </c:pt>
                <c:pt idx="18">
                  <c:v>0.48342679999999999</c:v>
                </c:pt>
                <c:pt idx="19">
                  <c:v>0.48521760000000003</c:v>
                </c:pt>
                <c:pt idx="20">
                  <c:v>0.48694660000000001</c:v>
                </c:pt>
                <c:pt idx="21">
                  <c:v>0.49349720000000002</c:v>
                </c:pt>
                <c:pt idx="22">
                  <c:v>0.50537120000000002</c:v>
                </c:pt>
                <c:pt idx="23">
                  <c:v>0.5065269</c:v>
                </c:pt>
                <c:pt idx="24">
                  <c:v>0.50541219999999998</c:v>
                </c:pt>
                <c:pt idx="25">
                  <c:v>0.50523119999999999</c:v>
                </c:pt>
                <c:pt idx="26">
                  <c:v>0.50075760000000002</c:v>
                </c:pt>
                <c:pt idx="27">
                  <c:v>0.49826399999999998</c:v>
                </c:pt>
                <c:pt idx="28">
                  <c:v>0.49537229999999999</c:v>
                </c:pt>
                <c:pt idx="29">
                  <c:v>0.49009589999999997</c:v>
                </c:pt>
                <c:pt idx="30">
                  <c:v>0.48514849999999998</c:v>
                </c:pt>
                <c:pt idx="31">
                  <c:v>0.48312549999999999</c:v>
                </c:pt>
                <c:pt idx="32">
                  <c:v>0.48007070000000002</c:v>
                </c:pt>
                <c:pt idx="33">
                  <c:v>0.4808077</c:v>
                </c:pt>
                <c:pt idx="34">
                  <c:v>0.48143469999999999</c:v>
                </c:pt>
                <c:pt idx="35">
                  <c:v>0.47084320000000002</c:v>
                </c:pt>
                <c:pt idx="36">
                  <c:v>0.46672720000000001</c:v>
                </c:pt>
                <c:pt idx="37">
                  <c:v>0.46303309999999998</c:v>
                </c:pt>
                <c:pt idx="38">
                  <c:v>0.45898719999999998</c:v>
                </c:pt>
                <c:pt idx="39">
                  <c:v>0.45700780000000002</c:v>
                </c:pt>
                <c:pt idx="40">
                  <c:v>0.4565324</c:v>
                </c:pt>
                <c:pt idx="41">
                  <c:v>0.45008789999999999</c:v>
                </c:pt>
                <c:pt idx="42">
                  <c:v>0.44059779999999998</c:v>
                </c:pt>
                <c:pt idx="43">
                  <c:v>0.43888549999999998</c:v>
                </c:pt>
                <c:pt idx="44">
                  <c:v>0.43926609999999999</c:v>
                </c:pt>
                <c:pt idx="45">
                  <c:v>0.44015710000000002</c:v>
                </c:pt>
                <c:pt idx="46">
                  <c:v>0.44006620000000002</c:v>
                </c:pt>
                <c:pt idx="47">
                  <c:v>0.43966630000000001</c:v>
                </c:pt>
                <c:pt idx="48">
                  <c:v>0.44092189999999998</c:v>
                </c:pt>
                <c:pt idx="49">
                  <c:v>0.44222739999999999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4D-439C-963D-27E68C6539B4}"/>
            </c:ext>
          </c:extLst>
        </c:ser>
        <c:ser>
          <c:idx val="1"/>
          <c:order val="1"/>
          <c:tx>
            <c:strRef>
              <c:f>'social care need'!$AB$1</c:f>
              <c:strCache>
                <c:ptCount val="1"/>
                <c:pt idx="0">
                  <c:v>65 to 79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'social care need'!$J$4:$J$53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xVal>
          <c:yVal>
            <c:numRef>
              <c:f>'social care need'!$AB$4:$AB$53</c:f>
              <c:numCache>
                <c:formatCode>General</c:formatCode>
                <c:ptCount val="50"/>
                <c:pt idx="0">
                  <c:v>0.24882280000000001</c:v>
                </c:pt>
                <c:pt idx="1">
                  <c:v>0.25368089999999999</c:v>
                </c:pt>
                <c:pt idx="2">
                  <c:v>0.26454030000000001</c:v>
                </c:pt>
                <c:pt idx="3">
                  <c:v>0.26913700000000002</c:v>
                </c:pt>
                <c:pt idx="4">
                  <c:v>0.27565669999999998</c:v>
                </c:pt>
                <c:pt idx="5">
                  <c:v>0.28031139999999999</c:v>
                </c:pt>
                <c:pt idx="6">
                  <c:v>0.2839873</c:v>
                </c:pt>
                <c:pt idx="7">
                  <c:v>0.29064060000000003</c:v>
                </c:pt>
                <c:pt idx="8">
                  <c:v>0.3005582</c:v>
                </c:pt>
                <c:pt idx="9">
                  <c:v>0.30339070000000001</c:v>
                </c:pt>
                <c:pt idx="10">
                  <c:v>0.3098474</c:v>
                </c:pt>
                <c:pt idx="11">
                  <c:v>0.31854310000000002</c:v>
                </c:pt>
                <c:pt idx="12">
                  <c:v>0.3186523</c:v>
                </c:pt>
                <c:pt idx="13">
                  <c:v>0.32151750000000001</c:v>
                </c:pt>
                <c:pt idx="14">
                  <c:v>0.3276732</c:v>
                </c:pt>
                <c:pt idx="15">
                  <c:v>0.3275054</c:v>
                </c:pt>
                <c:pt idx="16">
                  <c:v>0.33429700000000001</c:v>
                </c:pt>
                <c:pt idx="17">
                  <c:v>0.34633520000000001</c:v>
                </c:pt>
                <c:pt idx="18">
                  <c:v>0.35368300000000003</c:v>
                </c:pt>
                <c:pt idx="19">
                  <c:v>0.36334240000000001</c:v>
                </c:pt>
                <c:pt idx="20">
                  <c:v>0.37477300000000002</c:v>
                </c:pt>
                <c:pt idx="21">
                  <c:v>0.38646629999999998</c:v>
                </c:pt>
                <c:pt idx="22">
                  <c:v>0.39498420000000001</c:v>
                </c:pt>
                <c:pt idx="23">
                  <c:v>0.398206</c:v>
                </c:pt>
                <c:pt idx="24">
                  <c:v>0.40594160000000001</c:v>
                </c:pt>
                <c:pt idx="25">
                  <c:v>0.41147990000000001</c:v>
                </c:pt>
                <c:pt idx="26">
                  <c:v>0.42469190000000001</c:v>
                </c:pt>
                <c:pt idx="27">
                  <c:v>0.43980960000000002</c:v>
                </c:pt>
                <c:pt idx="28">
                  <c:v>0.4470153</c:v>
                </c:pt>
                <c:pt idx="29">
                  <c:v>0.45661279999999999</c:v>
                </c:pt>
                <c:pt idx="30">
                  <c:v>0.46933320000000001</c:v>
                </c:pt>
                <c:pt idx="31">
                  <c:v>0.47299829999999998</c:v>
                </c:pt>
                <c:pt idx="32">
                  <c:v>0.47148210000000002</c:v>
                </c:pt>
                <c:pt idx="33">
                  <c:v>0.46987830000000003</c:v>
                </c:pt>
                <c:pt idx="34">
                  <c:v>0.4671265</c:v>
                </c:pt>
                <c:pt idx="35">
                  <c:v>0.48215950000000002</c:v>
                </c:pt>
                <c:pt idx="36">
                  <c:v>0.48666559999999998</c:v>
                </c:pt>
                <c:pt idx="37">
                  <c:v>0.49151280000000003</c:v>
                </c:pt>
                <c:pt idx="38">
                  <c:v>0.4974653</c:v>
                </c:pt>
                <c:pt idx="39">
                  <c:v>0.49948120000000001</c:v>
                </c:pt>
                <c:pt idx="40">
                  <c:v>0.50240300000000004</c:v>
                </c:pt>
                <c:pt idx="41">
                  <c:v>0.50633410000000001</c:v>
                </c:pt>
                <c:pt idx="42">
                  <c:v>0.51494470000000003</c:v>
                </c:pt>
                <c:pt idx="43">
                  <c:v>0.51386609999999999</c:v>
                </c:pt>
                <c:pt idx="44">
                  <c:v>0.50847260000000005</c:v>
                </c:pt>
                <c:pt idx="45">
                  <c:v>0.50400650000000002</c:v>
                </c:pt>
                <c:pt idx="46">
                  <c:v>0.50362600000000002</c:v>
                </c:pt>
                <c:pt idx="47">
                  <c:v>0.50152859999999999</c:v>
                </c:pt>
                <c:pt idx="48">
                  <c:v>0.50071310000000002</c:v>
                </c:pt>
                <c:pt idx="49">
                  <c:v>0.50049719999999998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4D-439C-963D-27E68C6539B4}"/>
            </c:ext>
          </c:extLst>
        </c:ser>
        <c:ser>
          <c:idx val="2"/>
          <c:order val="2"/>
          <c:tx>
            <c:strRef>
              <c:f>'social care need'!$AF$1</c:f>
              <c:strCache>
                <c:ptCount val="1"/>
                <c:pt idx="0">
                  <c:v>80+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'social care need'!$J$4:$J$53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xVal>
          <c:yVal>
            <c:numRef>
              <c:f>'social care need'!$AF$4:$AF$53</c:f>
              <c:numCache>
                <c:formatCode>General</c:formatCode>
                <c:ptCount val="50"/>
                <c:pt idx="0">
                  <c:v>0.1209209</c:v>
                </c:pt>
                <c:pt idx="1">
                  <c:v>0.1245015</c:v>
                </c:pt>
                <c:pt idx="2">
                  <c:v>0.12544350000000001</c:v>
                </c:pt>
                <c:pt idx="3">
                  <c:v>0.13571140000000001</c:v>
                </c:pt>
                <c:pt idx="4">
                  <c:v>0.1401018</c:v>
                </c:pt>
                <c:pt idx="5">
                  <c:v>0.1485524</c:v>
                </c:pt>
                <c:pt idx="6">
                  <c:v>0.156971</c:v>
                </c:pt>
                <c:pt idx="7">
                  <c:v>0.17203560000000001</c:v>
                </c:pt>
                <c:pt idx="8">
                  <c:v>0.17600399999999999</c:v>
                </c:pt>
                <c:pt idx="9">
                  <c:v>0.1863561</c:v>
                </c:pt>
                <c:pt idx="10">
                  <c:v>0.19415479999999999</c:v>
                </c:pt>
                <c:pt idx="11">
                  <c:v>0.1999407</c:v>
                </c:pt>
                <c:pt idx="12">
                  <c:v>0.2136469</c:v>
                </c:pt>
                <c:pt idx="13">
                  <c:v>0.2246677</c:v>
                </c:pt>
                <c:pt idx="14">
                  <c:v>0.23218330000000001</c:v>
                </c:pt>
                <c:pt idx="15">
                  <c:v>0.24497859999999999</c:v>
                </c:pt>
                <c:pt idx="16">
                  <c:v>0.24453549999999999</c:v>
                </c:pt>
                <c:pt idx="17">
                  <c:v>0.2500791</c:v>
                </c:pt>
                <c:pt idx="18">
                  <c:v>0.25609080000000001</c:v>
                </c:pt>
                <c:pt idx="19">
                  <c:v>0.2613991</c:v>
                </c:pt>
                <c:pt idx="20">
                  <c:v>0.26386609999999999</c:v>
                </c:pt>
                <c:pt idx="21">
                  <c:v>0.265741</c:v>
                </c:pt>
                <c:pt idx="22">
                  <c:v>0.27248240000000001</c:v>
                </c:pt>
                <c:pt idx="23">
                  <c:v>0.28202529999999998</c:v>
                </c:pt>
                <c:pt idx="24">
                  <c:v>0.2857365</c:v>
                </c:pt>
                <c:pt idx="25">
                  <c:v>0.29668280000000002</c:v>
                </c:pt>
                <c:pt idx="26">
                  <c:v>0.30442900000000001</c:v>
                </c:pt>
                <c:pt idx="27">
                  <c:v>0.30831609999999998</c:v>
                </c:pt>
                <c:pt idx="28">
                  <c:v>0.31492330000000002</c:v>
                </c:pt>
                <c:pt idx="29">
                  <c:v>0.32305220000000001</c:v>
                </c:pt>
                <c:pt idx="30">
                  <c:v>0.32430130000000001</c:v>
                </c:pt>
                <c:pt idx="31">
                  <c:v>0.32953490000000002</c:v>
                </c:pt>
                <c:pt idx="32">
                  <c:v>0.34242869999999997</c:v>
                </c:pt>
                <c:pt idx="33">
                  <c:v>0.34889019999999998</c:v>
                </c:pt>
                <c:pt idx="34">
                  <c:v>0.3602938</c:v>
                </c:pt>
                <c:pt idx="35">
                  <c:v>0.36643750000000003</c:v>
                </c:pt>
                <c:pt idx="36">
                  <c:v>0.37269479999999999</c:v>
                </c:pt>
                <c:pt idx="37">
                  <c:v>0.38408009999999998</c:v>
                </c:pt>
                <c:pt idx="38">
                  <c:v>0.38895469999999999</c:v>
                </c:pt>
                <c:pt idx="39">
                  <c:v>0.38937440000000001</c:v>
                </c:pt>
                <c:pt idx="40">
                  <c:v>0.39306639999999998</c:v>
                </c:pt>
                <c:pt idx="41">
                  <c:v>0.40464359999999999</c:v>
                </c:pt>
                <c:pt idx="42">
                  <c:v>0.4104566</c:v>
                </c:pt>
                <c:pt idx="43">
                  <c:v>0.41638330000000001</c:v>
                </c:pt>
                <c:pt idx="44">
                  <c:v>0.42895359999999999</c:v>
                </c:pt>
                <c:pt idx="45">
                  <c:v>0.43403550000000002</c:v>
                </c:pt>
                <c:pt idx="46">
                  <c:v>0.43353920000000001</c:v>
                </c:pt>
                <c:pt idx="47">
                  <c:v>0.43360690000000002</c:v>
                </c:pt>
                <c:pt idx="48">
                  <c:v>0.43071500000000001</c:v>
                </c:pt>
                <c:pt idx="49">
                  <c:v>0.43211670000000002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4D-439C-963D-27E68C653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1824528"/>
        <c:axId val="1591825488"/>
      </c:scatterChart>
      <c:valAx>
        <c:axId val="1591824528"/>
        <c:scaling>
          <c:orientation val="minMax"/>
          <c:max val="2070"/>
          <c:min val="20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825488"/>
        <c:crosses val="autoZero"/>
        <c:crossBetween val="midCat"/>
      </c:valAx>
      <c:valAx>
        <c:axId val="159182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population shares with degree level qualifications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824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6002294982477959"/>
          <c:y val="0.72863244367181379"/>
          <c:w val="0.41728140310779976"/>
          <c:h val="7.30524593516719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43924102810834"/>
          <c:y val="4.7619047619047616E-2"/>
          <c:w val="0.83790369193079706"/>
          <c:h val="0.78701980434263896"/>
        </c:manualLayout>
      </c:layout>
      <c:scatterChart>
        <c:scatterStyle val="lineMarker"/>
        <c:varyColors val="0"/>
        <c:ser>
          <c:idx val="0"/>
          <c:order val="0"/>
          <c:tx>
            <c:strRef>
              <c:f>'social care need'!$X$1</c:f>
              <c:strCache>
                <c:ptCount val="1"/>
                <c:pt idx="0">
                  <c:v>45 to 64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'social care need'!$J$4:$J$53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xVal>
          <c:yVal>
            <c:numRef>
              <c:f>'social care need'!$Y$4:$Y$53</c:f>
              <c:numCache>
                <c:formatCode>General</c:formatCode>
                <c:ptCount val="50"/>
                <c:pt idx="0">
                  <c:v>0.14051230000000001</c:v>
                </c:pt>
                <c:pt idx="1">
                  <c:v>0.1374927</c:v>
                </c:pt>
                <c:pt idx="2">
                  <c:v>0.1305548</c:v>
                </c:pt>
                <c:pt idx="3">
                  <c:v>0.12636820000000001</c:v>
                </c:pt>
                <c:pt idx="4">
                  <c:v>0.1172098</c:v>
                </c:pt>
                <c:pt idx="5">
                  <c:v>0.1128041</c:v>
                </c:pt>
                <c:pt idx="6">
                  <c:v>0.10850360000000001</c:v>
                </c:pt>
                <c:pt idx="7">
                  <c:v>0.1017841</c:v>
                </c:pt>
                <c:pt idx="8">
                  <c:v>9.64642E-2</c:v>
                </c:pt>
                <c:pt idx="9">
                  <c:v>8.9490399999999998E-2</c:v>
                </c:pt>
                <c:pt idx="10">
                  <c:v>8.4700499999999998E-2</c:v>
                </c:pt>
                <c:pt idx="11">
                  <c:v>7.9131499999999994E-2</c:v>
                </c:pt>
                <c:pt idx="12">
                  <c:v>7.3908000000000001E-2</c:v>
                </c:pt>
                <c:pt idx="13">
                  <c:v>7.3624700000000001E-2</c:v>
                </c:pt>
                <c:pt idx="14">
                  <c:v>6.8971099999999994E-2</c:v>
                </c:pt>
                <c:pt idx="15">
                  <c:v>6.2144900000000003E-2</c:v>
                </c:pt>
                <c:pt idx="16">
                  <c:v>6.0873900000000002E-2</c:v>
                </c:pt>
                <c:pt idx="17">
                  <c:v>5.9355699999999997E-2</c:v>
                </c:pt>
                <c:pt idx="18">
                  <c:v>5.5541899999999998E-2</c:v>
                </c:pt>
                <c:pt idx="19">
                  <c:v>5.2352999999999997E-2</c:v>
                </c:pt>
                <c:pt idx="20">
                  <c:v>4.9844199999999998E-2</c:v>
                </c:pt>
                <c:pt idx="21">
                  <c:v>4.6128799999999998E-2</c:v>
                </c:pt>
                <c:pt idx="22">
                  <c:v>4.2624799999999997E-2</c:v>
                </c:pt>
                <c:pt idx="23">
                  <c:v>4.07661E-2</c:v>
                </c:pt>
                <c:pt idx="24">
                  <c:v>3.9668099999999998E-2</c:v>
                </c:pt>
                <c:pt idx="25">
                  <c:v>3.7766000000000001E-2</c:v>
                </c:pt>
                <c:pt idx="26">
                  <c:v>3.6828100000000003E-2</c:v>
                </c:pt>
                <c:pt idx="27">
                  <c:v>3.5182999999999999E-2</c:v>
                </c:pt>
                <c:pt idx="28">
                  <c:v>3.3508599999999999E-2</c:v>
                </c:pt>
                <c:pt idx="29">
                  <c:v>3.3644500000000001E-2</c:v>
                </c:pt>
                <c:pt idx="30">
                  <c:v>3.2540800000000002E-2</c:v>
                </c:pt>
                <c:pt idx="31">
                  <c:v>3.26976E-2</c:v>
                </c:pt>
                <c:pt idx="32">
                  <c:v>3.3380300000000002E-2</c:v>
                </c:pt>
                <c:pt idx="33">
                  <c:v>2.8688600000000002E-2</c:v>
                </c:pt>
                <c:pt idx="34">
                  <c:v>2.90102E-2</c:v>
                </c:pt>
                <c:pt idx="35">
                  <c:v>3.0429899999999999E-2</c:v>
                </c:pt>
                <c:pt idx="36">
                  <c:v>2.8619100000000001E-2</c:v>
                </c:pt>
                <c:pt idx="37">
                  <c:v>2.9717400000000001E-2</c:v>
                </c:pt>
                <c:pt idx="38">
                  <c:v>3.0619E-2</c:v>
                </c:pt>
                <c:pt idx="39">
                  <c:v>3.1493500000000001E-2</c:v>
                </c:pt>
                <c:pt idx="40">
                  <c:v>3.2197400000000001E-2</c:v>
                </c:pt>
                <c:pt idx="41">
                  <c:v>3.3196200000000002E-2</c:v>
                </c:pt>
                <c:pt idx="42">
                  <c:v>3.4168400000000002E-2</c:v>
                </c:pt>
                <c:pt idx="43">
                  <c:v>3.2756800000000003E-2</c:v>
                </c:pt>
                <c:pt idx="44">
                  <c:v>3.3277099999999997E-2</c:v>
                </c:pt>
                <c:pt idx="45">
                  <c:v>3.3768100000000002E-2</c:v>
                </c:pt>
                <c:pt idx="46">
                  <c:v>3.3635199999999997E-2</c:v>
                </c:pt>
                <c:pt idx="47">
                  <c:v>3.5490399999999998E-2</c:v>
                </c:pt>
                <c:pt idx="48">
                  <c:v>3.69827E-2</c:v>
                </c:pt>
                <c:pt idx="49">
                  <c:v>3.66106E-2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4A-4824-8323-1880EFED83A4}"/>
            </c:ext>
          </c:extLst>
        </c:ser>
        <c:ser>
          <c:idx val="1"/>
          <c:order val="1"/>
          <c:tx>
            <c:strRef>
              <c:f>'social care need'!$AB$1</c:f>
              <c:strCache>
                <c:ptCount val="1"/>
                <c:pt idx="0">
                  <c:v>65 to 79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'social care need'!$J$4:$J$53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xVal>
          <c:yVal>
            <c:numRef>
              <c:f>'social care need'!$AC$4:$AC$53</c:f>
              <c:numCache>
                <c:formatCode>General</c:formatCode>
                <c:ptCount val="50"/>
                <c:pt idx="0">
                  <c:v>0.3165075</c:v>
                </c:pt>
                <c:pt idx="1">
                  <c:v>0.29802529999999999</c:v>
                </c:pt>
                <c:pt idx="2">
                  <c:v>0.28995389999999999</c:v>
                </c:pt>
                <c:pt idx="3">
                  <c:v>0.2780859</c:v>
                </c:pt>
                <c:pt idx="4">
                  <c:v>0.26763189999999998</c:v>
                </c:pt>
                <c:pt idx="5">
                  <c:v>0.25280190000000002</c:v>
                </c:pt>
                <c:pt idx="6">
                  <c:v>0.2349492</c:v>
                </c:pt>
                <c:pt idx="7">
                  <c:v>0.22333520000000001</c:v>
                </c:pt>
                <c:pt idx="8">
                  <c:v>0.21160080000000001</c:v>
                </c:pt>
                <c:pt idx="9">
                  <c:v>0.20201669999999999</c:v>
                </c:pt>
                <c:pt idx="10">
                  <c:v>0.19451830000000001</c:v>
                </c:pt>
                <c:pt idx="11">
                  <c:v>0.18326680000000001</c:v>
                </c:pt>
                <c:pt idx="12">
                  <c:v>0.17775089999999999</c:v>
                </c:pt>
                <c:pt idx="13">
                  <c:v>0.1718586</c:v>
                </c:pt>
                <c:pt idx="14">
                  <c:v>0.1641563</c:v>
                </c:pt>
                <c:pt idx="15">
                  <c:v>0.16029089999999999</c:v>
                </c:pt>
                <c:pt idx="16">
                  <c:v>0.1559681</c:v>
                </c:pt>
                <c:pt idx="17">
                  <c:v>0.1442688</c:v>
                </c:pt>
                <c:pt idx="18">
                  <c:v>0.1372651</c:v>
                </c:pt>
                <c:pt idx="19">
                  <c:v>0.12814339999999999</c:v>
                </c:pt>
                <c:pt idx="20">
                  <c:v>0.1211332</c:v>
                </c:pt>
                <c:pt idx="21">
                  <c:v>0.1172739</c:v>
                </c:pt>
                <c:pt idx="22">
                  <c:v>0.1131846</c:v>
                </c:pt>
                <c:pt idx="23">
                  <c:v>0.11175880000000001</c:v>
                </c:pt>
                <c:pt idx="24">
                  <c:v>0.1042245</c:v>
                </c:pt>
                <c:pt idx="25">
                  <c:v>9.8328200000000004E-2</c:v>
                </c:pt>
                <c:pt idx="26">
                  <c:v>9.1641100000000003E-2</c:v>
                </c:pt>
                <c:pt idx="27">
                  <c:v>8.4485199999999996E-2</c:v>
                </c:pt>
                <c:pt idx="28">
                  <c:v>7.6633199999999999E-2</c:v>
                </c:pt>
                <c:pt idx="29">
                  <c:v>7.10036E-2</c:v>
                </c:pt>
                <c:pt idx="30">
                  <c:v>6.5094399999999997E-2</c:v>
                </c:pt>
                <c:pt idx="31">
                  <c:v>6.0084800000000001E-2</c:v>
                </c:pt>
                <c:pt idx="32">
                  <c:v>5.7310800000000002E-2</c:v>
                </c:pt>
                <c:pt idx="33">
                  <c:v>6.2079299999999997E-2</c:v>
                </c:pt>
                <c:pt idx="34">
                  <c:v>5.9286699999999998E-2</c:v>
                </c:pt>
                <c:pt idx="35">
                  <c:v>5.6217499999999997E-2</c:v>
                </c:pt>
                <c:pt idx="36">
                  <c:v>5.4288999999999997E-2</c:v>
                </c:pt>
                <c:pt idx="37">
                  <c:v>4.9985500000000002E-2</c:v>
                </c:pt>
                <c:pt idx="38">
                  <c:v>4.5432800000000002E-2</c:v>
                </c:pt>
                <c:pt idx="39">
                  <c:v>4.3200799999999998E-2</c:v>
                </c:pt>
                <c:pt idx="40">
                  <c:v>4.0773900000000002E-2</c:v>
                </c:pt>
                <c:pt idx="41">
                  <c:v>3.8922900000000003E-2</c:v>
                </c:pt>
                <c:pt idx="42">
                  <c:v>3.71656E-2</c:v>
                </c:pt>
                <c:pt idx="43">
                  <c:v>3.7949400000000001E-2</c:v>
                </c:pt>
                <c:pt idx="44">
                  <c:v>3.7391199999999999E-2</c:v>
                </c:pt>
                <c:pt idx="45">
                  <c:v>3.4084299999999998E-2</c:v>
                </c:pt>
                <c:pt idx="46">
                  <c:v>3.3508200000000002E-2</c:v>
                </c:pt>
                <c:pt idx="47">
                  <c:v>3.2072700000000003E-2</c:v>
                </c:pt>
                <c:pt idx="48">
                  <c:v>2.36584E-2</c:v>
                </c:pt>
                <c:pt idx="49">
                  <c:v>2.33136E-2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4A-4824-8323-1880EFED83A4}"/>
            </c:ext>
          </c:extLst>
        </c:ser>
        <c:ser>
          <c:idx val="2"/>
          <c:order val="2"/>
          <c:tx>
            <c:strRef>
              <c:f>'social care need'!$AF$1</c:f>
              <c:strCache>
                <c:ptCount val="1"/>
                <c:pt idx="0">
                  <c:v>80+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'social care need'!$J$4:$J$53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xVal>
          <c:yVal>
            <c:numRef>
              <c:f>'social care need'!$AG$4:$AG$53</c:f>
              <c:numCache>
                <c:formatCode>General</c:formatCode>
                <c:ptCount val="50"/>
                <c:pt idx="0">
                  <c:v>0.53833260000000005</c:v>
                </c:pt>
                <c:pt idx="1">
                  <c:v>0.52560090000000004</c:v>
                </c:pt>
                <c:pt idx="2">
                  <c:v>0.50542679999999995</c:v>
                </c:pt>
                <c:pt idx="3">
                  <c:v>0.48464030000000002</c:v>
                </c:pt>
                <c:pt idx="4">
                  <c:v>0.4696495</c:v>
                </c:pt>
                <c:pt idx="5">
                  <c:v>0.45439010000000002</c:v>
                </c:pt>
                <c:pt idx="6">
                  <c:v>0.44413279999999999</c:v>
                </c:pt>
                <c:pt idx="7">
                  <c:v>0.42784349999999999</c:v>
                </c:pt>
                <c:pt idx="8">
                  <c:v>0.41290700000000002</c:v>
                </c:pt>
                <c:pt idx="9">
                  <c:v>0.4001268</c:v>
                </c:pt>
                <c:pt idx="10">
                  <c:v>0.38328640000000003</c:v>
                </c:pt>
                <c:pt idx="11">
                  <c:v>0.36899029999999999</c:v>
                </c:pt>
                <c:pt idx="12">
                  <c:v>0.35126950000000001</c:v>
                </c:pt>
                <c:pt idx="13">
                  <c:v>0.34181840000000002</c:v>
                </c:pt>
                <c:pt idx="14">
                  <c:v>0.33424789999999999</c:v>
                </c:pt>
                <c:pt idx="15">
                  <c:v>0.32291110000000001</c:v>
                </c:pt>
                <c:pt idx="16">
                  <c:v>0.30542540000000001</c:v>
                </c:pt>
                <c:pt idx="17">
                  <c:v>0.29661290000000001</c:v>
                </c:pt>
                <c:pt idx="18">
                  <c:v>0.28292109999999998</c:v>
                </c:pt>
                <c:pt idx="19">
                  <c:v>0.27555800000000003</c:v>
                </c:pt>
                <c:pt idx="20">
                  <c:v>0.26293</c:v>
                </c:pt>
                <c:pt idx="21">
                  <c:v>0.24930579999999999</c:v>
                </c:pt>
                <c:pt idx="22">
                  <c:v>0.2399406</c:v>
                </c:pt>
                <c:pt idx="23">
                  <c:v>0.22717809999999999</c:v>
                </c:pt>
                <c:pt idx="24">
                  <c:v>0.2177114</c:v>
                </c:pt>
                <c:pt idx="25">
                  <c:v>0.20861060000000001</c:v>
                </c:pt>
                <c:pt idx="26">
                  <c:v>0.19672609999999999</c:v>
                </c:pt>
                <c:pt idx="27">
                  <c:v>0.18743699999999999</c:v>
                </c:pt>
                <c:pt idx="28">
                  <c:v>0.17975530000000001</c:v>
                </c:pt>
                <c:pt idx="29">
                  <c:v>0.1742438</c:v>
                </c:pt>
                <c:pt idx="30">
                  <c:v>0.16969719999999999</c:v>
                </c:pt>
                <c:pt idx="31">
                  <c:v>0.1630228</c:v>
                </c:pt>
                <c:pt idx="32">
                  <c:v>0.15260219999999999</c:v>
                </c:pt>
                <c:pt idx="33">
                  <c:v>0.14556089999999999</c:v>
                </c:pt>
                <c:pt idx="34">
                  <c:v>0.13862350000000001</c:v>
                </c:pt>
                <c:pt idx="35">
                  <c:v>0.1320114</c:v>
                </c:pt>
                <c:pt idx="36">
                  <c:v>0.1281359</c:v>
                </c:pt>
                <c:pt idx="37">
                  <c:v>0.1223028</c:v>
                </c:pt>
                <c:pt idx="38">
                  <c:v>0.1189844</c:v>
                </c:pt>
                <c:pt idx="39">
                  <c:v>0.1132152</c:v>
                </c:pt>
                <c:pt idx="40">
                  <c:v>0.1082979</c:v>
                </c:pt>
                <c:pt idx="41">
                  <c:v>0.1016181</c:v>
                </c:pt>
                <c:pt idx="42">
                  <c:v>9.8020700000000002E-2</c:v>
                </c:pt>
                <c:pt idx="43">
                  <c:v>9.2976900000000001E-2</c:v>
                </c:pt>
                <c:pt idx="44">
                  <c:v>8.5759699999999994E-2</c:v>
                </c:pt>
                <c:pt idx="45">
                  <c:v>8.4108600000000006E-2</c:v>
                </c:pt>
                <c:pt idx="46">
                  <c:v>7.8929299999999994E-2</c:v>
                </c:pt>
                <c:pt idx="47">
                  <c:v>7.4959300000000006E-2</c:v>
                </c:pt>
                <c:pt idx="48">
                  <c:v>8.0913799999999994E-2</c:v>
                </c:pt>
                <c:pt idx="49">
                  <c:v>7.8245300000000004E-2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4A-4824-8323-1880EFED8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1824528"/>
        <c:axId val="1591825488"/>
      </c:scatterChart>
      <c:valAx>
        <c:axId val="1591824528"/>
        <c:scaling>
          <c:orientation val="minMax"/>
          <c:max val="2070"/>
          <c:min val="20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825488"/>
        <c:crosses val="autoZero"/>
        <c:crossBetween val="midCat"/>
      </c:valAx>
      <c:valAx>
        <c:axId val="159182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population shares without GCSE qualifications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824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3196538228339241"/>
          <c:y val="0.19616491120428126"/>
          <c:w val="0.41728140310779976"/>
          <c:h val="7.30524593516719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18565112905245"/>
          <c:y val="4.7619047619047616E-2"/>
          <c:w val="0.85948642166838085"/>
          <c:h val="0.78701980434263896"/>
        </c:manualLayout>
      </c:layout>
      <c:scatterChart>
        <c:scatterStyle val="lineMarker"/>
        <c:varyColors val="0"/>
        <c:ser>
          <c:idx val="0"/>
          <c:order val="0"/>
          <c:tx>
            <c:strRef>
              <c:f>'social care need'!$X$1</c:f>
              <c:strCache>
                <c:ptCount val="1"/>
                <c:pt idx="0">
                  <c:v>45 to 64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'social care need'!$J$4:$J$53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xVal>
          <c:yVal>
            <c:numRef>
              <c:f>'social care need'!$Z$4:$Z$53</c:f>
              <c:numCache>
                <c:formatCode>General</c:formatCode>
                <c:ptCount val="50"/>
                <c:pt idx="0">
                  <c:v>0.93427459999999996</c:v>
                </c:pt>
                <c:pt idx="1">
                  <c:v>0.9280581</c:v>
                </c:pt>
                <c:pt idx="2">
                  <c:v>0.93438330000000003</c:v>
                </c:pt>
                <c:pt idx="3">
                  <c:v>0.92927309999999996</c:v>
                </c:pt>
                <c:pt idx="4">
                  <c:v>0.92694840000000001</c:v>
                </c:pt>
                <c:pt idx="5">
                  <c:v>0.92479730000000004</c:v>
                </c:pt>
                <c:pt idx="6">
                  <c:v>0.92185969999999995</c:v>
                </c:pt>
                <c:pt idx="7">
                  <c:v>0.91904969999999997</c:v>
                </c:pt>
                <c:pt idx="8">
                  <c:v>0.91497119999999998</c:v>
                </c:pt>
                <c:pt idx="9">
                  <c:v>0.91079030000000005</c:v>
                </c:pt>
                <c:pt idx="10">
                  <c:v>0.90841859999999997</c:v>
                </c:pt>
                <c:pt idx="11">
                  <c:v>0.90319039999999995</c:v>
                </c:pt>
                <c:pt idx="12">
                  <c:v>0.89893120000000004</c:v>
                </c:pt>
                <c:pt idx="13">
                  <c:v>0.89495740000000001</c:v>
                </c:pt>
                <c:pt idx="14">
                  <c:v>0.88870939999999998</c:v>
                </c:pt>
                <c:pt idx="15">
                  <c:v>0.88256400000000002</c:v>
                </c:pt>
                <c:pt idx="16">
                  <c:v>0.87713580000000002</c:v>
                </c:pt>
                <c:pt idx="17">
                  <c:v>0.87041469999999999</c:v>
                </c:pt>
                <c:pt idx="18">
                  <c:v>0.86388319999999996</c:v>
                </c:pt>
                <c:pt idx="19">
                  <c:v>0.85800019999999999</c:v>
                </c:pt>
                <c:pt idx="20">
                  <c:v>0.85217849999999995</c:v>
                </c:pt>
                <c:pt idx="21">
                  <c:v>0.84638970000000002</c:v>
                </c:pt>
                <c:pt idx="22">
                  <c:v>0.83985500000000002</c:v>
                </c:pt>
                <c:pt idx="23">
                  <c:v>0.83107209999999998</c:v>
                </c:pt>
                <c:pt idx="24">
                  <c:v>0.82487900000000003</c:v>
                </c:pt>
                <c:pt idx="25">
                  <c:v>0.81809569999999998</c:v>
                </c:pt>
                <c:pt idx="26">
                  <c:v>0.81108210000000003</c:v>
                </c:pt>
                <c:pt idx="27">
                  <c:v>0.80596760000000001</c:v>
                </c:pt>
                <c:pt idx="28">
                  <c:v>0.8015987</c:v>
                </c:pt>
                <c:pt idx="29">
                  <c:v>0.7956725</c:v>
                </c:pt>
                <c:pt idx="30">
                  <c:v>0.7931513</c:v>
                </c:pt>
                <c:pt idx="31">
                  <c:v>0.78716070000000005</c:v>
                </c:pt>
                <c:pt idx="32">
                  <c:v>0.78144000000000002</c:v>
                </c:pt>
                <c:pt idx="33">
                  <c:v>0.77732670000000004</c:v>
                </c:pt>
                <c:pt idx="34">
                  <c:v>0.77248340000000004</c:v>
                </c:pt>
                <c:pt idx="35">
                  <c:v>0.77042869999999997</c:v>
                </c:pt>
                <c:pt idx="36">
                  <c:v>0.76672079999999998</c:v>
                </c:pt>
                <c:pt idx="37">
                  <c:v>0.76380570000000003</c:v>
                </c:pt>
                <c:pt idx="38">
                  <c:v>0.76097250000000005</c:v>
                </c:pt>
                <c:pt idx="39">
                  <c:v>0.76150929999999994</c:v>
                </c:pt>
                <c:pt idx="40">
                  <c:v>0.75972649999999997</c:v>
                </c:pt>
                <c:pt idx="41">
                  <c:v>0.75815440000000001</c:v>
                </c:pt>
                <c:pt idx="42">
                  <c:v>0.75740240000000003</c:v>
                </c:pt>
                <c:pt idx="43">
                  <c:v>0.75687919999999997</c:v>
                </c:pt>
                <c:pt idx="44">
                  <c:v>0.7560907</c:v>
                </c:pt>
                <c:pt idx="45">
                  <c:v>0.75552850000000005</c:v>
                </c:pt>
                <c:pt idx="46">
                  <c:v>0.75573650000000003</c:v>
                </c:pt>
                <c:pt idx="47">
                  <c:v>0.7579226</c:v>
                </c:pt>
                <c:pt idx="48">
                  <c:v>0.75739979999999996</c:v>
                </c:pt>
                <c:pt idx="49">
                  <c:v>0.75970199999999999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1A-4B15-88A0-104A268C5F12}"/>
            </c:ext>
          </c:extLst>
        </c:ser>
        <c:ser>
          <c:idx val="1"/>
          <c:order val="1"/>
          <c:tx>
            <c:strRef>
              <c:f>'social care need'!$AB$1</c:f>
              <c:strCache>
                <c:ptCount val="1"/>
                <c:pt idx="0">
                  <c:v>65 to 79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'social care need'!$J$4:$J$53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xVal>
          <c:yVal>
            <c:numRef>
              <c:f>'social care need'!$AD$4:$AD$53</c:f>
              <c:numCache>
                <c:formatCode>General</c:formatCode>
                <c:ptCount val="50"/>
                <c:pt idx="0">
                  <c:v>0.88069359999999997</c:v>
                </c:pt>
                <c:pt idx="1">
                  <c:v>0.83682659999999998</c:v>
                </c:pt>
                <c:pt idx="2">
                  <c:v>0.87365680000000001</c:v>
                </c:pt>
                <c:pt idx="3">
                  <c:v>0.87375009999999997</c:v>
                </c:pt>
                <c:pt idx="4">
                  <c:v>0.87243020000000004</c:v>
                </c:pt>
                <c:pt idx="5">
                  <c:v>0.87084810000000001</c:v>
                </c:pt>
                <c:pt idx="6">
                  <c:v>0.8749749</c:v>
                </c:pt>
                <c:pt idx="7">
                  <c:v>0.87500990000000001</c:v>
                </c:pt>
                <c:pt idx="8">
                  <c:v>0.87228229999999995</c:v>
                </c:pt>
                <c:pt idx="9">
                  <c:v>0.87072320000000003</c:v>
                </c:pt>
                <c:pt idx="10">
                  <c:v>0.86542399999999997</c:v>
                </c:pt>
                <c:pt idx="11">
                  <c:v>0.86345490000000003</c:v>
                </c:pt>
                <c:pt idx="12">
                  <c:v>0.86100710000000003</c:v>
                </c:pt>
                <c:pt idx="13">
                  <c:v>0.85615280000000005</c:v>
                </c:pt>
                <c:pt idx="14">
                  <c:v>0.85460040000000004</c:v>
                </c:pt>
                <c:pt idx="15">
                  <c:v>0.8508637</c:v>
                </c:pt>
                <c:pt idx="16">
                  <c:v>0.84688799999999997</c:v>
                </c:pt>
                <c:pt idx="17">
                  <c:v>0.84224390000000005</c:v>
                </c:pt>
                <c:pt idx="18">
                  <c:v>0.84328360000000002</c:v>
                </c:pt>
                <c:pt idx="19">
                  <c:v>0.83951980000000004</c:v>
                </c:pt>
                <c:pt idx="20">
                  <c:v>0.83518890000000001</c:v>
                </c:pt>
                <c:pt idx="21">
                  <c:v>0.83343100000000003</c:v>
                </c:pt>
                <c:pt idx="22">
                  <c:v>0.83079539999999996</c:v>
                </c:pt>
                <c:pt idx="23">
                  <c:v>0.83086110000000002</c:v>
                </c:pt>
                <c:pt idx="24">
                  <c:v>0.8311269</c:v>
                </c:pt>
                <c:pt idx="25">
                  <c:v>0.82910969999999995</c:v>
                </c:pt>
                <c:pt idx="26">
                  <c:v>0.83038460000000003</c:v>
                </c:pt>
                <c:pt idx="27">
                  <c:v>0.82898450000000001</c:v>
                </c:pt>
                <c:pt idx="28">
                  <c:v>0.82979400000000003</c:v>
                </c:pt>
                <c:pt idx="29">
                  <c:v>0.82824660000000005</c:v>
                </c:pt>
                <c:pt idx="30">
                  <c:v>0.82520830000000001</c:v>
                </c:pt>
                <c:pt idx="31">
                  <c:v>0.82335970000000003</c:v>
                </c:pt>
                <c:pt idx="32">
                  <c:v>0.82026330000000003</c:v>
                </c:pt>
                <c:pt idx="33">
                  <c:v>0.81797779999999998</c:v>
                </c:pt>
                <c:pt idx="34">
                  <c:v>0.81601619999999997</c:v>
                </c:pt>
                <c:pt idx="35">
                  <c:v>0.8127413</c:v>
                </c:pt>
                <c:pt idx="36">
                  <c:v>0.81121860000000001</c:v>
                </c:pt>
                <c:pt idx="37">
                  <c:v>0.80772089999999996</c:v>
                </c:pt>
                <c:pt idx="38">
                  <c:v>0.80526059999999999</c:v>
                </c:pt>
                <c:pt idx="39">
                  <c:v>0.80534510000000004</c:v>
                </c:pt>
                <c:pt idx="40">
                  <c:v>0.80344800000000005</c:v>
                </c:pt>
                <c:pt idx="41">
                  <c:v>0.8005814</c:v>
                </c:pt>
                <c:pt idx="42">
                  <c:v>0.79379259999999996</c:v>
                </c:pt>
                <c:pt idx="43">
                  <c:v>0.78823980000000005</c:v>
                </c:pt>
                <c:pt idx="44">
                  <c:v>0.78371380000000002</c:v>
                </c:pt>
                <c:pt idx="45">
                  <c:v>0.77679710000000002</c:v>
                </c:pt>
                <c:pt idx="46">
                  <c:v>0.77203540000000004</c:v>
                </c:pt>
                <c:pt idx="47">
                  <c:v>0.76965969999999995</c:v>
                </c:pt>
                <c:pt idx="48">
                  <c:v>0.76559750000000004</c:v>
                </c:pt>
                <c:pt idx="49">
                  <c:v>0.76167059999999998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1A-4B15-88A0-104A268C5F12}"/>
            </c:ext>
          </c:extLst>
        </c:ser>
        <c:ser>
          <c:idx val="2"/>
          <c:order val="2"/>
          <c:tx>
            <c:strRef>
              <c:f>'social care need'!$AF$1</c:f>
              <c:strCache>
                <c:ptCount val="1"/>
                <c:pt idx="0">
                  <c:v>80+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'social care need'!$J$4:$J$53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xVal>
          <c:yVal>
            <c:numRef>
              <c:f>'social care need'!$AH$4:$AH$53</c:f>
              <c:numCache>
                <c:formatCode>General</c:formatCode>
                <c:ptCount val="50"/>
                <c:pt idx="0">
                  <c:v>0.63645510000000005</c:v>
                </c:pt>
                <c:pt idx="1">
                  <c:v>0.56128060000000002</c:v>
                </c:pt>
                <c:pt idx="2">
                  <c:v>0.62012109999999998</c:v>
                </c:pt>
                <c:pt idx="3">
                  <c:v>0.60499190000000003</c:v>
                </c:pt>
                <c:pt idx="4">
                  <c:v>0.59947130000000004</c:v>
                </c:pt>
                <c:pt idx="5">
                  <c:v>0.60113910000000004</c:v>
                </c:pt>
                <c:pt idx="6">
                  <c:v>0.59549439999999998</c:v>
                </c:pt>
                <c:pt idx="7">
                  <c:v>0.59530179999999999</c:v>
                </c:pt>
                <c:pt idx="8">
                  <c:v>0.60378449999999995</c:v>
                </c:pt>
                <c:pt idx="9">
                  <c:v>0.60652879999999998</c:v>
                </c:pt>
                <c:pt idx="10">
                  <c:v>0.61222319999999997</c:v>
                </c:pt>
                <c:pt idx="11">
                  <c:v>0.61500849999999996</c:v>
                </c:pt>
                <c:pt idx="12">
                  <c:v>0.6087709</c:v>
                </c:pt>
                <c:pt idx="13">
                  <c:v>0.60403629999999997</c:v>
                </c:pt>
                <c:pt idx="14">
                  <c:v>0.60148159999999995</c:v>
                </c:pt>
                <c:pt idx="15">
                  <c:v>0.60129889999999997</c:v>
                </c:pt>
                <c:pt idx="16">
                  <c:v>0.59126979999999996</c:v>
                </c:pt>
                <c:pt idx="17">
                  <c:v>0.58740110000000001</c:v>
                </c:pt>
                <c:pt idx="18">
                  <c:v>0.58465429999999996</c:v>
                </c:pt>
                <c:pt idx="19">
                  <c:v>0.57709379999999999</c:v>
                </c:pt>
                <c:pt idx="20">
                  <c:v>0.57295810000000003</c:v>
                </c:pt>
                <c:pt idx="21">
                  <c:v>0.56010199999999999</c:v>
                </c:pt>
                <c:pt idx="22">
                  <c:v>0.5527704</c:v>
                </c:pt>
                <c:pt idx="23">
                  <c:v>0.54559040000000003</c:v>
                </c:pt>
                <c:pt idx="24">
                  <c:v>0.54145279999999996</c:v>
                </c:pt>
                <c:pt idx="25">
                  <c:v>0.53508770000000005</c:v>
                </c:pt>
                <c:pt idx="26">
                  <c:v>0.52809320000000004</c:v>
                </c:pt>
                <c:pt idx="27">
                  <c:v>0.51931470000000002</c:v>
                </c:pt>
                <c:pt idx="28">
                  <c:v>0.51183829999999997</c:v>
                </c:pt>
                <c:pt idx="29">
                  <c:v>0.50224559999999996</c:v>
                </c:pt>
                <c:pt idx="30">
                  <c:v>0.4957453</c:v>
                </c:pt>
                <c:pt idx="31">
                  <c:v>0.48690430000000001</c:v>
                </c:pt>
                <c:pt idx="32">
                  <c:v>0.4821724</c:v>
                </c:pt>
                <c:pt idx="33">
                  <c:v>0.47604089999999999</c:v>
                </c:pt>
                <c:pt idx="34">
                  <c:v>0.46856029999999999</c:v>
                </c:pt>
                <c:pt idx="35">
                  <c:v>0.45992290000000002</c:v>
                </c:pt>
                <c:pt idx="36">
                  <c:v>0.45389600000000002</c:v>
                </c:pt>
                <c:pt idx="37">
                  <c:v>0.4510789</c:v>
                </c:pt>
                <c:pt idx="38">
                  <c:v>0.44577329999999998</c:v>
                </c:pt>
                <c:pt idx="39">
                  <c:v>0.4406814</c:v>
                </c:pt>
                <c:pt idx="40">
                  <c:v>0.43511759999999999</c:v>
                </c:pt>
                <c:pt idx="41">
                  <c:v>0.42881560000000002</c:v>
                </c:pt>
                <c:pt idx="42">
                  <c:v>0.4273322</c:v>
                </c:pt>
                <c:pt idx="43">
                  <c:v>0.42005710000000002</c:v>
                </c:pt>
                <c:pt idx="44">
                  <c:v>0.41643079999999999</c:v>
                </c:pt>
                <c:pt idx="45">
                  <c:v>0.41177829999999999</c:v>
                </c:pt>
                <c:pt idx="46">
                  <c:v>0.40894530000000001</c:v>
                </c:pt>
                <c:pt idx="47">
                  <c:v>0.40414509999999998</c:v>
                </c:pt>
                <c:pt idx="48">
                  <c:v>0.39717910000000001</c:v>
                </c:pt>
                <c:pt idx="49">
                  <c:v>0.39316139999999999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1A-4B15-88A0-104A268C5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1824528"/>
        <c:axId val="1591825488"/>
      </c:scatterChart>
      <c:valAx>
        <c:axId val="1591824528"/>
        <c:scaling>
          <c:orientation val="minMax"/>
          <c:max val="2070"/>
          <c:min val="20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825488"/>
        <c:crosses val="autoZero"/>
        <c:crossBetween val="midCat"/>
      </c:valAx>
      <c:valAx>
        <c:axId val="1591825488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population shares living with partner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824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414767949778515"/>
          <c:y val="0.75027746531683526"/>
          <c:w val="0.41728140310779976"/>
          <c:h val="7.30524593516719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03937007874014"/>
          <c:y val="5.0925925925925923E-2"/>
          <c:w val="0.83540507436570433"/>
          <c:h val="0.74790099154272383"/>
        </c:manualLayout>
      </c:layout>
      <c:areaChart>
        <c:grouping val="stacked"/>
        <c:varyColors val="0"/>
        <c:ser>
          <c:idx val="0"/>
          <c:order val="0"/>
          <c:tx>
            <c:strRef>
              <c:f>'social care receipt'!$N$2</c:f>
              <c:strCache>
                <c:ptCount val="1"/>
                <c:pt idx="0">
                  <c:v>40 to 64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'social care receipt'!$M$4:$M$53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cat>
          <c:val>
            <c:numRef>
              <c:f>'social care receipt'!$N$4:$N$53</c:f>
              <c:numCache>
                <c:formatCode>General</c:formatCode>
                <c:ptCount val="50"/>
                <c:pt idx="0">
                  <c:v>203.91554994294879</c:v>
                </c:pt>
                <c:pt idx="1">
                  <c:v>250.25999311180081</c:v>
                </c:pt>
                <c:pt idx="2">
                  <c:v>174.89989856766755</c:v>
                </c:pt>
                <c:pt idx="3">
                  <c:v>207.54250636485895</c:v>
                </c:pt>
                <c:pt idx="4">
                  <c:v>232.52820616024002</c:v>
                </c:pt>
                <c:pt idx="5">
                  <c:v>239.37912384607031</c:v>
                </c:pt>
                <c:pt idx="6">
                  <c:v>252.2749689017509</c:v>
                </c:pt>
                <c:pt idx="7">
                  <c:v>260.33487206155121</c:v>
                </c:pt>
                <c:pt idx="8">
                  <c:v>263.55883332547137</c:v>
                </c:pt>
                <c:pt idx="9">
                  <c:v>270.40975101130164</c:v>
                </c:pt>
                <c:pt idx="10">
                  <c:v>273.63371227522185</c:v>
                </c:pt>
                <c:pt idx="11">
                  <c:v>281.69361543502214</c:v>
                </c:pt>
                <c:pt idx="12">
                  <c:v>280.48462996105212</c:v>
                </c:pt>
                <c:pt idx="13">
                  <c:v>282.49960575100221</c:v>
                </c:pt>
                <c:pt idx="14">
                  <c:v>276.45467838115195</c:v>
                </c:pt>
                <c:pt idx="15">
                  <c:v>282.90260090899221</c:v>
                </c:pt>
                <c:pt idx="16">
                  <c:v>272.42472680125178</c:v>
                </c:pt>
                <c:pt idx="17">
                  <c:v>266.37979943140147</c:v>
                </c:pt>
                <c:pt idx="18">
                  <c:v>267.99178006336155</c:v>
                </c:pt>
                <c:pt idx="19">
                  <c:v>264.76781879944144</c:v>
                </c:pt>
                <c:pt idx="20">
                  <c:v>284.11158638296223</c:v>
                </c:pt>
                <c:pt idx="21">
                  <c:v>284.9175766989423</c:v>
                </c:pt>
                <c:pt idx="22">
                  <c:v>294.58946049070272</c:v>
                </c:pt>
                <c:pt idx="23">
                  <c:v>310.7092668103034</c:v>
                </c:pt>
                <c:pt idx="24">
                  <c:v>294.99245564869273</c:v>
                </c:pt>
                <c:pt idx="25">
                  <c:v>309.09728617834332</c:v>
                </c:pt>
                <c:pt idx="26">
                  <c:v>314.73921839020363</c:v>
                </c:pt>
                <c:pt idx="27">
                  <c:v>316.75419418015366</c:v>
                </c:pt>
                <c:pt idx="28">
                  <c:v>323.20211670799398</c:v>
                </c:pt>
                <c:pt idx="29">
                  <c:v>332.47100534176434</c:v>
                </c:pt>
                <c:pt idx="30">
                  <c:v>311.91825228427342</c:v>
                </c:pt>
                <c:pt idx="31">
                  <c:v>317.56018449613373</c:v>
                </c:pt>
                <c:pt idx="32">
                  <c:v>308.29129586236331</c:v>
                </c:pt>
                <c:pt idx="33">
                  <c:v>307.08231038839324</c:v>
                </c:pt>
                <c:pt idx="34">
                  <c:v>320.78414576005383</c:v>
                </c:pt>
                <c:pt idx="35">
                  <c:v>332.8740004997544</c:v>
                </c:pt>
                <c:pt idx="36">
                  <c:v>326.02308281392408</c:v>
                </c:pt>
                <c:pt idx="37">
                  <c:v>334.08298597372442</c:v>
                </c:pt>
                <c:pt idx="38">
                  <c:v>336.50095692166451</c:v>
                </c:pt>
                <c:pt idx="39">
                  <c:v>338.9189278696046</c:v>
                </c:pt>
                <c:pt idx="40">
                  <c:v>350.2027922933251</c:v>
                </c:pt>
                <c:pt idx="41">
                  <c:v>349.39680197734509</c:v>
                </c:pt>
                <c:pt idx="42">
                  <c:v>351.41177776729518</c:v>
                </c:pt>
                <c:pt idx="43">
                  <c:v>348.18781650337502</c:v>
                </c:pt>
                <c:pt idx="44">
                  <c:v>346.97883102940494</c:v>
                </c:pt>
                <c:pt idx="45">
                  <c:v>337.30694723764458</c:v>
                </c:pt>
                <c:pt idx="46">
                  <c:v>321.99313123402391</c:v>
                </c:pt>
                <c:pt idx="47">
                  <c:v>310.3062716523134</c:v>
                </c:pt>
                <c:pt idx="48">
                  <c:v>313.93322807422356</c:v>
                </c:pt>
                <c:pt idx="49">
                  <c:v>297.00743143864287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4A-4A68-B94C-4A3121C92240}"/>
            </c:ext>
          </c:extLst>
        </c:ser>
        <c:ser>
          <c:idx val="1"/>
          <c:order val="1"/>
          <c:tx>
            <c:strRef>
              <c:f>'social care receipt'!$O$2</c:f>
              <c:strCache>
                <c:ptCount val="1"/>
                <c:pt idx="0">
                  <c:v>65 to 79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'social care receipt'!$M$4:$M$53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cat>
          <c:val>
            <c:numRef>
              <c:f>'social care receipt'!$O$4:$O$53</c:f>
              <c:numCache>
                <c:formatCode>General</c:formatCode>
                <c:ptCount val="50"/>
                <c:pt idx="0">
                  <c:v>1323.436098839217</c:v>
                </c:pt>
                <c:pt idx="1">
                  <c:v>1514.8587988844754</c:v>
                </c:pt>
                <c:pt idx="2">
                  <c:v>1647.8472010211813</c:v>
                </c:pt>
                <c:pt idx="3">
                  <c:v>1718.371353669434</c:v>
                </c:pt>
                <c:pt idx="4">
                  <c:v>1787.6865208437171</c:v>
                </c:pt>
                <c:pt idx="5">
                  <c:v>1860.6286444399102</c:v>
                </c:pt>
                <c:pt idx="6">
                  <c:v>1906.1670972927823</c:v>
                </c:pt>
                <c:pt idx="7">
                  <c:v>1875.1364701275509</c:v>
                </c:pt>
                <c:pt idx="8">
                  <c:v>1946.466613091784</c:v>
                </c:pt>
                <c:pt idx="9">
                  <c:v>1949.6905743557043</c:v>
                </c:pt>
                <c:pt idx="10">
                  <c:v>2031.4985914276779</c:v>
                </c:pt>
                <c:pt idx="11">
                  <c:v>2050.0363686952182</c:v>
                </c:pt>
                <c:pt idx="12">
                  <c:v>2044.3944364833583</c:v>
                </c:pt>
                <c:pt idx="13">
                  <c:v>2104.0377198658807</c:v>
                </c:pt>
                <c:pt idx="14">
                  <c:v>2139.0982986110121</c:v>
                </c:pt>
                <c:pt idx="15">
                  <c:v>2191.0846739917242</c:v>
                </c:pt>
                <c:pt idx="16">
                  <c:v>2211.6374270492156</c:v>
                </c:pt>
                <c:pt idx="17">
                  <c:v>2212.0404222072057</c:v>
                </c:pt>
                <c:pt idx="18">
                  <c:v>2225.742257578866</c:v>
                </c:pt>
                <c:pt idx="19">
                  <c:v>2265.2357830618876</c:v>
                </c:pt>
                <c:pt idx="20">
                  <c:v>2287.8035119093288</c:v>
                </c:pt>
                <c:pt idx="21">
                  <c:v>2261.2058314819874</c:v>
                </c:pt>
                <c:pt idx="22">
                  <c:v>2222.5182963149459</c:v>
                </c:pt>
                <c:pt idx="23">
                  <c:v>2216.0703737871054</c:v>
                </c:pt>
                <c:pt idx="24">
                  <c:v>2170.9349160922234</c:v>
                </c:pt>
                <c:pt idx="25">
                  <c:v>2168.1139499862934</c:v>
                </c:pt>
                <c:pt idx="26">
                  <c:v>2129.0234196612619</c:v>
                </c:pt>
                <c:pt idx="27">
                  <c:v>2084.69395228236</c:v>
                </c:pt>
                <c:pt idx="28">
                  <c:v>2079.8580103864797</c:v>
                </c:pt>
                <c:pt idx="29">
                  <c:v>2075.8280588065795</c:v>
                </c:pt>
                <c:pt idx="30">
                  <c:v>2065.3501846988393</c:v>
                </c:pt>
                <c:pt idx="31">
                  <c:v>2067.3651604887891</c:v>
                </c:pt>
                <c:pt idx="32">
                  <c:v>2093.5598457581405</c:v>
                </c:pt>
                <c:pt idx="33">
                  <c:v>2086.3059329143198</c:v>
                </c:pt>
                <c:pt idx="34">
                  <c:v>2118.5455455535212</c:v>
                </c:pt>
                <c:pt idx="35">
                  <c:v>2087.1119232302999</c:v>
                </c:pt>
                <c:pt idx="36">
                  <c:v>2085.09694744035</c:v>
                </c:pt>
                <c:pt idx="37">
                  <c:v>2121.7695068174417</c:v>
                </c:pt>
                <c:pt idx="38">
                  <c:v>2146.7552066128228</c:v>
                </c:pt>
                <c:pt idx="39">
                  <c:v>2228.1602285268059</c:v>
                </c:pt>
                <c:pt idx="40">
                  <c:v>2223.7272817889157</c:v>
                </c:pt>
                <c:pt idx="41">
                  <c:v>2262.0118217979675</c:v>
                </c:pt>
                <c:pt idx="42">
                  <c:v>2290.2214828572687</c:v>
                </c:pt>
                <c:pt idx="43">
                  <c:v>2367.193558033362</c:v>
                </c:pt>
                <c:pt idx="44">
                  <c:v>2355.9096936096421</c:v>
                </c:pt>
                <c:pt idx="45">
                  <c:v>2402.2541367784938</c:v>
                </c:pt>
                <c:pt idx="46">
                  <c:v>2440.5386767875452</c:v>
                </c:pt>
                <c:pt idx="47">
                  <c:v>2442.5536525774951</c:v>
                </c:pt>
                <c:pt idx="48">
                  <c:v>2465.1213814249363</c:v>
                </c:pt>
                <c:pt idx="49">
                  <c:v>2514.2867906997185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4A-4A68-B94C-4A3121C92240}"/>
            </c:ext>
          </c:extLst>
        </c:ser>
        <c:ser>
          <c:idx val="2"/>
          <c:order val="2"/>
          <c:tx>
            <c:strRef>
              <c:f>'social care receipt'!$P$2</c:f>
              <c:strCache>
                <c:ptCount val="1"/>
                <c:pt idx="0">
                  <c:v>80+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'social care receipt'!$M$4:$M$53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cat>
          <c:val>
            <c:numRef>
              <c:f>'social care receipt'!$P$4:$P$53</c:f>
              <c:numCache>
                <c:formatCode>General</c:formatCode>
                <c:ptCount val="50"/>
                <c:pt idx="0">
                  <c:v>1387.9153241176198</c:v>
                </c:pt>
                <c:pt idx="1">
                  <c:v>1494.7090409849745</c:v>
                </c:pt>
                <c:pt idx="2">
                  <c:v>1614.3986029080097</c:v>
                </c:pt>
                <c:pt idx="3">
                  <c:v>1713.938406931544</c:v>
                </c:pt>
                <c:pt idx="4">
                  <c:v>1789.2985014756771</c:v>
                </c:pt>
                <c:pt idx="5">
                  <c:v>1865.4645863357905</c:v>
                </c:pt>
                <c:pt idx="6">
                  <c:v>1973.0642935191252</c:v>
                </c:pt>
                <c:pt idx="7">
                  <c:v>2105.2467053398509</c:v>
                </c:pt>
                <c:pt idx="8">
                  <c:v>2180.606799883984</c:v>
                </c:pt>
                <c:pt idx="9">
                  <c:v>2289.8184876992786</c:v>
                </c:pt>
                <c:pt idx="10">
                  <c:v>2343.013848553961</c:v>
                </c:pt>
                <c:pt idx="11">
                  <c:v>2403.0601270944735</c:v>
                </c:pt>
                <c:pt idx="12">
                  <c:v>2467.5393523728762</c:v>
                </c:pt>
                <c:pt idx="13">
                  <c:v>2539.6754856530893</c:v>
                </c:pt>
                <c:pt idx="14">
                  <c:v>2608.5876576693827</c:v>
                </c:pt>
                <c:pt idx="15">
                  <c:v>2673.8728732637655</c:v>
                </c:pt>
                <c:pt idx="16">
                  <c:v>2728.2772195924176</c:v>
                </c:pt>
                <c:pt idx="17">
                  <c:v>2792.7564448708208</c:v>
                </c:pt>
                <c:pt idx="18">
                  <c:v>2873.3554764688238</c:v>
                </c:pt>
                <c:pt idx="19">
                  <c:v>2946.7005952230074</c:v>
                </c:pt>
                <c:pt idx="20">
                  <c:v>3014.8067769233203</c:v>
                </c:pt>
                <c:pt idx="21">
                  <c:v>3109.9136342089641</c:v>
                </c:pt>
                <c:pt idx="22">
                  <c:v>3211.4684140224485</c:v>
                </c:pt>
                <c:pt idx="23">
                  <c:v>3313.0231938359329</c:v>
                </c:pt>
                <c:pt idx="24">
                  <c:v>3404.5030946996667</c:v>
                </c:pt>
                <c:pt idx="25">
                  <c:v>3502.4309180912414</c:v>
                </c:pt>
                <c:pt idx="26">
                  <c:v>3620.9114945403062</c:v>
                </c:pt>
                <c:pt idx="27">
                  <c:v>3672.0918796050387</c:v>
                </c:pt>
                <c:pt idx="28">
                  <c:v>3798.6323592139042</c:v>
                </c:pt>
                <c:pt idx="29">
                  <c:v>3903.8140954492987</c:v>
                </c:pt>
                <c:pt idx="30">
                  <c:v>4038.8174733759543</c:v>
                </c:pt>
                <c:pt idx="31">
                  <c:v>4075.8930279110359</c:v>
                </c:pt>
                <c:pt idx="32">
                  <c:v>4136.3423016095385</c:v>
                </c:pt>
                <c:pt idx="33">
                  <c:v>4207.2694494157813</c:v>
                </c:pt>
                <c:pt idx="34">
                  <c:v>4275.7786262740847</c:v>
                </c:pt>
                <c:pt idx="35">
                  <c:v>4396.2741785130993</c:v>
                </c:pt>
                <c:pt idx="36">
                  <c:v>4409.9760138847605</c:v>
                </c:pt>
                <c:pt idx="37">
                  <c:v>4423.2748540984312</c:v>
                </c:pt>
                <c:pt idx="38">
                  <c:v>4463.9773650554225</c:v>
                </c:pt>
                <c:pt idx="39">
                  <c:v>4491.3810357987431</c:v>
                </c:pt>
                <c:pt idx="40">
                  <c:v>4526.0386193858849</c:v>
                </c:pt>
                <c:pt idx="41">
                  <c:v>4571.1740770807673</c:v>
                </c:pt>
                <c:pt idx="42">
                  <c:v>4567.9501158168478</c:v>
                </c:pt>
                <c:pt idx="43">
                  <c:v>4620.3394863555495</c:v>
                </c:pt>
                <c:pt idx="44">
                  <c:v>4700.9385179535529</c:v>
                </c:pt>
                <c:pt idx="45">
                  <c:v>4677.1618036321424</c:v>
                </c:pt>
                <c:pt idx="46">
                  <c:v>4725.5212225909436</c:v>
                </c:pt>
                <c:pt idx="47">
                  <c:v>4763.8057625999954</c:v>
                </c:pt>
                <c:pt idx="48">
                  <c:v>4765.0147480739652</c:v>
                </c:pt>
                <c:pt idx="49">
                  <c:v>4826.2700120884474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4A-4A68-B94C-4A3121C92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306287"/>
        <c:axId val="566306767"/>
      </c:areaChart>
      <c:catAx>
        <c:axId val="566306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306767"/>
        <c:crosses val="autoZero"/>
        <c:auto val="1"/>
        <c:lblAlgn val="ctr"/>
        <c:lblOffset val="100"/>
        <c:noMultiLvlLbl val="0"/>
      </c:catAx>
      <c:valAx>
        <c:axId val="56630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people receiving </a:t>
                </a:r>
                <a:r>
                  <a:rPr lang="en-GB" baseline="0"/>
                  <a:t>social care ('000)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306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336679790026248"/>
          <c:y val="5.6133712452610049E-2"/>
          <c:w val="0.33659973753280842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65048118985128"/>
          <c:y val="3.7037037037037035E-2"/>
          <c:w val="0.84834951881014875"/>
          <c:h val="0.7953776611256926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'social care receipt'!$W$2</c:f>
              <c:strCache>
                <c:ptCount val="1"/>
                <c:pt idx="0">
                  <c:v>45 to 64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'social care receipt'!$M$4:$M$53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xVal>
          <c:yVal>
            <c:numRef>
              <c:f>'social care receipt'!$W$4:$W$53</c:f>
              <c:numCache>
                <c:formatCode>General</c:formatCode>
                <c:ptCount val="50"/>
                <c:pt idx="0">
                  <c:v>0.30372148859543818</c:v>
                </c:pt>
                <c:pt idx="1">
                  <c:v>0.3</c:v>
                </c:pt>
                <c:pt idx="2">
                  <c:v>0.31494920174165458</c:v>
                </c:pt>
                <c:pt idx="3">
                  <c:v>0.29994175888177055</c:v>
                </c:pt>
                <c:pt idx="4">
                  <c:v>0.30272822665267574</c:v>
                </c:pt>
                <c:pt idx="5">
                  <c:v>0.28905109489051095</c:v>
                </c:pt>
                <c:pt idx="6">
                  <c:v>0.2882136279926335</c:v>
                </c:pt>
                <c:pt idx="7">
                  <c:v>0.29230769230769232</c:v>
                </c:pt>
                <c:pt idx="8">
                  <c:v>0.29794988610478362</c:v>
                </c:pt>
                <c:pt idx="9">
                  <c:v>0.29915292019616585</c:v>
                </c:pt>
                <c:pt idx="10">
                  <c:v>0.29689549628334061</c:v>
                </c:pt>
                <c:pt idx="11">
                  <c:v>0.30259740259740259</c:v>
                </c:pt>
                <c:pt idx="12">
                  <c:v>0.29987074536837571</c:v>
                </c:pt>
                <c:pt idx="13">
                  <c:v>0.30346320346320349</c:v>
                </c:pt>
                <c:pt idx="14">
                  <c:v>0.29607250755287007</c:v>
                </c:pt>
                <c:pt idx="15">
                  <c:v>0.30442324371205548</c:v>
                </c:pt>
                <c:pt idx="16">
                  <c:v>0.30138207757467678</c:v>
                </c:pt>
                <c:pt idx="17">
                  <c:v>0.27507282563462337</c:v>
                </c:pt>
                <c:pt idx="18">
                  <c:v>0.27547638773819388</c:v>
                </c:pt>
                <c:pt idx="19">
                  <c:v>0.26904176904176902</c:v>
                </c:pt>
                <c:pt idx="20">
                  <c:v>0.29060181368507831</c:v>
                </c:pt>
                <c:pt idx="21">
                  <c:v>0.29519832985386224</c:v>
                </c:pt>
                <c:pt idx="22">
                  <c:v>0.30701385972280554</c:v>
                </c:pt>
                <c:pt idx="23">
                  <c:v>0.30963855421686748</c:v>
                </c:pt>
                <c:pt idx="24">
                  <c:v>0.28830248129184716</c:v>
                </c:pt>
                <c:pt idx="25">
                  <c:v>0.30364212193190815</c:v>
                </c:pt>
                <c:pt idx="26">
                  <c:v>0.3044834307992203</c:v>
                </c:pt>
                <c:pt idx="27">
                  <c:v>0.30655226209048364</c:v>
                </c:pt>
                <c:pt idx="28">
                  <c:v>0.31463318948607299</c:v>
                </c:pt>
                <c:pt idx="29">
                  <c:v>0.31633435582822084</c:v>
                </c:pt>
                <c:pt idx="30">
                  <c:v>0.30222569308863723</c:v>
                </c:pt>
                <c:pt idx="31">
                  <c:v>0.30926216640502358</c:v>
                </c:pt>
                <c:pt idx="32">
                  <c:v>0.29929577464788731</c:v>
                </c:pt>
                <c:pt idx="33">
                  <c:v>0.30059171597633139</c:v>
                </c:pt>
                <c:pt idx="34">
                  <c:v>0.30335365853658536</c:v>
                </c:pt>
                <c:pt idx="35">
                  <c:v>0.30913173652694609</c:v>
                </c:pt>
                <c:pt idx="36">
                  <c:v>0.29896526237989651</c:v>
                </c:pt>
                <c:pt idx="37">
                  <c:v>0.30806391675956896</c:v>
                </c:pt>
                <c:pt idx="38">
                  <c:v>0.29651988636363635</c:v>
                </c:pt>
                <c:pt idx="39">
                  <c:v>0.29875666074600354</c:v>
                </c:pt>
                <c:pt idx="40">
                  <c:v>0.3081560283687943</c:v>
                </c:pt>
                <c:pt idx="41">
                  <c:v>0.31254506128334536</c:v>
                </c:pt>
                <c:pt idx="42">
                  <c:v>0.31720625682066206</c:v>
                </c:pt>
                <c:pt idx="43">
                  <c:v>0.31372549019607843</c:v>
                </c:pt>
                <c:pt idx="44">
                  <c:v>0.31515373352855053</c:v>
                </c:pt>
                <c:pt idx="45">
                  <c:v>0.30681818181818182</c:v>
                </c:pt>
                <c:pt idx="46">
                  <c:v>0.29043984005816065</c:v>
                </c:pt>
                <c:pt idx="47">
                  <c:v>0.28030578813250817</c:v>
                </c:pt>
                <c:pt idx="48">
                  <c:v>0.28809171597633138</c:v>
                </c:pt>
                <c:pt idx="49">
                  <c:v>0.27842840952021158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00-49F9-8B4A-E70D2E0B37EA}"/>
            </c:ext>
          </c:extLst>
        </c:ser>
        <c:ser>
          <c:idx val="1"/>
          <c:order val="1"/>
          <c:tx>
            <c:strRef>
              <c:f>'social care receipt'!$X$2</c:f>
              <c:strCache>
                <c:ptCount val="1"/>
                <c:pt idx="0">
                  <c:v>65 to 79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'social care receipt'!$M$4:$M$53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xVal>
          <c:yVal>
            <c:numRef>
              <c:f>'social care receipt'!$X$4:$X$53</c:f>
              <c:numCache>
                <c:formatCode>General</c:formatCode>
                <c:ptCount val="50"/>
                <c:pt idx="0">
                  <c:v>0.87433439829605963</c:v>
                </c:pt>
                <c:pt idx="1">
                  <c:v>0.88781294284364665</c:v>
                </c:pt>
                <c:pt idx="2">
                  <c:v>0.89084967320261443</c:v>
                </c:pt>
                <c:pt idx="3">
                  <c:v>0.89542209155816888</c:v>
                </c:pt>
                <c:pt idx="4">
                  <c:v>0.91144442161495787</c:v>
                </c:pt>
                <c:pt idx="5">
                  <c:v>0.90052662375658277</c:v>
                </c:pt>
                <c:pt idx="6">
                  <c:v>0.90405198776758411</c:v>
                </c:pt>
                <c:pt idx="7">
                  <c:v>0.88967495219885273</c:v>
                </c:pt>
                <c:pt idx="8">
                  <c:v>0.9038173652694611</c:v>
                </c:pt>
                <c:pt idx="9">
                  <c:v>0.90379226601905471</c:v>
                </c:pt>
                <c:pt idx="10">
                  <c:v>0.9157129881925522</c:v>
                </c:pt>
                <c:pt idx="11">
                  <c:v>0.90067280453257792</c:v>
                </c:pt>
                <c:pt idx="12">
                  <c:v>0.89835310784487343</c:v>
                </c:pt>
                <c:pt idx="13">
                  <c:v>0.90375627488315735</c:v>
                </c:pt>
                <c:pt idx="14">
                  <c:v>0.90441301754983816</c:v>
                </c:pt>
                <c:pt idx="15">
                  <c:v>0.91209528602583456</c:v>
                </c:pt>
                <c:pt idx="16">
                  <c:v>0.90531177829099307</c:v>
                </c:pt>
                <c:pt idx="17">
                  <c:v>0.9066732738685167</c:v>
                </c:pt>
                <c:pt idx="18">
                  <c:v>0.90171428571428569</c:v>
                </c:pt>
                <c:pt idx="19">
                  <c:v>0.92435454694951491</c:v>
                </c:pt>
                <c:pt idx="20">
                  <c:v>0.93325661680092065</c:v>
                </c:pt>
                <c:pt idx="21">
                  <c:v>0.92407773386034253</c:v>
                </c:pt>
                <c:pt idx="22">
                  <c:v>0.90766951942067153</c:v>
                </c:pt>
                <c:pt idx="23">
                  <c:v>0.90578158458244107</c:v>
                </c:pt>
                <c:pt idx="24">
                  <c:v>0.90053493814777663</c:v>
                </c:pt>
                <c:pt idx="25">
                  <c:v>0.912483039348711</c:v>
                </c:pt>
                <c:pt idx="26">
                  <c:v>0.90851246775580397</c:v>
                </c:pt>
                <c:pt idx="27">
                  <c:v>0.9189909397761592</c:v>
                </c:pt>
                <c:pt idx="28">
                  <c:v>0.93462513582035489</c:v>
                </c:pt>
                <c:pt idx="29">
                  <c:v>0.94168190127970752</c:v>
                </c:pt>
                <c:pt idx="30">
                  <c:v>0.94977761304670127</c:v>
                </c:pt>
                <c:pt idx="31">
                  <c:v>0.93613138686131392</c:v>
                </c:pt>
                <c:pt idx="32">
                  <c:v>0.93586741127724737</c:v>
                </c:pt>
                <c:pt idx="33">
                  <c:v>0.91839631009402167</c:v>
                </c:pt>
                <c:pt idx="34">
                  <c:v>0.9269970022923647</c:v>
                </c:pt>
                <c:pt idx="35">
                  <c:v>0.91777423356370724</c:v>
                </c:pt>
                <c:pt idx="36">
                  <c:v>0.92129629629629628</c:v>
                </c:pt>
                <c:pt idx="37">
                  <c:v>0.93054082714740194</c:v>
                </c:pt>
                <c:pt idx="38">
                  <c:v>0.94216483905199855</c:v>
                </c:pt>
                <c:pt idx="39">
                  <c:v>0.94772026054165237</c:v>
                </c:pt>
                <c:pt idx="40">
                  <c:v>0.93652410047522061</c:v>
                </c:pt>
                <c:pt idx="41">
                  <c:v>0.94606438563964268</c:v>
                </c:pt>
                <c:pt idx="42">
                  <c:v>0.9299623629520537</c:v>
                </c:pt>
                <c:pt idx="43">
                  <c:v>0.95589910496338482</c:v>
                </c:pt>
                <c:pt idx="44">
                  <c:v>0.94687398769031417</c:v>
                </c:pt>
                <c:pt idx="45">
                  <c:v>0.94245059288537547</c:v>
                </c:pt>
                <c:pt idx="46">
                  <c:v>0.95400126023944554</c:v>
                </c:pt>
                <c:pt idx="47">
                  <c:v>0.94747537908394563</c:v>
                </c:pt>
                <c:pt idx="48">
                  <c:v>0.94822508138273132</c:v>
                </c:pt>
                <c:pt idx="49">
                  <c:v>0.94358741681790681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00-49F9-8B4A-E70D2E0B37EA}"/>
            </c:ext>
          </c:extLst>
        </c:ser>
        <c:ser>
          <c:idx val="2"/>
          <c:order val="2"/>
          <c:tx>
            <c:strRef>
              <c:f>'social care receipt'!$Y$2</c:f>
              <c:strCache>
                <c:ptCount val="1"/>
                <c:pt idx="0">
                  <c:v>80+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'social care receipt'!$M$4:$M$53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xVal>
          <c:yVal>
            <c:numRef>
              <c:f>'social care receipt'!$Y$4:$Y$53</c:f>
              <c:numCache>
                <c:formatCode>General</c:formatCode>
                <c:ptCount val="50"/>
                <c:pt idx="0">
                  <c:v>0.93918734660485415</c:v>
                </c:pt>
                <c:pt idx="1">
                  <c:v>0.94160954556994159</c:v>
                </c:pt>
                <c:pt idx="2">
                  <c:v>0.95585779050345976</c:v>
                </c:pt>
                <c:pt idx="3">
                  <c:v>0.95551561446865874</c:v>
                </c:pt>
                <c:pt idx="4">
                  <c:v>0.94871794871794868</c:v>
                </c:pt>
                <c:pt idx="5">
                  <c:v>0.95364647713226203</c:v>
                </c:pt>
                <c:pt idx="6">
                  <c:v>0.94883720930232562</c:v>
                </c:pt>
                <c:pt idx="7">
                  <c:v>0.95328467153284668</c:v>
                </c:pt>
                <c:pt idx="8">
                  <c:v>0.94581366893899665</c:v>
                </c:pt>
                <c:pt idx="9">
                  <c:v>0.9562436889936049</c:v>
                </c:pt>
                <c:pt idx="10">
                  <c:v>0.94352482960077899</c:v>
                </c:pt>
                <c:pt idx="11">
                  <c:v>0.93994325346784369</c:v>
                </c:pt>
                <c:pt idx="12">
                  <c:v>0.93466646313539914</c:v>
                </c:pt>
                <c:pt idx="13">
                  <c:v>0.94895347086282189</c:v>
                </c:pt>
                <c:pt idx="14">
                  <c:v>0.9462066949276422</c:v>
                </c:pt>
                <c:pt idx="15">
                  <c:v>0.94006800793425904</c:v>
                </c:pt>
                <c:pt idx="16">
                  <c:v>0.94289693593314761</c:v>
                </c:pt>
                <c:pt idx="17">
                  <c:v>0.94093686354378814</c:v>
                </c:pt>
                <c:pt idx="18">
                  <c:v>0.94162704701531963</c:v>
                </c:pt>
                <c:pt idx="19">
                  <c:v>0.95369766531889921</c:v>
                </c:pt>
                <c:pt idx="20">
                  <c:v>0.93805642633228836</c:v>
                </c:pt>
                <c:pt idx="21">
                  <c:v>0.94075338290869193</c:v>
                </c:pt>
                <c:pt idx="22">
                  <c:v>0.94486601849656149</c:v>
                </c:pt>
                <c:pt idx="23">
                  <c:v>0.94505115530520745</c:v>
                </c:pt>
                <c:pt idx="24">
                  <c:v>0.94836102379883247</c:v>
                </c:pt>
                <c:pt idx="25">
                  <c:v>0.94683516722954575</c:v>
                </c:pt>
                <c:pt idx="26">
                  <c:v>0.95270915067331141</c:v>
                </c:pt>
                <c:pt idx="27">
                  <c:v>0.94630802783258905</c:v>
                </c:pt>
                <c:pt idx="28">
                  <c:v>0.95058491327148043</c:v>
                </c:pt>
                <c:pt idx="29">
                  <c:v>0.95147824378744716</c:v>
                </c:pt>
                <c:pt idx="30">
                  <c:v>0.95620646884839233</c:v>
                </c:pt>
                <c:pt idx="31">
                  <c:v>0.95145813734713081</c:v>
                </c:pt>
                <c:pt idx="32">
                  <c:v>0.95523499302000936</c:v>
                </c:pt>
                <c:pt idx="33">
                  <c:v>0.95762245459548712</c:v>
                </c:pt>
                <c:pt idx="34">
                  <c:v>0.95645902821599205</c:v>
                </c:pt>
                <c:pt idx="35">
                  <c:v>0.97497542228974887</c:v>
                </c:pt>
                <c:pt idx="36">
                  <c:v>0.96405603030569997</c:v>
                </c:pt>
                <c:pt idx="37">
                  <c:v>0.96306045450557165</c:v>
                </c:pt>
                <c:pt idx="38">
                  <c:v>0.96137823294566915</c:v>
                </c:pt>
                <c:pt idx="39">
                  <c:v>0.95698093766099945</c:v>
                </c:pt>
                <c:pt idx="40">
                  <c:v>0.96345543450287385</c:v>
                </c:pt>
                <c:pt idx="41">
                  <c:v>0.966430944875181</c:v>
                </c:pt>
                <c:pt idx="42">
                  <c:v>0.9534825033647375</c:v>
                </c:pt>
                <c:pt idx="43">
                  <c:v>0.95725139851381813</c:v>
                </c:pt>
                <c:pt idx="44">
                  <c:v>0.97127393838467946</c:v>
                </c:pt>
                <c:pt idx="45">
                  <c:v>0.96068206274315038</c:v>
                </c:pt>
                <c:pt idx="46">
                  <c:v>0.97061501531330185</c:v>
                </c:pt>
                <c:pt idx="47">
                  <c:v>0.96505837211200918</c:v>
                </c:pt>
                <c:pt idx="48">
                  <c:v>0.9601299228583029</c:v>
                </c:pt>
                <c:pt idx="49">
                  <c:v>0.96270096463022503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00-49F9-8B4A-E70D2E0B3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817375"/>
        <c:axId val="592138399"/>
      </c:scatterChart>
      <c:valAx>
        <c:axId val="1582817375"/>
        <c:scaling>
          <c:orientation val="minMax"/>
          <c:max val="2070"/>
          <c:min val="20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138399"/>
        <c:crosses val="autoZero"/>
        <c:crossBetween val="midCat"/>
      </c:valAx>
      <c:valAx>
        <c:axId val="592138399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ratio of care receipt</a:t>
                </a:r>
                <a:r>
                  <a:rPr lang="en-GB" baseline="0"/>
                  <a:t> to care need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817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5279943132108486"/>
          <c:y val="0.73205963837853605"/>
          <c:w val="0.47773425196850394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65048118985128"/>
          <c:y val="3.7037037037037035E-2"/>
          <c:w val="0.84834951881014875"/>
          <c:h val="0.7953776611256926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'social care receipt'!$AA$2</c:f>
              <c:strCache>
                <c:ptCount val="1"/>
                <c:pt idx="0">
                  <c:v>40 to 64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'social care receipt'!$M$4:$M$53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xVal>
          <c:yVal>
            <c:numRef>
              <c:f>'social care receipt'!$AA$4:$AA$53</c:f>
              <c:numCache>
                <c:formatCode>General</c:formatCode>
                <c:ptCount val="50"/>
                <c:pt idx="0">
                  <c:v>48.95111</c:v>
                </c:pt>
                <c:pt idx="1">
                  <c:v>50.56718</c:v>
                </c:pt>
                <c:pt idx="2">
                  <c:v>52.227150000000002</c:v>
                </c:pt>
                <c:pt idx="3">
                  <c:v>49.748109999999997</c:v>
                </c:pt>
                <c:pt idx="4">
                  <c:v>50.92765</c:v>
                </c:pt>
                <c:pt idx="5">
                  <c:v>49.001240000000003</c:v>
                </c:pt>
                <c:pt idx="6">
                  <c:v>51.239150000000002</c:v>
                </c:pt>
                <c:pt idx="7">
                  <c:v>49.83907</c:v>
                </c:pt>
                <c:pt idx="8">
                  <c:v>51.080019999999998</c:v>
                </c:pt>
                <c:pt idx="9">
                  <c:v>49.480269999999997</c:v>
                </c:pt>
                <c:pt idx="10">
                  <c:v>51.192120000000003</c:v>
                </c:pt>
                <c:pt idx="11">
                  <c:v>50.48404</c:v>
                </c:pt>
                <c:pt idx="12">
                  <c:v>51.37323</c:v>
                </c:pt>
                <c:pt idx="13">
                  <c:v>51.282989999999998</c:v>
                </c:pt>
                <c:pt idx="14">
                  <c:v>48.023530000000001</c:v>
                </c:pt>
                <c:pt idx="15">
                  <c:v>50.645719999999997</c:v>
                </c:pt>
                <c:pt idx="16">
                  <c:v>49.699680000000001</c:v>
                </c:pt>
                <c:pt idx="17">
                  <c:v>49.022289999999998</c:v>
                </c:pt>
                <c:pt idx="18">
                  <c:v>52.361469999999997</c:v>
                </c:pt>
                <c:pt idx="19">
                  <c:v>51.256619999999998</c:v>
                </c:pt>
                <c:pt idx="20">
                  <c:v>49.435940000000002</c:v>
                </c:pt>
                <c:pt idx="21">
                  <c:v>47.631239999999998</c:v>
                </c:pt>
                <c:pt idx="22">
                  <c:v>50.124299999999998</c:v>
                </c:pt>
                <c:pt idx="23">
                  <c:v>50.466709999999999</c:v>
                </c:pt>
                <c:pt idx="24">
                  <c:v>48.167400000000001</c:v>
                </c:pt>
                <c:pt idx="25">
                  <c:v>48.934669999999997</c:v>
                </c:pt>
                <c:pt idx="26">
                  <c:v>51.842660000000002</c:v>
                </c:pt>
                <c:pt idx="27">
                  <c:v>48.931910000000002</c:v>
                </c:pt>
                <c:pt idx="28">
                  <c:v>46.253999999999998</c:v>
                </c:pt>
                <c:pt idx="29">
                  <c:v>51.325180000000003</c:v>
                </c:pt>
                <c:pt idx="30">
                  <c:v>50.332050000000002</c:v>
                </c:pt>
                <c:pt idx="31">
                  <c:v>48.840739999999997</c:v>
                </c:pt>
                <c:pt idx="32">
                  <c:v>52.588500000000003</c:v>
                </c:pt>
                <c:pt idx="33">
                  <c:v>48.748480000000001</c:v>
                </c:pt>
                <c:pt idx="34">
                  <c:v>50.68394</c:v>
                </c:pt>
                <c:pt idx="35">
                  <c:v>51.250129999999999</c:v>
                </c:pt>
                <c:pt idx="36">
                  <c:v>48.439059999999998</c:v>
                </c:pt>
                <c:pt idx="37">
                  <c:v>50.378540000000001</c:v>
                </c:pt>
                <c:pt idx="38">
                  <c:v>48.801729999999999</c:v>
                </c:pt>
                <c:pt idx="39">
                  <c:v>49.875500000000002</c:v>
                </c:pt>
                <c:pt idx="40">
                  <c:v>48.066690000000001</c:v>
                </c:pt>
                <c:pt idx="41">
                  <c:v>50.406910000000003</c:v>
                </c:pt>
                <c:pt idx="42">
                  <c:v>50.692770000000003</c:v>
                </c:pt>
                <c:pt idx="43">
                  <c:v>49.690179999999998</c:v>
                </c:pt>
                <c:pt idx="44">
                  <c:v>48.85163</c:v>
                </c:pt>
                <c:pt idx="45">
                  <c:v>49.271210000000004</c:v>
                </c:pt>
                <c:pt idx="46">
                  <c:v>49.067100000000003</c:v>
                </c:pt>
                <c:pt idx="47">
                  <c:v>50.798679999999997</c:v>
                </c:pt>
                <c:pt idx="48">
                  <c:v>49.124189999999999</c:v>
                </c:pt>
                <c:pt idx="49">
                  <c:v>47.177619999999997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7A-4C62-A19C-B89FE3C624EA}"/>
            </c:ext>
          </c:extLst>
        </c:ser>
        <c:ser>
          <c:idx val="1"/>
          <c:order val="1"/>
          <c:tx>
            <c:strRef>
              <c:f>'social care receipt'!$AB$2</c:f>
              <c:strCache>
                <c:ptCount val="1"/>
                <c:pt idx="0">
                  <c:v>65 to 79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'social care receipt'!$M$4:$M$53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xVal>
          <c:yVal>
            <c:numRef>
              <c:f>'social care receipt'!$AB$4:$AB$53</c:f>
              <c:numCache>
                <c:formatCode>General</c:formatCode>
                <c:ptCount val="50"/>
                <c:pt idx="0">
                  <c:v>16.85041</c:v>
                </c:pt>
                <c:pt idx="1">
                  <c:v>17.012619999999998</c:v>
                </c:pt>
                <c:pt idx="2">
                  <c:v>16.82536</c:v>
                </c:pt>
                <c:pt idx="3">
                  <c:v>16.97888</c:v>
                </c:pt>
                <c:pt idx="4">
                  <c:v>17.116160000000001</c:v>
                </c:pt>
                <c:pt idx="5">
                  <c:v>16.571090000000002</c:v>
                </c:pt>
                <c:pt idx="6">
                  <c:v>16.478179999999998</c:v>
                </c:pt>
                <c:pt idx="7">
                  <c:v>16.987690000000001</c:v>
                </c:pt>
                <c:pt idx="8">
                  <c:v>17.68439</c:v>
                </c:pt>
                <c:pt idx="9">
                  <c:v>17.012599999999999</c:v>
                </c:pt>
                <c:pt idx="10">
                  <c:v>16.7896</c:v>
                </c:pt>
                <c:pt idx="11">
                  <c:v>16.09027</c:v>
                </c:pt>
                <c:pt idx="12">
                  <c:v>15.97214</c:v>
                </c:pt>
                <c:pt idx="13">
                  <c:v>16.303039999999999</c:v>
                </c:pt>
                <c:pt idx="14">
                  <c:v>16.514420000000001</c:v>
                </c:pt>
                <c:pt idx="15">
                  <c:v>16.444990000000001</c:v>
                </c:pt>
                <c:pt idx="16">
                  <c:v>16.261690000000002</c:v>
                </c:pt>
                <c:pt idx="17">
                  <c:v>16.063859999999998</c:v>
                </c:pt>
                <c:pt idx="18">
                  <c:v>16.01774</c:v>
                </c:pt>
                <c:pt idx="19">
                  <c:v>16.012530000000002</c:v>
                </c:pt>
                <c:pt idx="20">
                  <c:v>15.973470000000001</c:v>
                </c:pt>
                <c:pt idx="21">
                  <c:v>16.00882</c:v>
                </c:pt>
                <c:pt idx="22">
                  <c:v>16.53913</c:v>
                </c:pt>
                <c:pt idx="23">
                  <c:v>16.155010000000001</c:v>
                </c:pt>
                <c:pt idx="24">
                  <c:v>15.8666</c:v>
                </c:pt>
                <c:pt idx="25">
                  <c:v>15.83178</c:v>
                </c:pt>
                <c:pt idx="26">
                  <c:v>16.109010000000001</c:v>
                </c:pt>
                <c:pt idx="27">
                  <c:v>15.414149999999999</c:v>
                </c:pt>
                <c:pt idx="28">
                  <c:v>15.958729999999999</c:v>
                </c:pt>
                <c:pt idx="29">
                  <c:v>15.90781</c:v>
                </c:pt>
                <c:pt idx="30">
                  <c:v>15.436489999999999</c:v>
                </c:pt>
                <c:pt idx="31">
                  <c:v>15.75892</c:v>
                </c:pt>
                <c:pt idx="32">
                  <c:v>15.11173</c:v>
                </c:pt>
                <c:pt idx="33">
                  <c:v>15.759069999999999</c:v>
                </c:pt>
                <c:pt idx="34">
                  <c:v>16.022300000000001</c:v>
                </c:pt>
                <c:pt idx="35">
                  <c:v>16.01492</c:v>
                </c:pt>
                <c:pt idx="36">
                  <c:v>15.47223</c:v>
                </c:pt>
                <c:pt idx="37">
                  <c:v>15.115030000000001</c:v>
                </c:pt>
                <c:pt idx="38">
                  <c:v>15.53084</c:v>
                </c:pt>
                <c:pt idx="39">
                  <c:v>15.046010000000001</c:v>
                </c:pt>
                <c:pt idx="40">
                  <c:v>15.255599999999999</c:v>
                </c:pt>
                <c:pt idx="41">
                  <c:v>15.35172</c:v>
                </c:pt>
                <c:pt idx="42">
                  <c:v>15.056089999999999</c:v>
                </c:pt>
                <c:pt idx="43">
                  <c:v>14.790940000000001</c:v>
                </c:pt>
                <c:pt idx="44">
                  <c:v>15.553699999999999</c:v>
                </c:pt>
                <c:pt idx="45">
                  <c:v>15.009829999999999</c:v>
                </c:pt>
                <c:pt idx="46">
                  <c:v>15.664870000000001</c:v>
                </c:pt>
                <c:pt idx="47">
                  <c:v>15.27366</c:v>
                </c:pt>
                <c:pt idx="48">
                  <c:v>15.02924</c:v>
                </c:pt>
                <c:pt idx="49">
                  <c:v>15.144209999999999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7A-4C62-A19C-B89FE3C624EA}"/>
            </c:ext>
          </c:extLst>
        </c:ser>
        <c:ser>
          <c:idx val="2"/>
          <c:order val="2"/>
          <c:tx>
            <c:strRef>
              <c:f>'social care receipt'!$AC$2</c:f>
              <c:strCache>
                <c:ptCount val="1"/>
                <c:pt idx="0">
                  <c:v>80+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'social care receipt'!$M$4:$M$53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xVal>
          <c:yVal>
            <c:numRef>
              <c:f>'social care receipt'!$AC$4:$AC$53</c:f>
              <c:numCache>
                <c:formatCode>General</c:formatCode>
                <c:ptCount val="50"/>
                <c:pt idx="0">
                  <c:v>16.384</c:v>
                </c:pt>
                <c:pt idx="1">
                  <c:v>15.38251</c:v>
                </c:pt>
                <c:pt idx="2">
                  <c:v>16.412590000000002</c:v>
                </c:pt>
                <c:pt idx="3">
                  <c:v>16.162559999999999</c:v>
                </c:pt>
                <c:pt idx="4">
                  <c:v>16.11112</c:v>
                </c:pt>
                <c:pt idx="5">
                  <c:v>15.932399999999999</c:v>
                </c:pt>
                <c:pt idx="6">
                  <c:v>16.164010000000001</c:v>
                </c:pt>
                <c:pt idx="7">
                  <c:v>15.780950000000001</c:v>
                </c:pt>
                <c:pt idx="8">
                  <c:v>16.02656</c:v>
                </c:pt>
                <c:pt idx="9">
                  <c:v>15.690950000000001</c:v>
                </c:pt>
                <c:pt idx="10">
                  <c:v>15.27328</c:v>
                </c:pt>
                <c:pt idx="11">
                  <c:v>15.769880000000001</c:v>
                </c:pt>
                <c:pt idx="12">
                  <c:v>15.186489999999999</c:v>
                </c:pt>
                <c:pt idx="13">
                  <c:v>15.52768</c:v>
                </c:pt>
                <c:pt idx="14">
                  <c:v>15.203709999999999</c:v>
                </c:pt>
                <c:pt idx="15">
                  <c:v>15.34193</c:v>
                </c:pt>
                <c:pt idx="16">
                  <c:v>15.180899999999999</c:v>
                </c:pt>
                <c:pt idx="17">
                  <c:v>15.01332</c:v>
                </c:pt>
                <c:pt idx="18">
                  <c:v>15.202629999999999</c:v>
                </c:pt>
                <c:pt idx="19">
                  <c:v>15.226319999999999</c:v>
                </c:pt>
                <c:pt idx="20">
                  <c:v>14.752879999999999</c:v>
                </c:pt>
                <c:pt idx="21">
                  <c:v>14.8261</c:v>
                </c:pt>
                <c:pt idx="22">
                  <c:v>14.97167</c:v>
                </c:pt>
                <c:pt idx="23">
                  <c:v>14.486969999999999</c:v>
                </c:pt>
                <c:pt idx="24">
                  <c:v>14.84131</c:v>
                </c:pt>
                <c:pt idx="25">
                  <c:v>14.8713</c:v>
                </c:pt>
                <c:pt idx="26">
                  <c:v>14.491239999999999</c:v>
                </c:pt>
                <c:pt idx="27">
                  <c:v>14.777799999999999</c:v>
                </c:pt>
                <c:pt idx="28">
                  <c:v>14.621840000000001</c:v>
                </c:pt>
                <c:pt idx="29">
                  <c:v>14.180110000000001</c:v>
                </c:pt>
                <c:pt idx="30">
                  <c:v>14.54616</c:v>
                </c:pt>
                <c:pt idx="31">
                  <c:v>14.322559999999999</c:v>
                </c:pt>
                <c:pt idx="32">
                  <c:v>14.30254</c:v>
                </c:pt>
                <c:pt idx="33">
                  <c:v>14.11501</c:v>
                </c:pt>
                <c:pt idx="34">
                  <c:v>14.018879999999999</c:v>
                </c:pt>
                <c:pt idx="35">
                  <c:v>13.98183</c:v>
                </c:pt>
                <c:pt idx="36">
                  <c:v>13.867179999999999</c:v>
                </c:pt>
                <c:pt idx="37">
                  <c:v>13.88359</c:v>
                </c:pt>
                <c:pt idx="38">
                  <c:v>13.647679999999999</c:v>
                </c:pt>
                <c:pt idx="39">
                  <c:v>13.826639999999999</c:v>
                </c:pt>
                <c:pt idx="40">
                  <c:v>13.900080000000001</c:v>
                </c:pt>
                <c:pt idx="41">
                  <c:v>13.65208</c:v>
                </c:pt>
                <c:pt idx="42">
                  <c:v>13.92703</c:v>
                </c:pt>
                <c:pt idx="43">
                  <c:v>13.74403</c:v>
                </c:pt>
                <c:pt idx="44">
                  <c:v>13.51111</c:v>
                </c:pt>
                <c:pt idx="45">
                  <c:v>13.19955</c:v>
                </c:pt>
                <c:pt idx="46">
                  <c:v>13.675940000000001</c:v>
                </c:pt>
                <c:pt idx="47">
                  <c:v>13.39644</c:v>
                </c:pt>
                <c:pt idx="48">
                  <c:v>13.37384</c:v>
                </c:pt>
                <c:pt idx="49">
                  <c:v>13.303929999999999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7A-4C62-A19C-B89FE3C62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817375"/>
        <c:axId val="592138399"/>
      </c:scatterChart>
      <c:valAx>
        <c:axId val="1582817375"/>
        <c:scaling>
          <c:orientation val="minMax"/>
          <c:max val="2070"/>
          <c:min val="20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138399"/>
        <c:crosses val="autoZero"/>
        <c:crossBetween val="midCat"/>
      </c:valAx>
      <c:valAx>
        <c:axId val="59213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hours per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817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5279943132108486"/>
          <c:y val="0.73205963837853605"/>
          <c:w val="0.47773425196850394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03998764860275"/>
          <c:y val="5.0925925925925923E-2"/>
          <c:w val="0.85240430240337617"/>
          <c:h val="0.76635461056099019"/>
        </c:manualLayout>
      </c:layout>
      <c:areaChart>
        <c:grouping val="stacked"/>
        <c:varyColors val="0"/>
        <c:ser>
          <c:idx val="0"/>
          <c:order val="0"/>
          <c:tx>
            <c:strRef>
              <c:f>'social care receipt'!$BH$2</c:f>
              <c:strCache>
                <c:ptCount val="1"/>
                <c:pt idx="0">
                  <c:v>parents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'social care receipt'!$BG$4:$BG$53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cat>
          <c:val>
            <c:numRef>
              <c:f>'social care receipt'!$BH$4:$BH$53</c:f>
              <c:numCache>
                <c:formatCode>General</c:formatCode>
                <c:ptCount val="50"/>
                <c:pt idx="0">
                  <c:v>0.19605138427055979</c:v>
                </c:pt>
                <c:pt idx="1">
                  <c:v>0.23462257267441494</c:v>
                </c:pt>
                <c:pt idx="2">
                  <c:v>0.13948249011581634</c:v>
                </c:pt>
                <c:pt idx="3">
                  <c:v>0.17197745446943313</c:v>
                </c:pt>
                <c:pt idx="4">
                  <c:v>0.27199353409383231</c:v>
                </c:pt>
                <c:pt idx="5">
                  <c:v>0.19876840380251995</c:v>
                </c:pt>
                <c:pt idx="6">
                  <c:v>0.18393946980822429</c:v>
                </c:pt>
                <c:pt idx="7">
                  <c:v>0.26006290097768853</c:v>
                </c:pt>
                <c:pt idx="8">
                  <c:v>0.34307003021486498</c:v>
                </c:pt>
                <c:pt idx="9">
                  <c:v>0.32312921816973539</c:v>
                </c:pt>
                <c:pt idx="10">
                  <c:v>0.34674241770310998</c:v>
                </c:pt>
                <c:pt idx="11">
                  <c:v>0.53496548883829242</c:v>
                </c:pt>
                <c:pt idx="12">
                  <c:v>0.53498529329429156</c:v>
                </c:pt>
                <c:pt idx="13">
                  <c:v>0.70035215581509236</c:v>
                </c:pt>
                <c:pt idx="14">
                  <c:v>0.6276107735994263</c:v>
                </c:pt>
                <c:pt idx="15">
                  <c:v>1.1082634596628642</c:v>
                </c:pt>
                <c:pt idx="16">
                  <c:v>1.0238770540251245</c:v>
                </c:pt>
                <c:pt idx="17">
                  <c:v>0.84425800058457956</c:v>
                </c:pt>
                <c:pt idx="18">
                  <c:v>1.1554659948172616</c:v>
                </c:pt>
                <c:pt idx="19">
                  <c:v>0.94165003191871799</c:v>
                </c:pt>
                <c:pt idx="20">
                  <c:v>1.2490414380322883</c:v>
                </c:pt>
                <c:pt idx="21">
                  <c:v>1.1497989282328149</c:v>
                </c:pt>
                <c:pt idx="22">
                  <c:v>1.3633167522268526</c:v>
                </c:pt>
                <c:pt idx="23">
                  <c:v>1.2798649407274325</c:v>
                </c:pt>
                <c:pt idx="24">
                  <c:v>1.3173445587245791</c:v>
                </c:pt>
                <c:pt idx="25">
                  <c:v>1.6533742287925397</c:v>
                </c:pt>
                <c:pt idx="26">
                  <c:v>1.9142592162349084</c:v>
                </c:pt>
                <c:pt idx="27">
                  <c:v>1.631966020022799</c:v>
                </c:pt>
                <c:pt idx="28">
                  <c:v>1.5973110912265438</c:v>
                </c:pt>
                <c:pt idx="29">
                  <c:v>1.9856507126558858</c:v>
                </c:pt>
                <c:pt idx="30">
                  <c:v>1.6658665991964285</c:v>
                </c:pt>
                <c:pt idx="31">
                  <c:v>2.1458882007931308</c:v>
                </c:pt>
                <c:pt idx="32">
                  <c:v>2.1516398023559966</c:v>
                </c:pt>
                <c:pt idx="33">
                  <c:v>2.20224454826241</c:v>
                </c:pt>
                <c:pt idx="34">
                  <c:v>2.0947512372005317</c:v>
                </c:pt>
                <c:pt idx="35">
                  <c:v>2.1266160915880472</c:v>
                </c:pt>
                <c:pt idx="36">
                  <c:v>2.1857739160182028</c:v>
                </c:pt>
                <c:pt idx="37">
                  <c:v>1.9468788109504274</c:v>
                </c:pt>
                <c:pt idx="38">
                  <c:v>1.8751290636589457</c:v>
                </c:pt>
                <c:pt idx="39">
                  <c:v>2.042472428518495</c:v>
                </c:pt>
                <c:pt idx="40">
                  <c:v>2.7925602388771793</c:v>
                </c:pt>
                <c:pt idx="41">
                  <c:v>2.6333418953948184</c:v>
                </c:pt>
                <c:pt idx="42">
                  <c:v>2.3878898315278727</c:v>
                </c:pt>
                <c:pt idx="43">
                  <c:v>2.363811368136449</c:v>
                </c:pt>
                <c:pt idx="44">
                  <c:v>2.1889130172194831</c:v>
                </c:pt>
                <c:pt idx="45">
                  <c:v>2.2635650335361075</c:v>
                </c:pt>
                <c:pt idx="46">
                  <c:v>2.2064263568939246</c:v>
                </c:pt>
                <c:pt idx="47">
                  <c:v>2.5156536101134845</c:v>
                </c:pt>
                <c:pt idx="48">
                  <c:v>2.5865296549509611</c:v>
                </c:pt>
                <c:pt idx="49">
                  <c:v>2.381999349049428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89-447A-B4A0-670C0CA106A1}"/>
            </c:ext>
          </c:extLst>
        </c:ser>
        <c:ser>
          <c:idx val="1"/>
          <c:order val="1"/>
          <c:tx>
            <c:strRef>
              <c:f>'social care receipt'!$BI$2</c:f>
              <c:strCache>
                <c:ptCount val="1"/>
                <c:pt idx="0">
                  <c:v>partners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'social care receipt'!$BG$4:$BG$53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cat>
          <c:val>
            <c:numRef>
              <c:f>'social care receipt'!$BI$4:$BI$53</c:f>
              <c:numCache>
                <c:formatCode>General</c:formatCode>
                <c:ptCount val="50"/>
                <c:pt idx="0">
                  <c:v>17.604804455502613</c:v>
                </c:pt>
                <c:pt idx="1">
                  <c:v>20.537986045162288</c:v>
                </c:pt>
                <c:pt idx="2">
                  <c:v>23.233412940050069</c:v>
                </c:pt>
                <c:pt idx="3">
                  <c:v>24.13131735120928</c:v>
                </c:pt>
                <c:pt idx="4">
                  <c:v>25.642741147140026</c:v>
                </c:pt>
                <c:pt idx="5">
                  <c:v>26.243842325715431</c:v>
                </c:pt>
                <c:pt idx="6">
                  <c:v>28.042025821778278</c:v>
                </c:pt>
                <c:pt idx="7">
                  <c:v>28.617325189305159</c:v>
                </c:pt>
                <c:pt idx="8">
                  <c:v>30.284047193815869</c:v>
                </c:pt>
                <c:pt idx="9">
                  <c:v>29.833797197014476</c:v>
                </c:pt>
                <c:pt idx="10">
                  <c:v>31.020379140990546</c:v>
                </c:pt>
                <c:pt idx="11">
                  <c:v>31.456686575310272</c:v>
                </c:pt>
                <c:pt idx="12">
                  <c:v>31.281965847400134</c:v>
                </c:pt>
                <c:pt idx="13">
                  <c:v>33.346510942986477</c:v>
                </c:pt>
                <c:pt idx="14">
                  <c:v>33.13176375682778</c:v>
                </c:pt>
                <c:pt idx="15">
                  <c:v>34.883213160195346</c:v>
                </c:pt>
                <c:pt idx="16">
                  <c:v>34.701066847543231</c:v>
                </c:pt>
                <c:pt idx="17">
                  <c:v>34.907132680089404</c:v>
                </c:pt>
                <c:pt idx="18">
                  <c:v>36.804624890102254</c:v>
                </c:pt>
                <c:pt idx="19">
                  <c:v>37.405707691511211</c:v>
                </c:pt>
                <c:pt idx="20">
                  <c:v>37.869421297352218</c:v>
                </c:pt>
                <c:pt idx="21">
                  <c:v>37.898643985045929</c:v>
                </c:pt>
                <c:pt idx="22">
                  <c:v>40.421360851867711</c:v>
                </c:pt>
                <c:pt idx="23">
                  <c:v>40.27923982913623</c:v>
                </c:pt>
                <c:pt idx="24">
                  <c:v>40.714356600572096</c:v>
                </c:pt>
                <c:pt idx="25">
                  <c:v>42.608325250336961</c:v>
                </c:pt>
                <c:pt idx="26">
                  <c:v>42.112599140208815</c:v>
                </c:pt>
                <c:pt idx="27">
                  <c:v>42.214934324394427</c:v>
                </c:pt>
                <c:pt idx="28">
                  <c:v>43.435542300827464</c:v>
                </c:pt>
                <c:pt idx="29">
                  <c:v>44.012159940779249</c:v>
                </c:pt>
                <c:pt idx="30">
                  <c:v>43.505873933020446</c:v>
                </c:pt>
                <c:pt idx="31">
                  <c:v>45.067960954331447</c:v>
                </c:pt>
                <c:pt idx="32">
                  <c:v>45.526383361612744</c:v>
                </c:pt>
                <c:pt idx="33">
                  <c:v>46.219772652837548</c:v>
                </c:pt>
                <c:pt idx="34">
                  <c:v>47.790606354077624</c:v>
                </c:pt>
                <c:pt idx="35">
                  <c:v>49.086514209365504</c:v>
                </c:pt>
                <c:pt idx="36">
                  <c:v>47.58883331352672</c:v>
                </c:pt>
                <c:pt idx="37">
                  <c:v>49.389725486012118</c:v>
                </c:pt>
                <c:pt idx="38">
                  <c:v>50.619343542290459</c:v>
                </c:pt>
                <c:pt idx="39">
                  <c:v>52.114680300929081</c:v>
                </c:pt>
                <c:pt idx="40">
                  <c:v>52.108032590397904</c:v>
                </c:pt>
                <c:pt idx="41">
                  <c:v>52.90127490546022</c:v>
                </c:pt>
                <c:pt idx="42">
                  <c:v>55.665713828003149</c:v>
                </c:pt>
                <c:pt idx="43">
                  <c:v>54.792771567194457</c:v>
                </c:pt>
                <c:pt idx="44">
                  <c:v>56.008862528682968</c:v>
                </c:pt>
                <c:pt idx="45">
                  <c:v>55.523178595170918</c:v>
                </c:pt>
                <c:pt idx="46">
                  <c:v>60.145036634911222</c:v>
                </c:pt>
                <c:pt idx="47">
                  <c:v>58.708666165275773</c:v>
                </c:pt>
                <c:pt idx="48">
                  <c:v>59.103719976762221</c:v>
                </c:pt>
                <c:pt idx="49">
                  <c:v>59.606179262874768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89-447A-B4A0-670C0CA106A1}"/>
            </c:ext>
          </c:extLst>
        </c:ser>
        <c:ser>
          <c:idx val="2"/>
          <c:order val="2"/>
          <c:tx>
            <c:strRef>
              <c:f>'social care receipt'!$BJ$2</c:f>
              <c:strCache>
                <c:ptCount val="1"/>
                <c:pt idx="0">
                  <c:v>daughters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'social care receipt'!$BG$4:$BG$53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cat>
          <c:val>
            <c:numRef>
              <c:f>'social care receipt'!$BJ$4:$BJ$53</c:f>
              <c:numCache>
                <c:formatCode>General</c:formatCode>
                <c:ptCount val="50"/>
                <c:pt idx="0">
                  <c:v>3.5089954200937639</c:v>
                </c:pt>
                <c:pt idx="1">
                  <c:v>3.6542286166480702</c:v>
                </c:pt>
                <c:pt idx="2">
                  <c:v>3.8298355304205232</c:v>
                </c:pt>
                <c:pt idx="3">
                  <c:v>3.7344233413623522</c:v>
                </c:pt>
                <c:pt idx="4">
                  <c:v>3.88076898553309</c:v>
                </c:pt>
                <c:pt idx="5">
                  <c:v>4.2241050651622274</c:v>
                </c:pt>
                <c:pt idx="6">
                  <c:v>4.1980156321371069</c:v>
                </c:pt>
                <c:pt idx="7">
                  <c:v>4.4158862874366811</c:v>
                </c:pt>
                <c:pt idx="8">
                  <c:v>4.6209497053144117</c:v>
                </c:pt>
                <c:pt idx="9">
                  <c:v>4.9000842169339691</c:v>
                </c:pt>
                <c:pt idx="10">
                  <c:v>4.8047750831230722</c:v>
                </c:pt>
                <c:pt idx="11">
                  <c:v>5.1189593636270505</c:v>
                </c:pt>
                <c:pt idx="12">
                  <c:v>5.3225074875654066</c:v>
                </c:pt>
                <c:pt idx="13">
                  <c:v>5.906801422917046</c:v>
                </c:pt>
                <c:pt idx="14">
                  <c:v>6.1581897941120936</c:v>
                </c:pt>
                <c:pt idx="15">
                  <c:v>6.4854048679003355</c:v>
                </c:pt>
                <c:pt idx="16">
                  <c:v>6.3833762400247602</c:v>
                </c:pt>
                <c:pt idx="17">
                  <c:v>6.5100452372310906</c:v>
                </c:pt>
                <c:pt idx="18">
                  <c:v>6.6499718170744924</c:v>
                </c:pt>
                <c:pt idx="19">
                  <c:v>7.3973590765394013</c:v>
                </c:pt>
                <c:pt idx="20">
                  <c:v>7.5178597424292137</c:v>
                </c:pt>
                <c:pt idx="21">
                  <c:v>8.2971828367086591</c:v>
                </c:pt>
                <c:pt idx="22">
                  <c:v>8.4156884546967383</c:v>
                </c:pt>
                <c:pt idx="23">
                  <c:v>8.4609221660645755</c:v>
                </c:pt>
                <c:pt idx="24">
                  <c:v>9.4279810993019719</c:v>
                </c:pt>
                <c:pt idx="25">
                  <c:v>9.4154359061561266</c:v>
                </c:pt>
                <c:pt idx="26">
                  <c:v>9.6340687457959664</c:v>
                </c:pt>
                <c:pt idx="27">
                  <c:v>9.8864935193706334</c:v>
                </c:pt>
                <c:pt idx="28">
                  <c:v>10.586459350213223</c:v>
                </c:pt>
                <c:pt idx="29">
                  <c:v>10.828565275347588</c:v>
                </c:pt>
                <c:pt idx="30">
                  <c:v>11.950529142934263</c:v>
                </c:pt>
                <c:pt idx="31">
                  <c:v>11.946777879290345</c:v>
                </c:pt>
                <c:pt idx="32">
                  <c:v>12.059791226763496</c:v>
                </c:pt>
                <c:pt idx="33">
                  <c:v>12.380265730838151</c:v>
                </c:pt>
                <c:pt idx="34">
                  <c:v>13.469184722015974</c:v>
                </c:pt>
                <c:pt idx="35">
                  <c:v>13.784246362390457</c:v>
                </c:pt>
                <c:pt idx="36">
                  <c:v>14.110702216485311</c:v>
                </c:pt>
                <c:pt idx="37">
                  <c:v>14.069951599741337</c:v>
                </c:pt>
                <c:pt idx="38">
                  <c:v>14.476649941966601</c:v>
                </c:pt>
                <c:pt idx="39">
                  <c:v>14.726326456083466</c:v>
                </c:pt>
                <c:pt idx="40">
                  <c:v>16.197293952532107</c:v>
                </c:pt>
                <c:pt idx="41">
                  <c:v>16.370364533965414</c:v>
                </c:pt>
                <c:pt idx="42">
                  <c:v>16.688597166393379</c:v>
                </c:pt>
                <c:pt idx="43">
                  <c:v>17.5608176127554</c:v>
                </c:pt>
                <c:pt idx="44">
                  <c:v>18.110377677936984</c:v>
                </c:pt>
                <c:pt idx="45">
                  <c:v>17.538307539853928</c:v>
                </c:pt>
                <c:pt idx="46">
                  <c:v>19.443173962700776</c:v>
                </c:pt>
                <c:pt idx="47">
                  <c:v>18.867775927296265</c:v>
                </c:pt>
                <c:pt idx="48">
                  <c:v>19.906006861599714</c:v>
                </c:pt>
                <c:pt idx="49">
                  <c:v>20.707543006597138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89-447A-B4A0-670C0CA106A1}"/>
            </c:ext>
          </c:extLst>
        </c:ser>
        <c:ser>
          <c:idx val="3"/>
          <c:order val="3"/>
          <c:tx>
            <c:strRef>
              <c:f>'social care receipt'!$BK$2</c:f>
              <c:strCache>
                <c:ptCount val="1"/>
                <c:pt idx="0">
                  <c:v>sons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'social care receipt'!$BG$4:$BG$53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cat>
          <c:val>
            <c:numRef>
              <c:f>'social care receipt'!$BK$4:$BK$53</c:f>
              <c:numCache>
                <c:formatCode>General</c:formatCode>
                <c:ptCount val="50"/>
                <c:pt idx="0">
                  <c:v>1.5949912935588384</c:v>
                </c:pt>
                <c:pt idx="1">
                  <c:v>1.7894841682619917</c:v>
                </c:pt>
                <c:pt idx="2">
                  <c:v>1.9150018087376901</c:v>
                </c:pt>
                <c:pt idx="3">
                  <c:v>1.6572892784570459</c:v>
                </c:pt>
                <c:pt idx="4">
                  <c:v>1.7983685742461926</c:v>
                </c:pt>
                <c:pt idx="5">
                  <c:v>1.9555447188360127</c:v>
                </c:pt>
                <c:pt idx="6">
                  <c:v>2.069360243631754</c:v>
                </c:pt>
                <c:pt idx="7">
                  <c:v>2.04398550167517</c:v>
                </c:pt>
                <c:pt idx="8">
                  <c:v>2.3147190921889238</c:v>
                </c:pt>
                <c:pt idx="9">
                  <c:v>2.3051230155564371</c:v>
                </c:pt>
                <c:pt idx="10">
                  <c:v>2.293300742175413</c:v>
                </c:pt>
                <c:pt idx="11">
                  <c:v>2.4076937171223078</c:v>
                </c:pt>
                <c:pt idx="12">
                  <c:v>2.3443683483099589</c:v>
                </c:pt>
                <c:pt idx="13">
                  <c:v>2.6556079886965942</c:v>
                </c:pt>
                <c:pt idx="14">
                  <c:v>2.7993172346430213</c:v>
                </c:pt>
                <c:pt idx="15">
                  <c:v>2.8153238563296905</c:v>
                </c:pt>
                <c:pt idx="16">
                  <c:v>3.094998371625143</c:v>
                </c:pt>
                <c:pt idx="17">
                  <c:v>3.2316557378500796</c:v>
                </c:pt>
                <c:pt idx="18">
                  <c:v>3.1818498522368941</c:v>
                </c:pt>
                <c:pt idx="19">
                  <c:v>3.4865432359940653</c:v>
                </c:pt>
                <c:pt idx="20">
                  <c:v>3.5549176732800971</c:v>
                </c:pt>
                <c:pt idx="21">
                  <c:v>3.6494765918322272</c:v>
                </c:pt>
                <c:pt idx="22">
                  <c:v>3.5917891904200139</c:v>
                </c:pt>
                <c:pt idx="23">
                  <c:v>4.0592433727882771</c:v>
                </c:pt>
                <c:pt idx="24">
                  <c:v>4.0045062715651829</c:v>
                </c:pt>
                <c:pt idx="25">
                  <c:v>4.1780474700062875</c:v>
                </c:pt>
                <c:pt idx="26">
                  <c:v>4.7097743746440379</c:v>
                </c:pt>
                <c:pt idx="27">
                  <c:v>4.577331514108276</c:v>
                </c:pt>
                <c:pt idx="28">
                  <c:v>4.6877650016489989</c:v>
                </c:pt>
                <c:pt idx="29">
                  <c:v>4.6850172008020365</c:v>
                </c:pt>
                <c:pt idx="30">
                  <c:v>5.1699450923752588</c:v>
                </c:pt>
                <c:pt idx="31">
                  <c:v>5.4436111191858636</c:v>
                </c:pt>
                <c:pt idx="32">
                  <c:v>5.8939178050049117</c:v>
                </c:pt>
                <c:pt idx="33">
                  <c:v>6.1230336262602814</c:v>
                </c:pt>
                <c:pt idx="34">
                  <c:v>6.0776478252013968</c:v>
                </c:pt>
                <c:pt idx="35">
                  <c:v>6.5454953724323177</c:v>
                </c:pt>
                <c:pt idx="36">
                  <c:v>6.7392941949565248</c:v>
                </c:pt>
                <c:pt idx="37">
                  <c:v>6.3966419878799083</c:v>
                </c:pt>
                <c:pt idx="38">
                  <c:v>6.3907758540535688</c:v>
                </c:pt>
                <c:pt idx="39">
                  <c:v>6.8088799580001718</c:v>
                </c:pt>
                <c:pt idx="40">
                  <c:v>7.1170655820807296</c:v>
                </c:pt>
                <c:pt idx="41">
                  <c:v>7.2845559245362619</c:v>
                </c:pt>
                <c:pt idx="42">
                  <c:v>7.6244363098719425</c:v>
                </c:pt>
                <c:pt idx="43">
                  <c:v>8.0903535908809694</c:v>
                </c:pt>
                <c:pt idx="44">
                  <c:v>8.2823520195029925</c:v>
                </c:pt>
                <c:pt idx="45">
                  <c:v>8.3551341156019348</c:v>
                </c:pt>
                <c:pt idx="46">
                  <c:v>8.2962315836133822</c:v>
                </c:pt>
                <c:pt idx="47">
                  <c:v>8.7802557447622522</c:v>
                </c:pt>
                <c:pt idx="48">
                  <c:v>8.9858466708045412</c:v>
                </c:pt>
                <c:pt idx="49">
                  <c:v>9.4016873925153863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89-447A-B4A0-670C0CA106A1}"/>
            </c:ext>
          </c:extLst>
        </c:ser>
        <c:ser>
          <c:idx val="4"/>
          <c:order val="4"/>
          <c:tx>
            <c:strRef>
              <c:f>'social care receipt'!$BL$2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'social care receipt'!$BG$4:$BG$53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cat>
          <c:val>
            <c:numRef>
              <c:f>'social care receipt'!$BL$4:$BL$53</c:f>
              <c:numCache>
                <c:formatCode>General</c:formatCode>
                <c:ptCount val="50"/>
                <c:pt idx="0">
                  <c:v>2.6685526550885736</c:v>
                </c:pt>
                <c:pt idx="1">
                  <c:v>3.1506272157585524</c:v>
                </c:pt>
                <c:pt idx="2">
                  <c:v>2.4424099614897359</c:v>
                </c:pt>
                <c:pt idx="3">
                  <c:v>2.5660247186606049</c:v>
                </c:pt>
                <c:pt idx="4">
                  <c:v>2.901955585609941</c:v>
                </c:pt>
                <c:pt idx="5">
                  <c:v>2.8401144659439503</c:v>
                </c:pt>
                <c:pt idx="6">
                  <c:v>2.9984172493225105</c:v>
                </c:pt>
                <c:pt idx="7">
                  <c:v>3.4270920301282852</c:v>
                </c:pt>
                <c:pt idx="8">
                  <c:v>3.5291880696687574</c:v>
                </c:pt>
                <c:pt idx="9">
                  <c:v>3.6445265256337969</c:v>
                </c:pt>
                <c:pt idx="10">
                  <c:v>3.8953222695322349</c:v>
                </c:pt>
                <c:pt idx="11">
                  <c:v>3.9248316001095689</c:v>
                </c:pt>
                <c:pt idx="12">
                  <c:v>4.2315821550913899</c:v>
                </c:pt>
                <c:pt idx="13">
                  <c:v>3.972482630544981</c:v>
                </c:pt>
                <c:pt idx="14">
                  <c:v>4.3380089674992091</c:v>
                </c:pt>
                <c:pt idx="15">
                  <c:v>4.2655184500032783</c:v>
                </c:pt>
                <c:pt idx="16">
                  <c:v>4.5852023676049161</c:v>
                </c:pt>
                <c:pt idx="17">
                  <c:v>4.9859575606801423</c:v>
                </c:pt>
                <c:pt idx="18">
                  <c:v>5.1432995195599824</c:v>
                </c:pt>
                <c:pt idx="19">
                  <c:v>5.5780979659743632</c:v>
                </c:pt>
                <c:pt idx="20">
                  <c:v>5.7560092450821125</c:v>
                </c:pt>
                <c:pt idx="21">
                  <c:v>5.9830971635096191</c:v>
                </c:pt>
                <c:pt idx="22">
                  <c:v>6.4244281641029151</c:v>
                </c:pt>
                <c:pt idx="23">
                  <c:v>7.095105040348102</c:v>
                </c:pt>
                <c:pt idx="24">
                  <c:v>6.9090621165611834</c:v>
                </c:pt>
                <c:pt idx="25">
                  <c:v>7.2415987098628722</c:v>
                </c:pt>
                <c:pt idx="26">
                  <c:v>8.1739271412754935</c:v>
                </c:pt>
                <c:pt idx="27">
                  <c:v>7.9626450890409686</c:v>
                </c:pt>
                <c:pt idx="28">
                  <c:v>8.700928127951677</c:v>
                </c:pt>
                <c:pt idx="29">
                  <c:v>9.3490183358326906</c:v>
                </c:pt>
                <c:pt idx="30">
                  <c:v>9.9500974560693471</c:v>
                </c:pt>
                <c:pt idx="31">
                  <c:v>9.1440958783913295</c:v>
                </c:pt>
                <c:pt idx="32">
                  <c:v>9.8926778047171364</c:v>
                </c:pt>
                <c:pt idx="33">
                  <c:v>9.7455556168908082</c:v>
                </c:pt>
                <c:pt idx="34">
                  <c:v>10.728630956698877</c:v>
                </c:pt>
                <c:pt idx="35">
                  <c:v>11.105396151417802</c:v>
                </c:pt>
                <c:pt idx="36">
                  <c:v>11.211762868964472</c:v>
                </c:pt>
                <c:pt idx="37">
                  <c:v>12.415004254666398</c:v>
                </c:pt>
                <c:pt idx="38">
                  <c:v>11.787303228533723</c:v>
                </c:pt>
                <c:pt idx="39">
                  <c:v>12.895506469953629</c:v>
                </c:pt>
                <c:pt idx="40">
                  <c:v>12.976401599038132</c:v>
                </c:pt>
                <c:pt idx="41">
                  <c:v>13.880321042614122</c:v>
                </c:pt>
                <c:pt idx="42">
                  <c:v>13.64827272323677</c:v>
                </c:pt>
                <c:pt idx="43">
                  <c:v>14.032079842707862</c:v>
                </c:pt>
                <c:pt idx="44">
                  <c:v>15.14948637106419</c:v>
                </c:pt>
                <c:pt idx="45">
                  <c:v>14.944531014575144</c:v>
                </c:pt>
                <c:pt idx="46">
                  <c:v>14.806270092633207</c:v>
                </c:pt>
                <c:pt idx="47">
                  <c:v>14.736490735799036</c:v>
                </c:pt>
                <c:pt idx="48">
                  <c:v>14.363551151982591</c:v>
                </c:pt>
                <c:pt idx="49">
                  <c:v>14.606267172661026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89-447A-B4A0-670C0CA106A1}"/>
            </c:ext>
          </c:extLst>
        </c:ser>
        <c:ser>
          <c:idx val="5"/>
          <c:order val="5"/>
          <c:tx>
            <c:strRef>
              <c:f>'social care receipt'!$BM$2</c:f>
              <c:strCache>
                <c:ptCount val="1"/>
                <c:pt idx="0">
                  <c:v>formal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'social care receipt'!$BG$4:$BG$53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cat>
          <c:val>
            <c:numRef>
              <c:f>'social care receipt'!$BM$4:$BM$53</c:f>
              <c:numCache>
                <c:formatCode>General</c:formatCode>
                <c:ptCount val="50"/>
                <c:pt idx="0">
                  <c:v>4.152149607723894</c:v>
                </c:pt>
                <c:pt idx="1">
                  <c:v>4.3744499655020332</c:v>
                </c:pt>
                <c:pt idx="2">
                  <c:v>4.7706607982220399</c:v>
                </c:pt>
                <c:pt idx="3">
                  <c:v>4.7530786139981567</c:v>
                </c:pt>
                <c:pt idx="4">
                  <c:v>5.0406210029600764</c:v>
                </c:pt>
                <c:pt idx="5">
                  <c:v>5.2349972474056345</c:v>
                </c:pt>
                <c:pt idx="6">
                  <c:v>5.5525392658119586</c:v>
                </c:pt>
                <c:pt idx="7">
                  <c:v>5.498549951497365</c:v>
                </c:pt>
                <c:pt idx="8">
                  <c:v>6.0450521846570435</c:v>
                </c:pt>
                <c:pt idx="9">
                  <c:v>6.2002863778110768</c:v>
                </c:pt>
                <c:pt idx="10">
                  <c:v>6.3812972499515412</c:v>
                </c:pt>
                <c:pt idx="11">
                  <c:v>6.7631197876571223</c:v>
                </c:pt>
                <c:pt idx="12">
                  <c:v>6.9549206094135974</c:v>
                </c:pt>
                <c:pt idx="13">
                  <c:v>7.1726981957190956</c:v>
                </c:pt>
                <c:pt idx="14">
                  <c:v>7.6238368207184557</c:v>
                </c:pt>
                <c:pt idx="15">
                  <c:v>8.0027585105941945</c:v>
                </c:pt>
                <c:pt idx="16">
                  <c:v>8.4418704997775098</c:v>
                </c:pt>
                <c:pt idx="17">
                  <c:v>8.5371250653718889</c:v>
                </c:pt>
                <c:pt idx="18">
                  <c:v>9.0308296052866535</c:v>
                </c:pt>
                <c:pt idx="19">
                  <c:v>9.1793876620055794</c:v>
                </c:pt>
                <c:pt idx="20">
                  <c:v>9.4371507688955401</c:v>
                </c:pt>
                <c:pt idx="21">
                  <c:v>10.150355727292421</c:v>
                </c:pt>
                <c:pt idx="22">
                  <c:v>10.776040783637049</c:v>
                </c:pt>
                <c:pt idx="23">
                  <c:v>11.001576942842709</c:v>
                </c:pt>
                <c:pt idx="24">
                  <c:v>10.88284734976963</c:v>
                </c:pt>
                <c:pt idx="25">
                  <c:v>11.247327272406</c:v>
                </c:pt>
                <c:pt idx="26">
                  <c:v>12.358608280196261</c:v>
                </c:pt>
                <c:pt idx="27">
                  <c:v>13.123823426000925</c:v>
                </c:pt>
                <c:pt idx="28">
                  <c:v>13.232703435149318</c:v>
                </c:pt>
                <c:pt idx="29">
                  <c:v>14.279132818446939</c:v>
                </c:pt>
                <c:pt idx="30">
                  <c:v>15.159264207844775</c:v>
                </c:pt>
                <c:pt idx="31">
                  <c:v>15.339032700027186</c:v>
                </c:pt>
                <c:pt idx="32">
                  <c:v>15.628226000463492</c:v>
                </c:pt>
                <c:pt idx="33">
                  <c:v>16.315954856463854</c:v>
                </c:pt>
                <c:pt idx="34">
                  <c:v>17.066683316310048</c:v>
                </c:pt>
                <c:pt idx="35">
                  <c:v>17.954985541692558</c:v>
                </c:pt>
                <c:pt idx="36">
                  <c:v>18.064793131599064</c:v>
                </c:pt>
                <c:pt idx="37">
                  <c:v>18.507587493553867</c:v>
                </c:pt>
                <c:pt idx="38">
                  <c:v>19.779220654191558</c:v>
                </c:pt>
                <c:pt idx="39">
                  <c:v>20.004852167759896</c:v>
                </c:pt>
                <c:pt idx="40">
                  <c:v>20.473613167749722</c:v>
                </c:pt>
                <c:pt idx="41">
                  <c:v>21.676477705178812</c:v>
                </c:pt>
                <c:pt idx="42">
                  <c:v>21.987391852398556</c:v>
                </c:pt>
                <c:pt idx="43">
                  <c:v>23.185175628669786</c:v>
                </c:pt>
                <c:pt idx="44">
                  <c:v>23.80658552690824</c:v>
                </c:pt>
                <c:pt idx="45">
                  <c:v>24.247170204651631</c:v>
                </c:pt>
                <c:pt idx="46">
                  <c:v>24.827669639565471</c:v>
                </c:pt>
                <c:pt idx="47">
                  <c:v>26.480172820258492</c:v>
                </c:pt>
                <c:pt idx="48">
                  <c:v>26.699225992487762</c:v>
                </c:pt>
                <c:pt idx="49">
                  <c:v>27.421938136016639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589-447A-B4A0-670C0CA106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09535"/>
        <c:axId val="436310495"/>
      </c:areaChart>
      <c:catAx>
        <c:axId val="436309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310495"/>
        <c:crosses val="autoZero"/>
        <c:auto val="1"/>
        <c:lblAlgn val="ctr"/>
        <c:lblOffset val="100"/>
        <c:noMultiLvlLbl val="0"/>
      </c:catAx>
      <c:valAx>
        <c:axId val="43631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aggregate value of social</a:t>
                </a:r>
                <a:r>
                  <a:rPr lang="en-GB" baseline="0"/>
                  <a:t> care (£2022 billion)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3095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81869178117441"/>
          <c:y val="6.3515248317671566E-2"/>
          <c:w val="0.68382790386495806"/>
          <c:h val="7.02032879722402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76159230096238"/>
          <c:y val="5.0925925925925923E-2"/>
          <c:w val="0.72726640419947508"/>
          <c:h val="0.72535505978419368"/>
        </c:manualLayout>
      </c:layout>
      <c:scatterChart>
        <c:scatterStyle val="lineMarker"/>
        <c:varyColors val="0"/>
        <c:ser>
          <c:idx val="0"/>
          <c:order val="0"/>
          <c:tx>
            <c:strRef>
              <c:f>'social care receipt'!$BO$2</c:f>
              <c:strCache>
                <c:ptCount val="1"/>
                <c:pt idx="0">
                  <c:v>total care to GDP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'social care receipt'!$BG$4:$BG$53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xVal>
          <c:yVal>
            <c:numRef>
              <c:f>'social care receipt'!$BO$4:$BO$53</c:f>
              <c:numCache>
                <c:formatCode>General</c:formatCode>
                <c:ptCount val="50"/>
                <c:pt idx="0">
                  <c:v>1.3633266290192887E-2</c:v>
                </c:pt>
                <c:pt idx="1">
                  <c:v>1.4328254734571316E-2</c:v>
                </c:pt>
                <c:pt idx="2">
                  <c:v>1.4497637264223422E-2</c:v>
                </c:pt>
                <c:pt idx="3">
                  <c:v>1.515674710468696E-2</c:v>
                </c:pt>
                <c:pt idx="4">
                  <c:v>1.6157604124145873E-2</c:v>
                </c:pt>
                <c:pt idx="5">
                  <c:v>1.6441271779314221E-2</c:v>
                </c:pt>
                <c:pt idx="6">
                  <c:v>1.7060654901081836E-2</c:v>
                </c:pt>
                <c:pt idx="7">
                  <c:v>1.7202200622443681E-2</c:v>
                </c:pt>
                <c:pt idx="8">
                  <c:v>1.799822119715843E-2</c:v>
                </c:pt>
                <c:pt idx="9">
                  <c:v>1.7726078493511925E-2</c:v>
                </c:pt>
                <c:pt idx="10">
                  <c:v>1.7965159483696817E-2</c:v>
                </c:pt>
                <c:pt idx="11">
                  <c:v>1.816771743344733E-2</c:v>
                </c:pt>
                <c:pt idx="12">
                  <c:v>1.7999558124572056E-2</c:v>
                </c:pt>
                <c:pt idx="13">
                  <c:v>1.87371104737389E-2</c:v>
                </c:pt>
                <c:pt idx="14">
                  <c:v>1.8698263863073064E-2</c:v>
                </c:pt>
                <c:pt idx="15">
                  <c:v>1.9313986890327515E-2</c:v>
                </c:pt>
                <c:pt idx="16">
                  <c:v>1.9173071577103393E-2</c:v>
                </c:pt>
                <c:pt idx="17">
                  <c:v>1.904591785627267E-2</c:v>
                </c:pt>
                <c:pt idx="18">
                  <c:v>1.9603010005054152E-2</c:v>
                </c:pt>
                <c:pt idx="19">
                  <c:v>1.9847850716973734E-2</c:v>
                </c:pt>
                <c:pt idx="20">
                  <c:v>1.9882299362705018E-2</c:v>
                </c:pt>
                <c:pt idx="21">
                  <c:v>2.0020736484118912E-2</c:v>
                </c:pt>
                <c:pt idx="22">
                  <c:v>2.077299025615921E-2</c:v>
                </c:pt>
                <c:pt idx="23">
                  <c:v>2.0724840202984107E-2</c:v>
                </c:pt>
                <c:pt idx="24">
                  <c:v>2.0648558188687837E-2</c:v>
                </c:pt>
                <c:pt idx="25">
                  <c:v>2.11305859960518E-2</c:v>
                </c:pt>
                <c:pt idx="26">
                  <c:v>2.1446002055069777E-2</c:v>
                </c:pt>
                <c:pt idx="27">
                  <c:v>2.1191602649345082E-2</c:v>
                </c:pt>
                <c:pt idx="28">
                  <c:v>2.155829824117151E-2</c:v>
                </c:pt>
                <c:pt idx="29">
                  <c:v>2.1924473262567086E-2</c:v>
                </c:pt>
                <c:pt idx="30">
                  <c:v>2.2115864644802415E-2</c:v>
                </c:pt>
                <c:pt idx="31">
                  <c:v>2.2151932113440728E-2</c:v>
                </c:pt>
                <c:pt idx="32">
                  <c:v>2.2274045241807393E-2</c:v>
                </c:pt>
                <c:pt idx="33">
                  <c:v>2.2332615874635708E-2</c:v>
                </c:pt>
                <c:pt idx="34">
                  <c:v>2.295347556383048E-2</c:v>
                </c:pt>
                <c:pt idx="35">
                  <c:v>2.3349919281116203E-2</c:v>
                </c:pt>
                <c:pt idx="36">
                  <c:v>2.2799528924657041E-2</c:v>
                </c:pt>
                <c:pt idx="37">
                  <c:v>2.3055646890890798E-2</c:v>
                </c:pt>
                <c:pt idx="38">
                  <c:v>2.3163998582661844E-2</c:v>
                </c:pt>
                <c:pt idx="39">
                  <c:v>2.3582271483631317E-2</c:v>
                </c:pt>
                <c:pt idx="40">
                  <c:v>2.3859225725136702E-2</c:v>
                </c:pt>
                <c:pt idx="41">
                  <c:v>2.412027196369838E-2</c:v>
                </c:pt>
                <c:pt idx="42">
                  <c:v>2.4406948079716176E-2</c:v>
                </c:pt>
                <c:pt idx="43">
                  <c:v>2.4432345518894921E-2</c:v>
                </c:pt>
                <c:pt idx="44">
                  <c:v>2.4753862285659425E-2</c:v>
                </c:pt>
                <c:pt idx="45">
                  <c:v>2.423076410838302E-2</c:v>
                </c:pt>
                <c:pt idx="46">
                  <c:v>2.5177302936321328E-2</c:v>
                </c:pt>
                <c:pt idx="47">
                  <c:v>2.4846296612761408E-2</c:v>
                </c:pt>
                <c:pt idx="48">
                  <c:v>2.4737250939028864E-2</c:v>
                </c:pt>
                <c:pt idx="49">
                  <c:v>2.4782539678943817E-2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43-4227-9751-55877CADD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1978847"/>
        <c:axId val="891974047"/>
      </c:scatterChart>
      <c:scatterChart>
        <c:scatterStyle val="lineMarker"/>
        <c:varyColors val="0"/>
        <c:ser>
          <c:idx val="1"/>
          <c:order val="1"/>
          <c:tx>
            <c:strRef>
              <c:f>'social care receipt'!$BP$2</c:f>
              <c:strCache>
                <c:ptCount val="1"/>
                <c:pt idx="0">
                  <c:v>formal care (right axis)</c:v>
                </c:pt>
              </c:strCache>
            </c:strRef>
          </c:tx>
          <c:spPr>
            <a:ln w="19050" cap="rnd">
              <a:solidFill>
                <a:srgbClr val="55B333"/>
              </a:solidFill>
              <a:round/>
            </a:ln>
            <a:effectLst/>
          </c:spPr>
          <c:marker>
            <c:symbol val="none"/>
          </c:marker>
          <c:xVal>
            <c:numRef>
              <c:f>'social care receipt'!$BG$4:$BG$53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xVal>
          <c:yVal>
            <c:numRef>
              <c:f>'social care receipt'!$BP$4:$BP$53</c:f>
              <c:numCache>
                <c:formatCode>General</c:formatCode>
                <c:ptCount val="50"/>
                <c:pt idx="0">
                  <c:v>0.1396828765760986</c:v>
                </c:pt>
                <c:pt idx="1">
                  <c:v>0.12964637356720068</c:v>
                </c:pt>
                <c:pt idx="2">
                  <c:v>0.13131173370303492</c:v>
                </c:pt>
                <c:pt idx="3">
                  <c:v>0.12841261120802994</c:v>
                </c:pt>
                <c:pt idx="4">
                  <c:v>0.12749301346428538</c:v>
                </c:pt>
                <c:pt idx="5">
                  <c:v>0.12863231606756731</c:v>
                </c:pt>
                <c:pt idx="6">
                  <c:v>0.1289959312792017</c:v>
                </c:pt>
                <c:pt idx="7">
                  <c:v>0.1242247959422562</c:v>
                </c:pt>
                <c:pt idx="8">
                  <c:v>0.12824424157093839</c:v>
                </c:pt>
                <c:pt idx="9">
                  <c:v>0.13134266947549564</c:v>
                </c:pt>
                <c:pt idx="10">
                  <c:v>0.13092038121165056</c:v>
                </c:pt>
                <c:pt idx="11">
                  <c:v>0.13470671296229741</c:v>
                </c:pt>
                <c:pt idx="12">
                  <c:v>0.13725824649164944</c:v>
                </c:pt>
                <c:pt idx="13">
                  <c:v>0.133434492409298</c:v>
                </c:pt>
                <c:pt idx="14">
                  <c:v>0.13942966836591844</c:v>
                </c:pt>
                <c:pt idx="15">
                  <c:v>0.13903216564852741</c:v>
                </c:pt>
                <c:pt idx="16">
                  <c:v>0.14497361772137943</c:v>
                </c:pt>
                <c:pt idx="17">
                  <c:v>0.14465737857907224</c:v>
                </c:pt>
                <c:pt idx="18">
                  <c:v>0.14573836508804883</c:v>
                </c:pt>
                <c:pt idx="19">
                  <c:v>0.14345315831340044</c:v>
                </c:pt>
                <c:pt idx="20">
                  <c:v>0.14433336919923129</c:v>
                </c:pt>
                <c:pt idx="21">
                  <c:v>0.15120771916091788</c:v>
                </c:pt>
                <c:pt idx="22">
                  <c:v>0.15179099104354304</c:v>
                </c:pt>
                <c:pt idx="23">
                  <c:v>0.15242718098610045</c:v>
                </c:pt>
                <c:pt idx="24">
                  <c:v>0.14855892748055433</c:v>
                </c:pt>
                <c:pt idx="25">
                  <c:v>0.14732410193348661</c:v>
                </c:pt>
                <c:pt idx="26">
                  <c:v>0.15662992756706337</c:v>
                </c:pt>
                <c:pt idx="27">
                  <c:v>0.16529329038627674</c:v>
                </c:pt>
                <c:pt idx="28">
                  <c:v>0.1609021073219298</c:v>
                </c:pt>
                <c:pt idx="29">
                  <c:v>0.16771446145916377</c:v>
                </c:pt>
                <c:pt idx="30">
                  <c:v>0.17344383049813744</c:v>
                </c:pt>
                <c:pt idx="31">
                  <c:v>0.17217966208573671</c:v>
                </c:pt>
                <c:pt idx="32">
                  <c:v>0.1714511690074014</c:v>
                </c:pt>
                <c:pt idx="33">
                  <c:v>0.17546522854175239</c:v>
                </c:pt>
                <c:pt idx="34">
                  <c:v>0.17553349147045094</c:v>
                </c:pt>
                <c:pt idx="35">
                  <c:v>0.17847320912779838</c:v>
                </c:pt>
                <c:pt idx="36">
                  <c:v>0.1808266610359312</c:v>
                </c:pt>
                <c:pt idx="37">
                  <c:v>0.18016495720996362</c:v>
                </c:pt>
                <c:pt idx="38">
                  <c:v>0.18850203046535852</c:v>
                </c:pt>
                <c:pt idx="39">
                  <c:v>0.18421909476525664</c:v>
                </c:pt>
                <c:pt idx="40">
                  <c:v>0.1833485800769592</c:v>
                </c:pt>
                <c:pt idx="41">
                  <c:v>0.18890779836166782</c:v>
                </c:pt>
                <c:pt idx="42">
                  <c:v>0.18633019469541831</c:v>
                </c:pt>
                <c:pt idx="43">
                  <c:v>0.19316953778166132</c:v>
                </c:pt>
                <c:pt idx="44">
                  <c:v>0.19269320184951647</c:v>
                </c:pt>
                <c:pt idx="45">
                  <c:v>0.19733700600407664</c:v>
                </c:pt>
                <c:pt idx="46">
                  <c:v>0.19138721398477662</c:v>
                </c:pt>
                <c:pt idx="47">
                  <c:v>0.20355425721030301</c:v>
                </c:pt>
                <c:pt idx="48">
                  <c:v>0.20281249016218714</c:v>
                </c:pt>
                <c:pt idx="49">
                  <c:v>0.2044496740991705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43-4227-9751-55877CADD1E9}"/>
            </c:ext>
          </c:extLst>
        </c:ser>
        <c:ser>
          <c:idx val="2"/>
          <c:order val="2"/>
          <c:tx>
            <c:strRef>
              <c:f>'social care receipt'!$BQ$2</c:f>
              <c:strCache>
                <c:ptCount val="1"/>
                <c:pt idx="0">
                  <c:v>partners (right axis)</c:v>
                </c:pt>
              </c:strCache>
            </c:strRef>
          </c:tx>
          <c:spPr>
            <a:ln w="19050" cap="rnd">
              <a:solidFill>
                <a:srgbClr val="E86D30"/>
              </a:solidFill>
              <a:round/>
            </a:ln>
            <a:effectLst/>
          </c:spPr>
          <c:marker>
            <c:symbol val="none"/>
          </c:marker>
          <c:xVal>
            <c:numRef>
              <c:f>'social care receipt'!$BG$4:$BG$53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xVal>
          <c:yVal>
            <c:numRef>
              <c:f>'social care receipt'!$BQ$4:$BQ$53</c:f>
              <c:numCache>
                <c:formatCode>General</c:formatCode>
                <c:ptCount val="50"/>
                <c:pt idx="0">
                  <c:v>0.59224497193691794</c:v>
                </c:pt>
                <c:pt idx="1">
                  <c:v>0.60868804812663646</c:v>
                </c:pt>
                <c:pt idx="2">
                  <c:v>0.63949625891102946</c:v>
                </c:pt>
                <c:pt idx="3">
                  <c:v>0.65194913120778974</c:v>
                </c:pt>
                <c:pt idx="4">
                  <c:v>0.64858483516488297</c:v>
                </c:pt>
                <c:pt idx="5">
                  <c:v>0.64485348536559661</c:v>
                </c:pt>
                <c:pt idx="6">
                  <c:v>0.65146900592097734</c:v>
                </c:pt>
                <c:pt idx="7">
                  <c:v>0.6465307059884996</c:v>
                </c:pt>
                <c:pt idx="8">
                  <c:v>0.64246834360285343</c:v>
                </c:pt>
                <c:pt idx="9">
                  <c:v>0.63197896446676616</c:v>
                </c:pt>
                <c:pt idx="10">
                  <c:v>0.63642229838129794</c:v>
                </c:pt>
                <c:pt idx="11">
                  <c:v>0.62654913446582661</c:v>
                </c:pt>
                <c:pt idx="12">
                  <c:v>0.61736258688764967</c:v>
                </c:pt>
                <c:pt idx="13">
                  <c:v>0.62034880597013764</c:v>
                </c:pt>
                <c:pt idx="14">
                  <c:v>0.60593516645561107</c:v>
                </c:pt>
                <c:pt idx="15">
                  <c:v>0.60602711727722414</c:v>
                </c:pt>
                <c:pt idx="16">
                  <c:v>0.59592707561817648</c:v>
                </c:pt>
                <c:pt idx="17">
                  <c:v>0.591484166923544</c:v>
                </c:pt>
                <c:pt idx="18">
                  <c:v>0.59394829640262647</c:v>
                </c:pt>
                <c:pt idx="19">
                  <c:v>0.58456697819892944</c:v>
                </c:pt>
                <c:pt idx="20">
                  <c:v>0.57918129097683713</c:v>
                </c:pt>
                <c:pt idx="21">
                  <c:v>0.56456814620417717</c:v>
                </c:pt>
                <c:pt idx="22">
                  <c:v>0.56937409074679013</c:v>
                </c:pt>
                <c:pt idx="23">
                  <c:v>0.55807008498109578</c:v>
                </c:pt>
                <c:pt idx="24">
                  <c:v>0.55578112558657311</c:v>
                </c:pt>
                <c:pt idx="25">
                  <c:v>0.5581088822582988</c:v>
                </c:pt>
                <c:pt idx="26">
                  <c:v>0.53372460745126327</c:v>
                </c:pt>
                <c:pt idx="27">
                  <c:v>0.53169302659888118</c:v>
                </c:pt>
                <c:pt idx="28">
                  <c:v>0.52815135796890933</c:v>
                </c:pt>
                <c:pt idx="29">
                  <c:v>0.51694145547735115</c:v>
                </c:pt>
                <c:pt idx="30">
                  <c:v>0.49776989968993629</c:v>
                </c:pt>
                <c:pt idx="31">
                  <c:v>0.50588498243414082</c:v>
                </c:pt>
                <c:pt idx="32">
                  <c:v>0.49945218656270524</c:v>
                </c:pt>
                <c:pt idx="33">
                  <c:v>0.49705720829848166</c:v>
                </c:pt>
                <c:pt idx="34">
                  <c:v>0.49153381693115633</c:v>
                </c:pt>
                <c:pt idx="35">
                  <c:v>0.48792173602702332</c:v>
                </c:pt>
                <c:pt idx="36">
                  <c:v>0.47635916824466829</c:v>
                </c:pt>
                <c:pt idx="37">
                  <c:v>0.48079187964927744</c:v>
                </c:pt>
                <c:pt idx="38">
                  <c:v>0.48241784675794103</c:v>
                </c:pt>
                <c:pt idx="39">
                  <c:v>0.47990953137310566</c:v>
                </c:pt>
                <c:pt idx="40">
                  <c:v>0.46664620005143204</c:v>
                </c:pt>
                <c:pt idx="41">
                  <c:v>0.46102800966267038</c:v>
                </c:pt>
                <c:pt idx="42">
                  <c:v>0.47173413586567725</c:v>
                </c:pt>
                <c:pt idx="43">
                  <c:v>0.45651128664831109</c:v>
                </c:pt>
                <c:pt idx="44">
                  <c:v>0.45334208218993388</c:v>
                </c:pt>
                <c:pt idx="45">
                  <c:v>0.45187862069358881</c:v>
                </c:pt>
                <c:pt idx="46">
                  <c:v>0.4636355793225162</c:v>
                </c:pt>
                <c:pt idx="47">
                  <c:v>0.45129610800492137</c:v>
                </c:pt>
                <c:pt idx="48">
                  <c:v>0.44896330064805889</c:v>
                </c:pt>
                <c:pt idx="49">
                  <c:v>0.44440563843973829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43-4227-9751-55877CADD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818815"/>
        <c:axId val="1000133375"/>
      </c:scatterChart>
      <c:valAx>
        <c:axId val="891978847"/>
        <c:scaling>
          <c:orientation val="minMax"/>
          <c:max val="2070"/>
          <c:min val="20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974047"/>
        <c:crosses val="autoZero"/>
        <c:crossBetween val="midCat"/>
      </c:valAx>
      <c:valAx>
        <c:axId val="89197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care to GDP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978847"/>
        <c:crosses val="autoZero"/>
        <c:crossBetween val="midCat"/>
      </c:valAx>
      <c:valAx>
        <c:axId val="100013337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proportion of all social</a:t>
                </a:r>
                <a:r>
                  <a:rPr lang="en-GB" baseline="0"/>
                  <a:t> care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818815"/>
        <c:crosses val="max"/>
        <c:crossBetween val="midCat"/>
      </c:valAx>
      <c:valAx>
        <c:axId val="15828188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00133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5673665791775955E-3"/>
          <c:y val="0.92650408282298058"/>
          <c:w val="0.97932152230971148"/>
          <c:h val="7.29177602799649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91188672573424"/>
          <c:y val="4.3200778789128869E-2"/>
          <c:w val="0.83318362244567612"/>
          <c:h val="0.81070822682604471"/>
        </c:manualLayout>
      </c:layout>
      <c:scatterChart>
        <c:scatterStyle val="lineMarker"/>
        <c:varyColors val="0"/>
        <c:ser>
          <c:idx val="0"/>
          <c:order val="0"/>
          <c:tx>
            <c:strRef>
              <c:f>'social care provision'!$W$2</c:f>
              <c:strCache>
                <c:ptCount val="1"/>
                <c:pt idx="0">
                  <c:v>incidence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'social care provision'!$T$4:$T$53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xVal>
          <c:yVal>
            <c:numRef>
              <c:f>'social care provision'!$W$4:$W$53</c:f>
              <c:numCache>
                <c:formatCode>General</c:formatCode>
                <c:ptCount val="50"/>
                <c:pt idx="0">
                  <c:v>0.35821777921100723</c:v>
                </c:pt>
                <c:pt idx="1">
                  <c:v>0.37904962195183017</c:v>
                </c:pt>
                <c:pt idx="2">
                  <c:v>0.38668624571708271</c:v>
                </c:pt>
                <c:pt idx="3">
                  <c:v>0.40652339292506651</c:v>
                </c:pt>
                <c:pt idx="4">
                  <c:v>0.42138306282844257</c:v>
                </c:pt>
                <c:pt idx="5">
                  <c:v>0.43166810874812145</c:v>
                </c:pt>
                <c:pt idx="6">
                  <c:v>0.4432321244913473</c:v>
                </c:pt>
                <c:pt idx="7">
                  <c:v>0.44908881811748058</c:v>
                </c:pt>
                <c:pt idx="8">
                  <c:v>0.45808488249736928</c:v>
                </c:pt>
                <c:pt idx="9">
                  <c:v>0.46581752014556793</c:v>
                </c:pt>
                <c:pt idx="10">
                  <c:v>0.47425149700598801</c:v>
                </c:pt>
                <c:pt idx="11">
                  <c:v>0.4741229740594981</c:v>
                </c:pt>
                <c:pt idx="12">
                  <c:v>0.47113741507939816</c:v>
                </c:pt>
                <c:pt idx="13">
                  <c:v>0.48353019464315417</c:v>
                </c:pt>
                <c:pt idx="14">
                  <c:v>0.49016679113766481</c:v>
                </c:pt>
                <c:pt idx="15">
                  <c:v>0.49517263950253643</c:v>
                </c:pt>
                <c:pt idx="16">
                  <c:v>0.49562919292539132</c:v>
                </c:pt>
                <c:pt idx="17">
                  <c:v>0.50016293279022406</c:v>
                </c:pt>
                <c:pt idx="18">
                  <c:v>0.51012801814940845</c:v>
                </c:pt>
                <c:pt idx="19">
                  <c:v>0.51365790953643442</c:v>
                </c:pt>
                <c:pt idx="20">
                  <c:v>0.51725371710264778</c:v>
                </c:pt>
                <c:pt idx="21">
                  <c:v>0.51527510882779715</c:v>
                </c:pt>
                <c:pt idx="22">
                  <c:v>0.51558051558051554</c:v>
                </c:pt>
                <c:pt idx="23">
                  <c:v>0.51890114142000399</c:v>
                </c:pt>
                <c:pt idx="24">
                  <c:v>0.51829928814608472</c:v>
                </c:pt>
                <c:pt idx="25">
                  <c:v>0.52996857663808827</c:v>
                </c:pt>
                <c:pt idx="26">
                  <c:v>0.52935074913561264</c:v>
                </c:pt>
                <c:pt idx="27">
                  <c:v>0.52774671242913884</c:v>
                </c:pt>
                <c:pt idx="28">
                  <c:v>0.54064756580479834</c:v>
                </c:pt>
                <c:pt idx="29">
                  <c:v>0.5450046396535726</c:v>
                </c:pt>
                <c:pt idx="30">
                  <c:v>0.54958773214148104</c:v>
                </c:pt>
                <c:pt idx="31">
                  <c:v>0.55084061093371295</c:v>
                </c:pt>
                <c:pt idx="32">
                  <c:v>0.55732078818493813</c:v>
                </c:pt>
                <c:pt idx="33">
                  <c:v>0.5624903801754656</c:v>
                </c:pt>
                <c:pt idx="34">
                  <c:v>0.56559699777896899</c:v>
                </c:pt>
                <c:pt idx="35">
                  <c:v>0.56539781944392042</c:v>
                </c:pt>
                <c:pt idx="36">
                  <c:v>0.56151491098764028</c:v>
                </c:pt>
                <c:pt idx="37">
                  <c:v>0.5623493975903614</c:v>
                </c:pt>
                <c:pt idx="38">
                  <c:v>0.5646878045124053</c:v>
                </c:pt>
                <c:pt idx="39">
                  <c:v>0.58046981906644368</c:v>
                </c:pt>
                <c:pt idx="40">
                  <c:v>0.57656878595330296</c:v>
                </c:pt>
                <c:pt idx="41">
                  <c:v>0.58175650207312479</c:v>
                </c:pt>
                <c:pt idx="42">
                  <c:v>0.58133403638281045</c:v>
                </c:pt>
                <c:pt idx="43">
                  <c:v>0.59000338995819057</c:v>
                </c:pt>
                <c:pt idx="44">
                  <c:v>0.59249098015634394</c:v>
                </c:pt>
                <c:pt idx="45">
                  <c:v>0.58799760550733315</c:v>
                </c:pt>
                <c:pt idx="46">
                  <c:v>0.58787133325878704</c:v>
                </c:pt>
                <c:pt idx="47">
                  <c:v>0.59186961408767325</c:v>
                </c:pt>
                <c:pt idx="48">
                  <c:v>0.59516322252171305</c:v>
                </c:pt>
                <c:pt idx="49">
                  <c:v>0.60430115598258516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E9-4933-B057-3274DA776E7C}"/>
            </c:ext>
          </c:extLst>
        </c:ser>
        <c:ser>
          <c:idx val="1"/>
          <c:order val="1"/>
          <c:tx>
            <c:strRef>
              <c:f>'social care provision'!$AA$2</c:f>
              <c:strCache>
                <c:ptCount val="1"/>
                <c:pt idx="0">
                  <c:v>hours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'social care provision'!$T$4:$T$53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xVal>
          <c:yVal>
            <c:numRef>
              <c:f>'social care provision'!$AA$4:$AA$53</c:f>
              <c:numCache>
                <c:formatCode>General</c:formatCode>
                <c:ptCount val="50"/>
                <c:pt idx="0">
                  <c:v>0.41116066015815539</c:v>
                </c:pt>
                <c:pt idx="1">
                  <c:v>0.42139659734305857</c:v>
                </c:pt>
                <c:pt idx="2">
                  <c:v>0.42053960105945887</c:v>
                </c:pt>
                <c:pt idx="3">
                  <c:v>0.42673496643858672</c:v>
                </c:pt>
                <c:pt idx="4">
                  <c:v>0.43751016364562689</c:v>
                </c:pt>
                <c:pt idx="5">
                  <c:v>0.43700768054335964</c:v>
                </c:pt>
                <c:pt idx="6">
                  <c:v>0.45356351988912502</c:v>
                </c:pt>
                <c:pt idx="7">
                  <c:v>0.46247442335653816</c:v>
                </c:pt>
                <c:pt idx="8">
                  <c:v>0.48175883247127743</c:v>
                </c:pt>
                <c:pt idx="9">
                  <c:v>0.46500571201853014</c:v>
                </c:pt>
                <c:pt idx="10">
                  <c:v>0.46456130928016892</c:v>
                </c:pt>
                <c:pt idx="11">
                  <c:v>0.47348097772998693</c:v>
                </c:pt>
                <c:pt idx="12">
                  <c:v>0.46469910847888152</c:v>
                </c:pt>
                <c:pt idx="13">
                  <c:v>0.48878177555723706</c:v>
                </c:pt>
                <c:pt idx="14">
                  <c:v>0.48745839598670998</c:v>
                </c:pt>
                <c:pt idx="15">
                  <c:v>0.48785328505971087</c:v>
                </c:pt>
                <c:pt idx="16">
                  <c:v>0.48397652018907428</c:v>
                </c:pt>
                <c:pt idx="17">
                  <c:v>0.4857548649986041</c:v>
                </c:pt>
                <c:pt idx="18">
                  <c:v>0.49177987538845824</c:v>
                </c:pt>
                <c:pt idx="19">
                  <c:v>0.50418731289204965</c:v>
                </c:pt>
                <c:pt idx="20">
                  <c:v>0.50107523138185417</c:v>
                </c:pt>
                <c:pt idx="21">
                  <c:v>0.4910692310929799</c:v>
                </c:pt>
                <c:pt idx="22">
                  <c:v>0.51733524137082121</c:v>
                </c:pt>
                <c:pt idx="23">
                  <c:v>0.51065179543035122</c:v>
                </c:pt>
                <c:pt idx="24">
                  <c:v>0.51128836512766629</c:v>
                </c:pt>
                <c:pt idx="25">
                  <c:v>0.52351556637246377</c:v>
                </c:pt>
                <c:pt idx="26">
                  <c:v>0.52082408608255926</c:v>
                </c:pt>
                <c:pt idx="27">
                  <c:v>0.52245963468283618</c:v>
                </c:pt>
                <c:pt idx="28">
                  <c:v>0.53146101192563378</c:v>
                </c:pt>
                <c:pt idx="29">
                  <c:v>0.53666158405559117</c:v>
                </c:pt>
                <c:pt idx="30">
                  <c:v>0.53436497402648964</c:v>
                </c:pt>
                <c:pt idx="31">
                  <c:v>0.53902942391120923</c:v>
                </c:pt>
                <c:pt idx="32">
                  <c:v>0.53774164284320614</c:v>
                </c:pt>
                <c:pt idx="33">
                  <c:v>0.54010769068169118</c:v>
                </c:pt>
                <c:pt idx="34">
                  <c:v>0.54036316664242856</c:v>
                </c:pt>
                <c:pt idx="35">
                  <c:v>0.5437531235092784</c:v>
                </c:pt>
                <c:pt idx="36">
                  <c:v>0.54224803928152343</c:v>
                </c:pt>
                <c:pt idx="37">
                  <c:v>0.54120776837441353</c:v>
                </c:pt>
                <c:pt idx="38">
                  <c:v>0.53085141436456607</c:v>
                </c:pt>
                <c:pt idx="39">
                  <c:v>0.56673800052112155</c:v>
                </c:pt>
                <c:pt idx="40">
                  <c:v>0.55798217796823157</c:v>
                </c:pt>
                <c:pt idx="41">
                  <c:v>0.55463518515293453</c:v>
                </c:pt>
                <c:pt idx="42">
                  <c:v>0.57040524097295453</c:v>
                </c:pt>
                <c:pt idx="43">
                  <c:v>0.55799498438712514</c:v>
                </c:pt>
                <c:pt idx="44">
                  <c:v>0.56759241485772227</c:v>
                </c:pt>
                <c:pt idx="45">
                  <c:v>0.54700935537368589</c:v>
                </c:pt>
                <c:pt idx="46">
                  <c:v>0.56522341409303478</c:v>
                </c:pt>
                <c:pt idx="47">
                  <c:v>0.55034538269941191</c:v>
                </c:pt>
                <c:pt idx="48">
                  <c:v>0.55670359248533685</c:v>
                </c:pt>
                <c:pt idx="49">
                  <c:v>0.55410702270172529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E9-4933-B057-3274DA776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2384895"/>
        <c:axId val="942385375"/>
      </c:scatterChart>
      <c:valAx>
        <c:axId val="942384895"/>
        <c:scaling>
          <c:orientation val="minMax"/>
          <c:max val="2070"/>
          <c:min val="20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385375"/>
        <c:crosses val="autoZero"/>
        <c:crossBetween val="midCat"/>
      </c:valAx>
      <c:valAx>
        <c:axId val="94238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ratio of care</a:t>
                </a:r>
                <a:r>
                  <a:rPr lang="en-GB" baseline="0"/>
                  <a:t> received to care provided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3848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399846603614776"/>
          <c:y val="0.65881156729456747"/>
          <c:w val="0.61669610084318205"/>
          <c:h val="8.59111034969437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6778390669081"/>
          <c:y val="4.3200778789128869E-2"/>
          <c:w val="0.75866230624915199"/>
          <c:h val="0.72468663501429564"/>
        </c:manualLayout>
      </c:layout>
      <c:scatterChart>
        <c:scatterStyle val="lineMarker"/>
        <c:varyColors val="0"/>
        <c:ser>
          <c:idx val="3"/>
          <c:order val="0"/>
          <c:tx>
            <c:strRef>
              <c:f>'social care provision'!$U$2</c:f>
              <c:strCache>
                <c:ptCount val="1"/>
                <c:pt idx="0">
                  <c:v>informal carers (left axis)</c:v>
                </c:pt>
              </c:strCache>
            </c:strRef>
          </c:tx>
          <c:spPr>
            <a:ln w="19050" cap="rnd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'social care provision'!$T$4:$T$53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xVal>
          <c:yVal>
            <c:numRef>
              <c:f>'social care provision'!$U$4:$U$53</c:f>
              <c:numCache>
                <c:formatCode>General</c:formatCode>
                <c:ptCount val="50"/>
                <c:pt idx="0">
                  <c:v>7498.1279095622631</c:v>
                </c:pt>
                <c:pt idx="1">
                  <c:v>8048.2163002186371</c:v>
                </c:pt>
                <c:pt idx="2">
                  <c:v>8233.1910777360554</c:v>
                </c:pt>
                <c:pt idx="3">
                  <c:v>8475.7941628460467</c:v>
                </c:pt>
                <c:pt idx="4">
                  <c:v>8665.6048822593439</c:v>
                </c:pt>
                <c:pt idx="5">
                  <c:v>8849.3706743027924</c:v>
                </c:pt>
                <c:pt idx="6">
                  <c:v>9012.1807181307595</c:v>
                </c:pt>
                <c:pt idx="7">
                  <c:v>9110.9145318383125</c:v>
                </c:pt>
                <c:pt idx="8">
                  <c:v>9191.5135634363178</c:v>
                </c:pt>
                <c:pt idx="9">
                  <c:v>9301.9342367255813</c:v>
                </c:pt>
                <c:pt idx="10">
                  <c:v>9422.0267938066063</c:v>
                </c:pt>
                <c:pt idx="11">
                  <c:v>9523.1785784621006</c:v>
                </c:pt>
                <c:pt idx="12">
                  <c:v>9669.062825654486</c:v>
                </c:pt>
                <c:pt idx="13">
                  <c:v>9689.6155787119787</c:v>
                </c:pt>
                <c:pt idx="14">
                  <c:v>9712.9892978753996</c:v>
                </c:pt>
                <c:pt idx="15">
                  <c:v>9850.8136419079856</c:v>
                </c:pt>
                <c:pt idx="16">
                  <c:v>9911.6659107644773</c:v>
                </c:pt>
                <c:pt idx="17">
                  <c:v>9893.5311286549277</c:v>
                </c:pt>
                <c:pt idx="18">
                  <c:v>9947.5324798255897</c:v>
                </c:pt>
                <c:pt idx="19">
                  <c:v>10032.161463003493</c:v>
                </c:pt>
                <c:pt idx="20">
                  <c:v>10136.940204080896</c:v>
                </c:pt>
                <c:pt idx="21">
                  <c:v>10275.973533587454</c:v>
                </c:pt>
                <c:pt idx="22">
                  <c:v>10333.198846022036</c:v>
                </c:pt>
                <c:pt idx="23">
                  <c:v>10415.409858251998</c:v>
                </c:pt>
                <c:pt idx="24">
                  <c:v>10416.61884372597</c:v>
                </c:pt>
                <c:pt idx="25">
                  <c:v>10388.006187508678</c:v>
                </c:pt>
                <c:pt idx="26">
                  <c:v>10489.963962480153</c:v>
                </c:pt>
                <c:pt idx="27">
                  <c:v>10450.067441839143</c:v>
                </c:pt>
                <c:pt idx="28">
                  <c:v>10380.349279506869</c:v>
                </c:pt>
                <c:pt idx="29">
                  <c:v>10423.066766253809</c:v>
                </c:pt>
                <c:pt idx="30">
                  <c:v>10459.336330472912</c:v>
                </c:pt>
                <c:pt idx="31">
                  <c:v>10475.053141634522</c:v>
                </c:pt>
                <c:pt idx="32">
                  <c:v>10450.87343215512</c:v>
                </c:pt>
                <c:pt idx="33">
                  <c:v>10473.038165844571</c:v>
                </c:pt>
                <c:pt idx="34">
                  <c:v>10523.815555751315</c:v>
                </c:pt>
                <c:pt idx="35">
                  <c:v>10682.192652841391</c:v>
                </c:pt>
                <c:pt idx="36">
                  <c:v>10662.042894941889</c:v>
                </c:pt>
                <c:pt idx="37">
                  <c:v>10703.551396214863</c:v>
                </c:pt>
                <c:pt idx="38">
                  <c:v>10752.716805489643</c:v>
                </c:pt>
                <c:pt idx="39">
                  <c:v>10601.996616401377</c:v>
                </c:pt>
                <c:pt idx="40">
                  <c:v>10718.462217060493</c:v>
                </c:pt>
                <c:pt idx="41">
                  <c:v>10691.461541475161</c:v>
                </c:pt>
                <c:pt idx="42">
                  <c:v>10699.924439792951</c:v>
                </c:pt>
                <c:pt idx="43">
                  <c:v>10699.118449476971</c:v>
                </c:pt>
                <c:pt idx="44">
                  <c:v>10722.895163798383</c:v>
                </c:pt>
                <c:pt idx="45">
                  <c:v>10771.254582757185</c:v>
                </c:pt>
                <c:pt idx="46">
                  <c:v>10811.957093714178</c:v>
                </c:pt>
                <c:pt idx="47">
                  <c:v>10755.940766753563</c:v>
                </c:pt>
                <c:pt idx="48">
                  <c:v>10764.806660229346</c:v>
                </c:pt>
                <c:pt idx="49">
                  <c:v>10737.402989486025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951-4A63-B60A-63BDC5DBD88C}"/>
            </c:ext>
          </c:extLst>
        </c:ser>
        <c:ser>
          <c:idx val="2"/>
          <c:order val="1"/>
          <c:tx>
            <c:strRef>
              <c:f>'social care provision'!$V$2</c:f>
              <c:strCache>
                <c:ptCount val="1"/>
                <c:pt idx="0">
                  <c:v>informal care recipients (left axis)</c:v>
                </c:pt>
              </c:strCache>
            </c:strRef>
          </c:tx>
          <c:spPr>
            <a:ln w="19050" cap="rnd">
              <a:solidFill>
                <a:srgbClr val="E86D30"/>
              </a:solidFill>
              <a:round/>
            </a:ln>
            <a:effectLst/>
          </c:spPr>
          <c:marker>
            <c:symbol val="none"/>
          </c:marker>
          <c:xVal>
            <c:numRef>
              <c:f>'social care provision'!$T$4:$T$53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xVal>
          <c:yVal>
            <c:numRef>
              <c:f>'social care provision'!$V$4:$V$53</c:f>
              <c:numCache>
                <c:formatCode>General</c:formatCode>
                <c:ptCount val="50"/>
                <c:pt idx="0">
                  <c:v>2685.9627280034661</c:v>
                </c:pt>
                <c:pt idx="1">
                  <c:v>3050.6733459844318</c:v>
                </c:pt>
                <c:pt idx="2">
                  <c:v>3183.6617481211374</c:v>
                </c:pt>
                <c:pt idx="3">
                  <c:v>3445.6086008146485</c:v>
                </c:pt>
                <c:pt idx="4">
                  <c:v>3651.5391265475478</c:v>
                </c:pt>
                <c:pt idx="5">
                  <c:v>3819.9911025873748</c:v>
                </c:pt>
                <c:pt idx="6">
                  <c:v>3994.4880059970524</c:v>
                </c:pt>
                <c:pt idx="7">
                  <c:v>4091.6098390726465</c:v>
                </c:pt>
                <c:pt idx="8">
                  <c:v>4210.4934106797018</c:v>
                </c:pt>
                <c:pt idx="9">
                  <c:v>4333.0039387086663</c:v>
                </c:pt>
                <c:pt idx="10">
                  <c:v>4468.4103117933128</c:v>
                </c:pt>
                <c:pt idx="11">
                  <c:v>4515.1577501201546</c:v>
                </c:pt>
                <c:pt idx="12">
                  <c:v>4555.4572659191563</c:v>
                </c:pt>
                <c:pt idx="13">
                  <c:v>4685.2217067919419</c:v>
                </c:pt>
                <c:pt idx="14">
                  <c:v>4760.9847964940645</c:v>
                </c:pt>
                <c:pt idx="15">
                  <c:v>4877.8533923111709</c:v>
                </c:pt>
                <c:pt idx="16">
                  <c:v>4912.5109758983117</c:v>
                </c:pt>
                <c:pt idx="17">
                  <c:v>4948.3775449594241</c:v>
                </c:pt>
                <c:pt idx="18">
                  <c:v>5074.5150294102987</c:v>
                </c:pt>
                <c:pt idx="19">
                  <c:v>5153.0990852183522</c:v>
                </c:pt>
                <c:pt idx="20">
                  <c:v>5243.3700006081162</c:v>
                </c:pt>
                <c:pt idx="21">
                  <c:v>5294.9533808308388</c:v>
                </c:pt>
                <c:pt idx="22">
                  <c:v>5327.5959886280298</c:v>
                </c:pt>
                <c:pt idx="23">
                  <c:v>5404.568063804124</c:v>
                </c:pt>
                <c:pt idx="24">
                  <c:v>5398.9261315922622</c:v>
                </c:pt>
                <c:pt idx="25">
                  <c:v>5505.3168533016278</c:v>
                </c:pt>
                <c:pt idx="26">
                  <c:v>5552.8702819444488</c:v>
                </c:pt>
                <c:pt idx="27">
                  <c:v>5514.9887370933884</c:v>
                </c:pt>
                <c:pt idx="28">
                  <c:v>5612.1105701689812</c:v>
                </c:pt>
                <c:pt idx="29">
                  <c:v>5680.6197470272855</c:v>
                </c:pt>
                <c:pt idx="30">
                  <c:v>5748.3229335696078</c:v>
                </c:pt>
                <c:pt idx="31">
                  <c:v>5770.0846721010694</c:v>
                </c:pt>
                <c:pt idx="32">
                  <c:v>5824.489018429721</c:v>
                </c:pt>
                <c:pt idx="33">
                  <c:v>5890.9832194980736</c:v>
                </c:pt>
                <c:pt idx="34">
                  <c:v>5952.2384835125558</c:v>
                </c:pt>
                <c:pt idx="35">
                  <c:v>6039.6884327963908</c:v>
                </c:pt>
                <c:pt idx="36">
                  <c:v>5986.8960670996976</c:v>
                </c:pt>
                <c:pt idx="37">
                  <c:v>6019.1356797388999</c:v>
                </c:pt>
                <c:pt idx="38">
                  <c:v>6071.9280454355912</c:v>
                </c:pt>
                <c:pt idx="39">
                  <c:v>6154.1390576655549</c:v>
                </c:pt>
                <c:pt idx="40">
                  <c:v>6179.9307477769162</c:v>
                </c:pt>
                <c:pt idx="41">
                  <c:v>6219.8272684179283</c:v>
                </c:pt>
                <c:pt idx="42">
                  <c:v>6220.2302635759179</c:v>
                </c:pt>
                <c:pt idx="43">
                  <c:v>6312.5161547556327</c:v>
                </c:pt>
                <c:pt idx="44">
                  <c:v>6353.218665712624</c:v>
                </c:pt>
                <c:pt idx="45">
                  <c:v>6333.4719029711132</c:v>
                </c:pt>
                <c:pt idx="46">
                  <c:v>6356.039631818554</c:v>
                </c:pt>
                <c:pt idx="47">
                  <c:v>6366.1145107683042</c:v>
                </c:pt>
                <c:pt idx="48">
                  <c:v>6406.8170217252964</c:v>
                </c:pt>
                <c:pt idx="49">
                  <c:v>6488.6250387972705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51-4A63-B60A-63BDC5DBD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2384895"/>
        <c:axId val="942385375"/>
      </c:scatterChart>
      <c:scatterChart>
        <c:scatterStyle val="lineMarker"/>
        <c:varyColors val="0"/>
        <c:ser>
          <c:idx val="0"/>
          <c:order val="2"/>
          <c:tx>
            <c:strRef>
              <c:f>'social care provision'!$Y$2</c:f>
              <c:strCache>
                <c:ptCount val="1"/>
                <c:pt idx="0">
                  <c:v>hours of informal care provided (right axis)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xVal>
            <c:numRef>
              <c:f>'social care provision'!$T$4:$T$53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xVal>
          <c:yVal>
            <c:numRef>
              <c:f>'social care provision'!$Y$4:$Y$53</c:f>
              <c:numCache>
                <c:formatCode>General</c:formatCode>
                <c:ptCount val="50"/>
                <c:pt idx="0">
                  <c:v>5990.7940111475273</c:v>
                </c:pt>
                <c:pt idx="1">
                  <c:v>6600.9915523927612</c:v>
                </c:pt>
                <c:pt idx="2">
                  <c:v>6810.0525903254174</c:v>
                </c:pt>
                <c:pt idx="3">
                  <c:v>7142.3239268186135</c:v>
                </c:pt>
                <c:pt idx="4">
                  <c:v>7395.6625541299727</c:v>
                </c:pt>
                <c:pt idx="5">
                  <c:v>7499.8918982550886</c:v>
                </c:pt>
                <c:pt idx="6">
                  <c:v>7617.3622318142434</c:v>
                </c:pt>
                <c:pt idx="7">
                  <c:v>7691.1245174722753</c:v>
                </c:pt>
                <c:pt idx="8">
                  <c:v>7799.4926393277001</c:v>
                </c:pt>
                <c:pt idx="9">
                  <c:v>8017.3981625772058</c:v>
                </c:pt>
                <c:pt idx="10">
                  <c:v>8167.4687971282328</c:v>
                </c:pt>
                <c:pt idx="11">
                  <c:v>8092.9204063147099</c:v>
                </c:pt>
                <c:pt idx="12">
                  <c:v>8166.8074800387012</c:v>
                </c:pt>
                <c:pt idx="13">
                  <c:v>8139.1514913972778</c:v>
                </c:pt>
                <c:pt idx="14">
                  <c:v>8108.2378247096085</c:v>
                </c:pt>
                <c:pt idx="15">
                  <c:v>8391.9398294980092</c:v>
                </c:pt>
                <c:pt idx="16">
                  <c:v>8358.4577944753128</c:v>
                </c:pt>
                <c:pt idx="17">
                  <c:v>8294.1851388412997</c:v>
                </c:pt>
                <c:pt idx="18">
                  <c:v>8439.4106277896899</c:v>
                </c:pt>
                <c:pt idx="19">
                  <c:v>8372.5839620761199</c:v>
                </c:pt>
                <c:pt idx="20">
                  <c:v>8447.5546336497737</c:v>
                </c:pt>
                <c:pt idx="21">
                  <c:v>8623.4231859742322</c:v>
                </c:pt>
                <c:pt idx="22">
                  <c:v>8497.9905467445442</c:v>
                </c:pt>
                <c:pt idx="23">
                  <c:v>8591.6261846048801</c:v>
                </c:pt>
                <c:pt idx="24">
                  <c:v>8594.5205981585295</c:v>
                </c:pt>
                <c:pt idx="25">
                  <c:v>8605.5295822048847</c:v>
                </c:pt>
                <c:pt idx="26">
                  <c:v>8686.1660081773971</c:v>
                </c:pt>
                <c:pt idx="27">
                  <c:v>8471.3181317359158</c:v>
                </c:pt>
                <c:pt idx="28">
                  <c:v>8518.2668169273784</c:v>
                </c:pt>
                <c:pt idx="29">
                  <c:v>8509.1235410743338</c:v>
                </c:pt>
                <c:pt idx="30">
                  <c:v>8558.4243721071161</c:v>
                </c:pt>
                <c:pt idx="31">
                  <c:v>8508.2139167561108</c:v>
                </c:pt>
                <c:pt idx="32">
                  <c:v>8579.6747919414229</c:v>
                </c:pt>
                <c:pt idx="33">
                  <c:v>8518.5503164562288</c:v>
                </c:pt>
                <c:pt idx="34">
                  <c:v>8744.8137762328388</c:v>
                </c:pt>
                <c:pt idx="35">
                  <c:v>8801.660956560816</c:v>
                </c:pt>
                <c:pt idx="36">
                  <c:v>8584.9839279144398</c:v>
                </c:pt>
                <c:pt idx="37">
                  <c:v>8695.4403088260096</c:v>
                </c:pt>
                <c:pt idx="38">
                  <c:v>8804.7236842242746</c:v>
                </c:pt>
                <c:pt idx="39">
                  <c:v>8428.6598958516443</c:v>
                </c:pt>
                <c:pt idx="40">
                  <c:v>8656.8213972624126</c:v>
                </c:pt>
                <c:pt idx="41">
                  <c:v>8731.4275094372715</c:v>
                </c:pt>
                <c:pt idx="42">
                  <c:v>8603.9382372694363</c:v>
                </c:pt>
                <c:pt idx="43">
                  <c:v>8714.1363222450964</c:v>
                </c:pt>
                <c:pt idx="44">
                  <c:v>8667.4600544921213</c:v>
                </c:pt>
                <c:pt idx="45">
                  <c:v>8735.919293906054</c:v>
                </c:pt>
                <c:pt idx="46">
                  <c:v>8833.2311201414304</c:v>
                </c:pt>
                <c:pt idx="47">
                  <c:v>8802.2983611889777</c:v>
                </c:pt>
                <c:pt idx="48">
                  <c:v>8658.3178212744806</c:v>
                </c:pt>
                <c:pt idx="49">
                  <c:v>8688.3500709998552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51-4A63-B60A-63BDC5DBD88C}"/>
            </c:ext>
          </c:extLst>
        </c:ser>
        <c:ser>
          <c:idx val="1"/>
          <c:order val="3"/>
          <c:tx>
            <c:strRef>
              <c:f>'social care provision'!$Z$2</c:f>
              <c:strCache>
                <c:ptCount val="1"/>
                <c:pt idx="0">
                  <c:v>hours of informal care received (right axis)</c:v>
                </c:pt>
              </c:strCache>
            </c:strRef>
          </c:tx>
          <c:spPr>
            <a:ln w="19050" cap="rnd">
              <a:solidFill>
                <a:srgbClr val="923B10"/>
              </a:solidFill>
              <a:round/>
            </a:ln>
            <a:effectLst/>
          </c:spPr>
          <c:marker>
            <c:symbol val="none"/>
          </c:marker>
          <c:xVal>
            <c:numRef>
              <c:f>'social care provision'!$T$4:$T$53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xVal>
          <c:yVal>
            <c:numRef>
              <c:f>'social care provision'!$Z$4:$Z$53</c:f>
              <c:numCache>
                <c:formatCode>General</c:formatCode>
                <c:ptCount val="50"/>
                <c:pt idx="0">
                  <c:v>2463.1788204949412</c:v>
                </c:pt>
                <c:pt idx="1">
                  <c:v>2781.6353792685836</c:v>
                </c:pt>
                <c:pt idx="2">
                  <c:v>2863.8967995293856</c:v>
                </c:pt>
                <c:pt idx="3">
                  <c:v>3047.879361204456</c:v>
                </c:pt>
                <c:pt idx="4">
                  <c:v>3235.6775343252393</c:v>
                </c:pt>
                <c:pt idx="5">
                  <c:v>3277.510362782391</c:v>
                </c:pt>
                <c:pt idx="6">
                  <c:v>3454.9576261321495</c:v>
                </c:pt>
                <c:pt idx="7">
                  <c:v>3556.9483761813235</c:v>
                </c:pt>
                <c:pt idx="8">
                  <c:v>3757.4744677908348</c:v>
                </c:pt>
                <c:pt idx="9">
                  <c:v>3728.1359411252688</c:v>
                </c:pt>
                <c:pt idx="10">
                  <c:v>3794.289997898818</c:v>
                </c:pt>
                <c:pt idx="11">
                  <c:v>3831.8438666728521</c:v>
                </c:pt>
                <c:pt idx="12">
                  <c:v>3795.1081550926456</c:v>
                </c:pt>
                <c:pt idx="13">
                  <c:v>3978.2689174944958</c:v>
                </c:pt>
                <c:pt idx="14">
                  <c:v>3952.4286043117163</c:v>
                </c:pt>
                <c:pt idx="15">
                  <c:v>4094.0354138440339</c:v>
                </c:pt>
                <c:pt idx="16">
                  <c:v>4045.2973175174066</c:v>
                </c:pt>
                <c:pt idx="17">
                  <c:v>4028.9407823912838</c:v>
                </c:pt>
                <c:pt idx="18">
                  <c:v>4150.3323068864438</c:v>
                </c:pt>
                <c:pt idx="19">
                  <c:v>4221.3506098022299</c:v>
                </c:pt>
                <c:pt idx="20">
                  <c:v>4232.8603926669148</c:v>
                </c:pt>
                <c:pt idx="21">
                  <c:v>4234.6977933257413</c:v>
                </c:pt>
                <c:pt idx="22">
                  <c:v>4396.3099906670459</c:v>
                </c:pt>
                <c:pt idx="23">
                  <c:v>4387.3293368349005</c:v>
                </c:pt>
                <c:pt idx="24">
                  <c:v>4394.2783856885271</c:v>
                </c:pt>
                <c:pt idx="25">
                  <c:v>4505.128693162982</c:v>
                </c:pt>
                <c:pt idx="26">
                  <c:v>4523.9644727703844</c:v>
                </c:pt>
                <c:pt idx="27">
                  <c:v>4425.9217763888328</c:v>
                </c:pt>
                <c:pt idx="28">
                  <c:v>4527.1267023767723</c:v>
                </c:pt>
                <c:pt idx="29">
                  <c:v>4566.5197184776735</c:v>
                </c:pt>
                <c:pt idx="30">
                  <c:v>4573.3222173086951</c:v>
                </c:pt>
                <c:pt idx="31">
                  <c:v>4586.1776460623796</c:v>
                </c:pt>
                <c:pt idx="32">
                  <c:v>4613.6484176790236</c:v>
                </c:pt>
                <c:pt idx="33">
                  <c:v>4600.9345393769636</c:v>
                </c:pt>
                <c:pt idx="34">
                  <c:v>4725.3752638235101</c:v>
                </c:pt>
                <c:pt idx="35">
                  <c:v>4785.9306371996072</c:v>
                </c:pt>
                <c:pt idx="36">
                  <c:v>4655.1907021749967</c:v>
                </c:pt>
                <c:pt idx="37">
                  <c:v>4706.039844572646</c:v>
                </c:pt>
                <c:pt idx="38">
                  <c:v>4674.0000208596493</c:v>
                </c:pt>
                <c:pt idx="39">
                  <c:v>4776.8418564475251</c:v>
                </c:pt>
                <c:pt idx="40">
                  <c:v>4830.3520575264702</c:v>
                </c:pt>
                <c:pt idx="41">
                  <c:v>4842.7569133461675</c:v>
                </c:pt>
                <c:pt idx="42">
                  <c:v>4907.7314635460907</c:v>
                </c:pt>
                <c:pt idx="43">
                  <c:v>4862.4443610784328</c:v>
                </c:pt>
                <c:pt idx="44">
                  <c:v>4919.5845830120279</c:v>
                </c:pt>
                <c:pt idx="45">
                  <c:v>4778.6295815560961</c:v>
                </c:pt>
                <c:pt idx="46">
                  <c:v>4992.7490511991809</c:v>
                </c:pt>
                <c:pt idx="47">
                  <c:v>4844.3042602229543</c:v>
                </c:pt>
                <c:pt idx="48">
                  <c:v>4820.1166359833178</c:v>
                </c:pt>
                <c:pt idx="49">
                  <c:v>4814.275790032053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51-4A63-B60A-63BDC5DBD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2918895"/>
        <c:axId val="892916015"/>
      </c:scatterChart>
      <c:valAx>
        <c:axId val="942384895"/>
        <c:scaling>
          <c:orientation val="minMax"/>
          <c:max val="2070"/>
          <c:min val="20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385375"/>
        <c:crosses val="autoZero"/>
        <c:crossBetween val="midCat"/>
      </c:valAx>
      <c:valAx>
        <c:axId val="94238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population ('000)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384895"/>
        <c:crosses val="autoZero"/>
        <c:crossBetween val="midCat"/>
      </c:valAx>
      <c:valAx>
        <c:axId val="89291601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hours per year (millions)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918895"/>
        <c:crosses val="max"/>
        <c:crossBetween val="midCat"/>
      </c:valAx>
      <c:valAx>
        <c:axId val="8929188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92916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2268773889894696E-3"/>
          <c:y val="0.87405534605941004"/>
          <c:w val="0.9826863353310783"/>
          <c:h val="0.122730412915332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219074</xdr:colOff>
      <xdr:row>11</xdr:row>
      <xdr:rowOff>147637</xdr:rowOff>
    </xdr:from>
    <xdr:to>
      <xdr:col>27</xdr:col>
      <xdr:colOff>400049</xdr:colOff>
      <xdr:row>27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70C8E2F-C654-B536-F467-0E0DC3B356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514350</xdr:colOff>
      <xdr:row>9</xdr:row>
      <xdr:rowOff>166687</xdr:rowOff>
    </xdr:from>
    <xdr:to>
      <xdr:col>18</xdr:col>
      <xdr:colOff>209550</xdr:colOff>
      <xdr:row>24</xdr:row>
      <xdr:rowOff>52387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282B17E-A5C5-B3AF-643A-CF50031439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485775</xdr:colOff>
      <xdr:row>25</xdr:row>
      <xdr:rowOff>76200</xdr:rowOff>
    </xdr:from>
    <xdr:to>
      <xdr:col>18</xdr:col>
      <xdr:colOff>180975</xdr:colOff>
      <xdr:row>39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1F9CC1-1A8A-4987-9ECA-BCA290902A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200025</xdr:colOff>
      <xdr:row>12</xdr:row>
      <xdr:rowOff>33337</xdr:rowOff>
    </xdr:from>
    <xdr:to>
      <xdr:col>9</xdr:col>
      <xdr:colOff>504825</xdr:colOff>
      <xdr:row>26</xdr:row>
      <xdr:rowOff>109537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39A72C9-4FCB-7244-1A54-A76FC5E2B3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14</xdr:row>
      <xdr:rowOff>47625</xdr:rowOff>
    </xdr:from>
    <xdr:to>
      <xdr:col>13</xdr:col>
      <xdr:colOff>190500</xdr:colOff>
      <xdr:row>30</xdr:row>
      <xdr:rowOff>71437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D3F1F22-96C1-671E-A3D4-AE33461F1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266699</xdr:colOff>
      <xdr:row>23</xdr:row>
      <xdr:rowOff>123825</xdr:rowOff>
    </xdr:from>
    <xdr:to>
      <xdr:col>22</xdr:col>
      <xdr:colOff>76200</xdr:colOff>
      <xdr:row>39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8FA11E8-74BA-E438-C404-01FF780879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304800</xdr:colOff>
      <xdr:row>7</xdr:row>
      <xdr:rowOff>19050</xdr:rowOff>
    </xdr:from>
    <xdr:to>
      <xdr:col>22</xdr:col>
      <xdr:colOff>114301</xdr:colOff>
      <xdr:row>22</xdr:row>
      <xdr:rowOff>95250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7BAFB8E-2B54-4DA0-8944-7E3ECE6354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542925</xdr:colOff>
      <xdr:row>7</xdr:row>
      <xdr:rowOff>161925</xdr:rowOff>
    </xdr:from>
    <xdr:to>
      <xdr:col>29</xdr:col>
      <xdr:colOff>352426</xdr:colOff>
      <xdr:row>23</xdr:row>
      <xdr:rowOff>47625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6232C5D-4A76-4677-9E27-33208A364E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142875</xdr:colOff>
      <xdr:row>25</xdr:row>
      <xdr:rowOff>0</xdr:rowOff>
    </xdr:from>
    <xdr:to>
      <xdr:col>30</xdr:col>
      <xdr:colOff>561976</xdr:colOff>
      <xdr:row>40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69C2F88-AD03-4421-8B59-E502373044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466725</xdr:colOff>
      <xdr:row>5</xdr:row>
      <xdr:rowOff>176212</xdr:rowOff>
    </xdr:from>
    <xdr:to>
      <xdr:col>18</xdr:col>
      <xdr:colOff>161925</xdr:colOff>
      <xdr:row>20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AA941C-4FB7-F61B-9EC0-70CF159F9E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552450</xdr:colOff>
      <xdr:row>4</xdr:row>
      <xdr:rowOff>71437</xdr:rowOff>
    </xdr:from>
    <xdr:to>
      <xdr:col>26</xdr:col>
      <xdr:colOff>247650</xdr:colOff>
      <xdr:row>18</xdr:row>
      <xdr:rowOff>147637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7928D57-8586-CC67-2B51-0998B125EA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523875</xdr:colOff>
      <xdr:row>21</xdr:row>
      <xdr:rowOff>152400</xdr:rowOff>
    </xdr:from>
    <xdr:to>
      <xdr:col>25</xdr:col>
      <xdr:colOff>219075</xdr:colOff>
      <xdr:row>36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73EB97B-9904-424E-951F-2C113F23B4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50</xdr:col>
      <xdr:colOff>123825</xdr:colOff>
      <xdr:row>6</xdr:row>
      <xdr:rowOff>14286</xdr:rowOff>
    </xdr:from>
    <xdr:to>
      <xdr:col>58</xdr:col>
      <xdr:colOff>104775</xdr:colOff>
      <xdr:row>22</xdr:row>
      <xdr:rowOff>19049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9629E5-E955-32DA-75C1-F41D7C6F37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59</xdr:col>
      <xdr:colOff>76200</xdr:colOff>
      <xdr:row>6</xdr:row>
      <xdr:rowOff>61912</xdr:rowOff>
    </xdr:from>
    <xdr:to>
      <xdr:col>66</xdr:col>
      <xdr:colOff>0</xdr:colOff>
      <xdr:row>20</xdr:row>
      <xdr:rowOff>138112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60F1DB7-D935-2704-C628-57D1DEACD8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114300</xdr:colOff>
      <xdr:row>6</xdr:row>
      <xdr:rowOff>0</xdr:rowOff>
    </xdr:from>
    <xdr:to>
      <xdr:col>31</xdr:col>
      <xdr:colOff>257175</xdr:colOff>
      <xdr:row>22</xdr:row>
      <xdr:rowOff>185738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B2ABF3E-6023-484F-8AFA-F9C86E2CF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552450</xdr:colOff>
      <xdr:row>5</xdr:row>
      <xdr:rowOff>66674</xdr:rowOff>
    </xdr:from>
    <xdr:to>
      <xdr:col>22</xdr:col>
      <xdr:colOff>409575</xdr:colOff>
      <xdr:row>25</xdr:row>
      <xdr:rowOff>95249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D06A5DD-2D18-4CE7-8C66-ABE5E4C040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D5EA-0848-4600-9F09-344776D98517}">
  <dimension ref="A1:W52"/>
  <sheetViews>
    <sheetView topLeftCell="K1" workbookViewId="0">
      <selection activeCell="Y2" sqref="Y2"/>
    </sheetView>
  </sheetViews>
  <sheetFormatPr defaultRowHeight="14.5" x14ac:dyDescent="0.35"/>
  <cols>
    <col min="20" max="20" width="11" bestFit="1" customWidth="1"/>
  </cols>
  <sheetData>
    <row r="1" spans="1:23" x14ac:dyDescent="0.35">
      <c r="A1" t="s">
        <v>0</v>
      </c>
      <c r="B1" t="s">
        <v>1</v>
      </c>
      <c r="C1" t="s">
        <v>2</v>
      </c>
      <c r="G1" t="s">
        <v>6</v>
      </c>
      <c r="H1" t="s">
        <v>7</v>
      </c>
      <c r="I1" t="s">
        <v>5</v>
      </c>
      <c r="J1" t="s">
        <v>8</v>
      </c>
      <c r="K1" t="s">
        <v>25</v>
      </c>
      <c r="L1" t="s">
        <v>26</v>
      </c>
      <c r="M1" t="s">
        <v>7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T1" t="s">
        <v>30</v>
      </c>
    </row>
    <row r="2" spans="1:23" x14ac:dyDescent="0.35">
      <c r="A2">
        <v>2019</v>
      </c>
      <c r="B2" s="1">
        <v>167464</v>
      </c>
      <c r="C2" s="1">
        <v>133095</v>
      </c>
      <c r="D2" s="1"/>
      <c r="E2" t="s">
        <v>3</v>
      </c>
      <c r="G2" s="1">
        <v>98030</v>
      </c>
      <c r="H2" s="1">
        <v>20465</v>
      </c>
      <c r="I2" s="1">
        <v>4199</v>
      </c>
      <c r="J2">
        <f t="shared" ref="J2:J33" si="0">I2*$E$5/1000</f>
        <v>1692.1766684000829</v>
      </c>
      <c r="K2">
        <f>I2/G2</f>
        <v>4.2833826379679689E-2</v>
      </c>
      <c r="L2">
        <f>I2/H2</f>
        <v>0.2051795748839482</v>
      </c>
      <c r="M2">
        <f>H2/G2</f>
        <v>0.20876262368662654</v>
      </c>
      <c r="N2">
        <v>8.6921250000000008</v>
      </c>
      <c r="O2">
        <v>58.313549999999999</v>
      </c>
      <c r="P2">
        <v>0.55416710000000002</v>
      </c>
      <c r="Q2">
        <v>0.51448819999999995</v>
      </c>
      <c r="R2">
        <v>0.43244070000000001</v>
      </c>
      <c r="T2">
        <f>O2*364.25/7*I2*$E$5/10^9</f>
        <v>5.134719268058018</v>
      </c>
      <c r="V2" t="s">
        <v>43</v>
      </c>
      <c r="W2">
        <v>0.43244070000000001</v>
      </c>
    </row>
    <row r="3" spans="1:23" x14ac:dyDescent="0.35">
      <c r="A3">
        <v>2020</v>
      </c>
      <c r="B3" s="1">
        <v>169836</v>
      </c>
      <c r="C3" s="1">
        <v>134275</v>
      </c>
      <c r="D3" s="1"/>
      <c r="E3">
        <v>67487181.137640268</v>
      </c>
      <c r="G3" s="1">
        <v>81409</v>
      </c>
      <c r="H3" s="1">
        <v>20635</v>
      </c>
      <c r="I3" s="1">
        <v>4613</v>
      </c>
      <c r="J3">
        <f t="shared" si="0"/>
        <v>1859.0166638079502</v>
      </c>
      <c r="K3">
        <f t="shared" ref="K3:K52" si="1">I3/G3</f>
        <v>5.6664496554435013E-2</v>
      </c>
      <c r="L3">
        <f t="shared" ref="L3:L52" si="2">I3/H3</f>
        <v>0.22355221710685727</v>
      </c>
      <c r="M3">
        <f t="shared" ref="M3:M52" si="3">H3/G3</f>
        <v>0.25347320320849048</v>
      </c>
      <c r="N3">
        <v>8.2700010000000006</v>
      </c>
      <c r="O3">
        <v>56.095700000000001</v>
      </c>
      <c r="P3">
        <v>0.50216810000000001</v>
      </c>
      <c r="Q3">
        <v>0.44991520000000002</v>
      </c>
      <c r="R3">
        <v>0.35184729999999997</v>
      </c>
      <c r="T3">
        <f t="shared" ref="T3:T52" si="4">O3*364.25/7*I3*$E$5/10^9</f>
        <v>5.426432122715525</v>
      </c>
      <c r="V3" t="s">
        <v>44</v>
      </c>
      <c r="W3">
        <v>0.3509795</v>
      </c>
    </row>
    <row r="4" spans="1:23" x14ac:dyDescent="0.35">
      <c r="A4">
        <v>2021</v>
      </c>
      <c r="B4" s="1">
        <v>171260</v>
      </c>
      <c r="C4" s="1">
        <v>135402</v>
      </c>
      <c r="D4" s="1"/>
      <c r="E4" t="s">
        <v>4</v>
      </c>
      <c r="G4" s="1">
        <v>83854</v>
      </c>
      <c r="H4" s="1">
        <v>21102</v>
      </c>
      <c r="I4" s="1">
        <v>4926</v>
      </c>
      <c r="J4">
        <f t="shared" si="0"/>
        <v>1985.1541482588257</v>
      </c>
      <c r="K4">
        <f t="shared" si="1"/>
        <v>5.8744961480668781E-2</v>
      </c>
      <c r="L4">
        <f>I4/H4</f>
        <v>0.23343758885413704</v>
      </c>
      <c r="M4">
        <f t="shared" si="3"/>
        <v>0.25165168030147639</v>
      </c>
      <c r="N4">
        <v>8.2316929999999999</v>
      </c>
      <c r="O4">
        <v>59.580550000000002</v>
      </c>
      <c r="P4">
        <v>0.4771746</v>
      </c>
      <c r="Q4">
        <v>0.43152309999999999</v>
      </c>
      <c r="R4">
        <v>0.3122895</v>
      </c>
      <c r="T4">
        <f t="shared" si="4"/>
        <v>6.1546061148063487</v>
      </c>
      <c r="V4" t="s">
        <v>45</v>
      </c>
      <c r="W4">
        <v>0.31136399999999997</v>
      </c>
    </row>
    <row r="5" spans="1:23" x14ac:dyDescent="0.35">
      <c r="A5">
        <v>2022</v>
      </c>
      <c r="B5" s="1">
        <v>172657</v>
      </c>
      <c r="C5" s="1">
        <v>136509</v>
      </c>
      <c r="D5" s="1"/>
      <c r="E5">
        <f>E3/B2</f>
        <v>402.99515799001739</v>
      </c>
      <c r="G5" s="1">
        <v>83848</v>
      </c>
      <c r="H5" s="1">
        <v>21499</v>
      </c>
      <c r="I5" s="1">
        <v>4985</v>
      </c>
      <c r="J5">
        <f t="shared" si="0"/>
        <v>2008.9308625802366</v>
      </c>
      <c r="K5">
        <f t="shared" si="1"/>
        <v>5.9452819387463031E-2</v>
      </c>
      <c r="L5">
        <f>I5/H5</f>
        <v>0.23187124982557328</v>
      </c>
      <c r="M5">
        <f>H5/G5</f>
        <v>0.25640444614063546</v>
      </c>
      <c r="N5">
        <v>8.2178939999999994</v>
      </c>
      <c r="O5">
        <v>58.254350000000002</v>
      </c>
      <c r="P5">
        <v>0.46187149999999999</v>
      </c>
      <c r="Q5">
        <v>0.4112749</v>
      </c>
      <c r="R5">
        <v>0.29432570000000002</v>
      </c>
      <c r="T5">
        <f t="shared" si="4"/>
        <v>6.089685608687887</v>
      </c>
      <c r="V5" t="s">
        <v>46</v>
      </c>
      <c r="W5">
        <v>0.29312919999999998</v>
      </c>
    </row>
    <row r="6" spans="1:23" x14ac:dyDescent="0.35">
      <c r="A6">
        <v>2023</v>
      </c>
      <c r="B6" s="1">
        <v>174038</v>
      </c>
      <c r="C6" s="1">
        <v>137610</v>
      </c>
      <c r="D6" s="1"/>
      <c r="E6" s="1"/>
      <c r="G6" s="1">
        <v>85653</v>
      </c>
      <c r="H6" s="1">
        <v>21940</v>
      </c>
      <c r="I6" s="1">
        <v>5020</v>
      </c>
      <c r="J6">
        <f t="shared" si="0"/>
        <v>2023.0356931098872</v>
      </c>
      <c r="K6">
        <f t="shared" si="1"/>
        <v>5.8608571795500448E-2</v>
      </c>
      <c r="L6">
        <f t="shared" si="2"/>
        <v>0.22880583409298086</v>
      </c>
      <c r="M6">
        <f t="shared" si="3"/>
        <v>0.25614981378352186</v>
      </c>
      <c r="N6">
        <v>8.2619880000000006</v>
      </c>
      <c r="O6">
        <v>57.758339999999997</v>
      </c>
      <c r="P6">
        <v>0.46010060000000003</v>
      </c>
      <c r="Q6">
        <v>0.41663630000000001</v>
      </c>
      <c r="R6">
        <v>0.29044890000000001</v>
      </c>
      <c r="T6">
        <f t="shared" si="4"/>
        <v>6.0802266502210491</v>
      </c>
      <c r="V6" t="s">
        <v>47</v>
      </c>
      <c r="W6">
        <v>0.28982790000000003</v>
      </c>
    </row>
    <row r="7" spans="1:23" x14ac:dyDescent="0.35">
      <c r="A7">
        <v>2024</v>
      </c>
      <c r="B7" s="1">
        <v>175477</v>
      </c>
      <c r="C7" s="1">
        <v>138749</v>
      </c>
      <c r="D7" s="1"/>
      <c r="E7" s="1" t="s">
        <v>27</v>
      </c>
      <c r="G7" s="1">
        <v>87229</v>
      </c>
      <c r="H7" s="1">
        <v>22377</v>
      </c>
      <c r="I7" s="1">
        <v>5094</v>
      </c>
      <c r="J7">
        <f t="shared" si="0"/>
        <v>2052.8573348011487</v>
      </c>
      <c r="K7">
        <f t="shared" si="1"/>
        <v>5.8398009836178336E-2</v>
      </c>
      <c r="L7">
        <f t="shared" si="2"/>
        <v>0.22764445636144257</v>
      </c>
      <c r="M7">
        <f t="shared" si="3"/>
        <v>0.2565316580495019</v>
      </c>
      <c r="N7">
        <v>8.3101369999999992</v>
      </c>
      <c r="O7">
        <v>55.816049999999997</v>
      </c>
      <c r="P7">
        <v>0.46095910000000001</v>
      </c>
      <c r="Q7">
        <v>0.42436430000000003</v>
      </c>
      <c r="R7">
        <v>0.29200589999999998</v>
      </c>
      <c r="T7">
        <f t="shared" si="4"/>
        <v>5.962376385520713</v>
      </c>
      <c r="V7" t="s">
        <v>48</v>
      </c>
      <c r="W7">
        <v>0.29127550000000002</v>
      </c>
    </row>
    <row r="8" spans="1:23" x14ac:dyDescent="0.35">
      <c r="A8">
        <v>2025</v>
      </c>
      <c r="B8" s="1">
        <v>176875</v>
      </c>
      <c r="C8" s="1">
        <v>139856</v>
      </c>
      <c r="D8" s="1"/>
      <c r="E8">
        <v>1.2663064241784658</v>
      </c>
      <c r="G8" s="1">
        <v>88741</v>
      </c>
      <c r="H8" s="1">
        <v>22481</v>
      </c>
      <c r="I8" s="1">
        <v>5142</v>
      </c>
      <c r="J8">
        <f t="shared" si="0"/>
        <v>2072.2011023846694</v>
      </c>
      <c r="K8">
        <f t="shared" si="1"/>
        <v>5.7943904170563776E-2</v>
      </c>
      <c r="L8">
        <f t="shared" si="2"/>
        <v>0.22872648013878386</v>
      </c>
      <c r="M8">
        <f t="shared" si="3"/>
        <v>0.25333273233341974</v>
      </c>
      <c r="N8">
        <v>8.3093730000000008</v>
      </c>
      <c r="O8">
        <v>54.96264</v>
      </c>
      <c r="P8">
        <v>0.46275119999999997</v>
      </c>
      <c r="Q8">
        <v>0.43143100000000001</v>
      </c>
      <c r="R8">
        <v>0.29318319999999998</v>
      </c>
      <c r="T8">
        <f t="shared" si="4"/>
        <v>5.9265370764087422</v>
      </c>
      <c r="V8" t="s">
        <v>49</v>
      </c>
      <c r="W8">
        <v>0.29283880000000001</v>
      </c>
    </row>
    <row r="9" spans="1:23" x14ac:dyDescent="0.35">
      <c r="A9">
        <v>2026</v>
      </c>
      <c r="B9" s="1">
        <v>178183</v>
      </c>
      <c r="C9" s="1">
        <v>141057</v>
      </c>
      <c r="D9" s="1"/>
      <c r="E9" s="1"/>
      <c r="G9" s="1">
        <v>90213</v>
      </c>
      <c r="H9" s="1">
        <v>22460</v>
      </c>
      <c r="I9" s="1">
        <v>5161</v>
      </c>
      <c r="J9">
        <f t="shared" si="0"/>
        <v>2079.8580103864797</v>
      </c>
      <c r="K9">
        <f t="shared" si="1"/>
        <v>5.7209049693503156E-2</v>
      </c>
      <c r="L9">
        <f t="shared" si="2"/>
        <v>0.22978628673196794</v>
      </c>
      <c r="M9">
        <f t="shared" si="3"/>
        <v>0.24896633522884729</v>
      </c>
      <c r="N9">
        <v>8.2562829999999998</v>
      </c>
      <c r="O9">
        <v>56.292110000000001</v>
      </c>
      <c r="P9">
        <v>0.46079829999999999</v>
      </c>
      <c r="Q9">
        <v>0.43392700000000001</v>
      </c>
      <c r="R9">
        <v>0.2898732</v>
      </c>
      <c r="T9">
        <f t="shared" si="4"/>
        <v>6.0923204012024232</v>
      </c>
      <c r="V9" t="s">
        <v>50</v>
      </c>
      <c r="W9">
        <v>0.29196430000000001</v>
      </c>
    </row>
    <row r="10" spans="1:23" x14ac:dyDescent="0.35">
      <c r="A10">
        <v>2027</v>
      </c>
      <c r="B10" s="1">
        <v>179477</v>
      </c>
      <c r="C10" s="1">
        <v>142248</v>
      </c>
      <c r="D10" s="1"/>
      <c r="E10" s="1">
        <f>45*E8</f>
        <v>56.98378908803096</v>
      </c>
      <c r="G10" s="1">
        <v>91626</v>
      </c>
      <c r="H10" s="1">
        <v>22555</v>
      </c>
      <c r="I10" s="1">
        <v>5228</v>
      </c>
      <c r="J10">
        <f t="shared" si="0"/>
        <v>2106.8586859718112</v>
      </c>
      <c r="K10">
        <f t="shared" si="1"/>
        <v>5.7058040294239623E-2</v>
      </c>
      <c r="L10">
        <f t="shared" si="2"/>
        <v>0.23178896031921969</v>
      </c>
      <c r="M10">
        <f t="shared" si="3"/>
        <v>0.24616375264662868</v>
      </c>
      <c r="N10">
        <v>8.2345600000000001</v>
      </c>
      <c r="O10">
        <v>56.585639999999998</v>
      </c>
      <c r="P10">
        <v>0.46006590000000003</v>
      </c>
      <c r="Q10">
        <v>0.43941479999999999</v>
      </c>
      <c r="R10">
        <v>0.28975119999999999</v>
      </c>
      <c r="T10">
        <f t="shared" si="4"/>
        <v>6.203591034860505</v>
      </c>
      <c r="V10" t="s">
        <v>51</v>
      </c>
      <c r="W10">
        <v>0.29055999999999998</v>
      </c>
    </row>
    <row r="11" spans="1:23" x14ac:dyDescent="0.35">
      <c r="A11">
        <v>2028</v>
      </c>
      <c r="B11" s="1">
        <v>180798</v>
      </c>
      <c r="C11" s="1">
        <v>143456</v>
      </c>
      <c r="D11" s="1"/>
      <c r="E11" s="1"/>
      <c r="G11" s="1">
        <v>92963</v>
      </c>
      <c r="H11" s="1">
        <v>22934</v>
      </c>
      <c r="I11" s="1">
        <v>5340</v>
      </c>
      <c r="J11">
        <f t="shared" si="0"/>
        <v>2151.9941436666932</v>
      </c>
      <c r="K11">
        <f t="shared" si="1"/>
        <v>5.7442208190355303E-2</v>
      </c>
      <c r="L11">
        <f t="shared" si="2"/>
        <v>0.23284206854451905</v>
      </c>
      <c r="M11">
        <f t="shared" si="3"/>
        <v>0.24670030011940233</v>
      </c>
      <c r="N11">
        <v>8.3344400000000007</v>
      </c>
      <c r="O11">
        <v>56.218850000000003</v>
      </c>
      <c r="P11">
        <v>0.46087149999999999</v>
      </c>
      <c r="Q11">
        <v>0.44410050000000001</v>
      </c>
      <c r="R11">
        <v>0.289744</v>
      </c>
      <c r="T11">
        <f t="shared" si="4"/>
        <v>6.2954178785384407</v>
      </c>
      <c r="V11" t="s">
        <v>52</v>
      </c>
      <c r="W11">
        <v>0.28979510000000003</v>
      </c>
    </row>
    <row r="12" spans="1:23" x14ac:dyDescent="0.35">
      <c r="A12">
        <v>2029</v>
      </c>
      <c r="B12" s="1">
        <v>182098</v>
      </c>
      <c r="C12" s="1">
        <v>144650</v>
      </c>
      <c r="D12" s="1"/>
      <c r="E12" s="1"/>
      <c r="G12" s="1">
        <v>94384</v>
      </c>
      <c r="H12" s="1">
        <v>23218</v>
      </c>
      <c r="I12" s="1">
        <v>5402</v>
      </c>
      <c r="J12">
        <f t="shared" si="0"/>
        <v>2176.9798434620739</v>
      </c>
      <c r="K12">
        <f t="shared" si="1"/>
        <v>5.7234276996101036E-2</v>
      </c>
      <c r="L12">
        <f t="shared" si="2"/>
        <v>0.232664312171591</v>
      </c>
      <c r="M12">
        <f t="shared" si="3"/>
        <v>0.24599508391252756</v>
      </c>
      <c r="N12">
        <v>8.4320050000000002</v>
      </c>
      <c r="O12">
        <v>56.259390000000003</v>
      </c>
      <c r="P12">
        <v>0.46101029999999998</v>
      </c>
      <c r="Q12">
        <v>0.44672240000000002</v>
      </c>
      <c r="R12">
        <v>0.2895219</v>
      </c>
      <c r="T12">
        <f t="shared" si="4"/>
        <v>6.3731031449172271</v>
      </c>
      <c r="V12" t="s">
        <v>53</v>
      </c>
      <c r="W12">
        <v>0.28922209999999998</v>
      </c>
    </row>
    <row r="13" spans="1:23" x14ac:dyDescent="0.35">
      <c r="A13">
        <v>2030</v>
      </c>
      <c r="B13" s="1">
        <v>183382</v>
      </c>
      <c r="C13" s="1">
        <v>145825</v>
      </c>
      <c r="D13" s="1"/>
      <c r="E13" s="1"/>
      <c r="G13" s="1">
        <v>95581</v>
      </c>
      <c r="H13" s="1">
        <v>23487</v>
      </c>
      <c r="I13" s="1">
        <v>5458</v>
      </c>
      <c r="J13">
        <f t="shared" si="0"/>
        <v>2199.5475723095151</v>
      </c>
      <c r="K13">
        <f t="shared" si="1"/>
        <v>5.7103399211140292E-2</v>
      </c>
      <c r="L13">
        <f t="shared" si="2"/>
        <v>0.2323838719291523</v>
      </c>
      <c r="M13">
        <f t="shared" si="3"/>
        <v>0.2457287536225819</v>
      </c>
      <c r="N13">
        <v>8.5280570000000004</v>
      </c>
      <c r="O13">
        <v>58.943719999999999</v>
      </c>
      <c r="P13">
        <v>0.4607715</v>
      </c>
      <c r="Q13">
        <v>0.44812020000000002</v>
      </c>
      <c r="R13">
        <v>0.28985689999999997</v>
      </c>
      <c r="T13">
        <f t="shared" si="4"/>
        <v>6.746405183767691</v>
      </c>
      <c r="V13" t="s">
        <v>54</v>
      </c>
      <c r="W13">
        <v>0.29211429999999999</v>
      </c>
    </row>
    <row r="14" spans="1:23" x14ac:dyDescent="0.35">
      <c r="A14">
        <v>2031</v>
      </c>
      <c r="B14" s="1">
        <v>184596</v>
      </c>
      <c r="C14" s="1">
        <v>146879</v>
      </c>
      <c r="D14" s="1"/>
      <c r="E14" s="1"/>
      <c r="G14" s="1">
        <v>96777</v>
      </c>
      <c r="H14" s="1">
        <v>23585</v>
      </c>
      <c r="I14" s="1">
        <v>5392</v>
      </c>
      <c r="J14">
        <f t="shared" si="0"/>
        <v>2172.9498918821737</v>
      </c>
      <c r="K14">
        <f t="shared" si="1"/>
        <v>5.5715717577523582E-2</v>
      </c>
      <c r="L14">
        <f t="shared" si="2"/>
        <v>0.22861988552045792</v>
      </c>
      <c r="M14">
        <f t="shared" si="3"/>
        <v>0.24370459923328891</v>
      </c>
      <c r="N14">
        <v>8.5835489999999997</v>
      </c>
      <c r="O14">
        <v>56.58914</v>
      </c>
      <c r="P14">
        <v>0.45930330000000003</v>
      </c>
      <c r="Q14">
        <v>0.446131</v>
      </c>
      <c r="R14">
        <v>0.28668270000000001</v>
      </c>
      <c r="T14">
        <f t="shared" si="4"/>
        <v>6.3985906337262666</v>
      </c>
      <c r="V14" t="s">
        <v>55</v>
      </c>
      <c r="W14">
        <v>0.2887517</v>
      </c>
    </row>
    <row r="15" spans="1:23" x14ac:dyDescent="0.35">
      <c r="A15">
        <v>2032</v>
      </c>
      <c r="B15" s="1">
        <v>185789</v>
      </c>
      <c r="C15" s="1">
        <v>147900</v>
      </c>
      <c r="D15" s="1"/>
      <c r="E15" s="1"/>
      <c r="G15" s="1">
        <v>97826</v>
      </c>
      <c r="H15" s="1">
        <v>23850</v>
      </c>
      <c r="I15" s="1">
        <v>5297</v>
      </c>
      <c r="J15">
        <f t="shared" si="0"/>
        <v>2134.6653518731223</v>
      </c>
      <c r="K15">
        <f t="shared" si="1"/>
        <v>5.4147159241919325E-2</v>
      </c>
      <c r="L15">
        <f t="shared" si="2"/>
        <v>0.22209643605870022</v>
      </c>
      <c r="M15">
        <f t="shared" si="3"/>
        <v>0.24380021671130375</v>
      </c>
      <c r="N15">
        <v>8.6949310000000004</v>
      </c>
      <c r="O15">
        <v>57.122340000000001</v>
      </c>
      <c r="P15">
        <v>0.460256</v>
      </c>
      <c r="Q15">
        <v>0.44888889999999998</v>
      </c>
      <c r="R15">
        <v>0.28761530000000002</v>
      </c>
      <c r="T15">
        <f t="shared" si="4"/>
        <v>6.345083056542494</v>
      </c>
      <c r="V15" t="s">
        <v>56</v>
      </c>
      <c r="W15">
        <v>0.28321200000000002</v>
      </c>
    </row>
    <row r="16" spans="1:23" x14ac:dyDescent="0.35">
      <c r="A16">
        <v>2033</v>
      </c>
      <c r="B16" s="1">
        <v>186950</v>
      </c>
      <c r="C16" s="1">
        <v>148927</v>
      </c>
      <c r="D16" s="1"/>
      <c r="E16" s="1"/>
      <c r="G16" s="1">
        <v>98818</v>
      </c>
      <c r="H16" s="1">
        <v>23880</v>
      </c>
      <c r="I16" s="1">
        <v>5154</v>
      </c>
      <c r="J16">
        <f t="shared" si="0"/>
        <v>2077.0370442805497</v>
      </c>
      <c r="K16">
        <f t="shared" si="1"/>
        <v>5.2156489708352731E-2</v>
      </c>
      <c r="L16">
        <f t="shared" si="2"/>
        <v>0.21582914572864323</v>
      </c>
      <c r="M16">
        <f t="shared" si="3"/>
        <v>0.24165637839260054</v>
      </c>
      <c r="N16">
        <v>8.7573930000000004</v>
      </c>
      <c r="O16">
        <v>56.643689999999999</v>
      </c>
      <c r="P16">
        <v>0.46105970000000002</v>
      </c>
      <c r="Q16">
        <v>0.45054440000000001</v>
      </c>
      <c r="R16">
        <v>0.28566809999999998</v>
      </c>
      <c r="T16">
        <f t="shared" si="4"/>
        <v>6.1220560305914864</v>
      </c>
      <c r="V16" t="s">
        <v>57</v>
      </c>
      <c r="W16">
        <v>0.2832847</v>
      </c>
    </row>
    <row r="17" spans="1:23" x14ac:dyDescent="0.35">
      <c r="A17">
        <v>2034</v>
      </c>
      <c r="B17" s="1">
        <v>188145</v>
      </c>
      <c r="C17" s="1">
        <v>149950</v>
      </c>
      <c r="D17" s="1"/>
      <c r="E17" s="1"/>
      <c r="G17" s="1">
        <v>99897</v>
      </c>
      <c r="H17" s="1">
        <v>23699</v>
      </c>
      <c r="I17" s="1">
        <v>5104</v>
      </c>
      <c r="J17">
        <f t="shared" si="0"/>
        <v>2056.8872863810489</v>
      </c>
      <c r="K17">
        <f t="shared" si="1"/>
        <v>5.1092625404166293E-2</v>
      </c>
      <c r="L17">
        <f t="shared" si="2"/>
        <v>0.21536773703531795</v>
      </c>
      <c r="M17">
        <f t="shared" si="3"/>
        <v>0.23723435138192339</v>
      </c>
      <c r="N17">
        <v>8.7587240000000008</v>
      </c>
      <c r="O17">
        <v>58.27711</v>
      </c>
      <c r="P17">
        <v>0.46075460000000001</v>
      </c>
      <c r="Q17">
        <v>0.44660109999999997</v>
      </c>
      <c r="R17">
        <v>0.2833986</v>
      </c>
      <c r="T17">
        <f t="shared" si="4"/>
        <v>6.2374922772594834</v>
      </c>
      <c r="V17" t="s">
        <v>58</v>
      </c>
      <c r="W17">
        <v>0.28035700000000002</v>
      </c>
    </row>
    <row r="18" spans="1:23" x14ac:dyDescent="0.35">
      <c r="A18">
        <v>2035</v>
      </c>
      <c r="B18" s="1">
        <v>189309</v>
      </c>
      <c r="C18" s="1">
        <v>150963</v>
      </c>
      <c r="D18" s="1"/>
      <c r="E18" s="1"/>
      <c r="G18" s="1">
        <v>100902</v>
      </c>
      <c r="H18" s="1">
        <v>23412</v>
      </c>
      <c r="I18" s="1">
        <v>5174</v>
      </c>
      <c r="J18">
        <f t="shared" si="0"/>
        <v>2085.09694744035</v>
      </c>
      <c r="K18">
        <f t="shared" si="1"/>
        <v>5.1277477156052409E-2</v>
      </c>
      <c r="L18">
        <f t="shared" si="2"/>
        <v>0.22099777891679481</v>
      </c>
      <c r="M18">
        <f t="shared" si="3"/>
        <v>0.23202711541892132</v>
      </c>
      <c r="N18">
        <v>8.7158110000000004</v>
      </c>
      <c r="O18">
        <v>60.384889999999999</v>
      </c>
      <c r="P18">
        <v>0.46249829999999997</v>
      </c>
      <c r="Q18">
        <v>0.44370409999999999</v>
      </c>
      <c r="R18">
        <v>0.28201579999999998</v>
      </c>
      <c r="T18">
        <f t="shared" si="4"/>
        <v>6.551730916926056</v>
      </c>
      <c r="V18" t="s">
        <v>59</v>
      </c>
      <c r="W18">
        <v>0.28213250000000001</v>
      </c>
    </row>
    <row r="19" spans="1:23" x14ac:dyDescent="0.35">
      <c r="A19">
        <v>2036</v>
      </c>
      <c r="B19" s="1">
        <v>190357</v>
      </c>
      <c r="C19" s="1">
        <v>151893</v>
      </c>
      <c r="D19" s="1"/>
      <c r="E19" s="1"/>
      <c r="G19" s="1">
        <v>101935</v>
      </c>
      <c r="H19" s="1">
        <v>23055</v>
      </c>
      <c r="I19" s="1">
        <v>5162</v>
      </c>
      <c r="J19">
        <f t="shared" si="0"/>
        <v>2080.2610055444698</v>
      </c>
      <c r="K19">
        <f t="shared" si="1"/>
        <v>5.0640113798008535E-2</v>
      </c>
      <c r="L19">
        <f t="shared" si="2"/>
        <v>0.2238993710691824</v>
      </c>
      <c r="M19">
        <f t="shared" si="3"/>
        <v>0.22617354196301565</v>
      </c>
      <c r="N19">
        <v>8.6166339999999995</v>
      </c>
      <c r="O19">
        <v>58.2393</v>
      </c>
      <c r="P19">
        <v>0.4644528</v>
      </c>
      <c r="Q19">
        <v>0.44250699999999998</v>
      </c>
      <c r="R19">
        <v>0.28266740000000001</v>
      </c>
      <c r="T19">
        <f t="shared" si="4"/>
        <v>6.3042800194557209</v>
      </c>
      <c r="V19" t="s">
        <v>60</v>
      </c>
      <c r="W19">
        <v>0.28335739999999998</v>
      </c>
    </row>
    <row r="20" spans="1:23" x14ac:dyDescent="0.35">
      <c r="A20">
        <v>2037</v>
      </c>
      <c r="B20" s="1">
        <v>191402</v>
      </c>
      <c r="C20" s="1">
        <v>152830</v>
      </c>
      <c r="D20" s="1"/>
      <c r="E20" s="1"/>
      <c r="G20" s="1">
        <v>102945</v>
      </c>
      <c r="H20" s="1">
        <v>22744</v>
      </c>
      <c r="I20" s="1">
        <v>5109</v>
      </c>
      <c r="J20">
        <f t="shared" si="0"/>
        <v>2058.9022621709987</v>
      </c>
      <c r="K20">
        <f t="shared" si="1"/>
        <v>4.9628442372140466E-2</v>
      </c>
      <c r="L20">
        <f t="shared" si="2"/>
        <v>0.22463067182553639</v>
      </c>
      <c r="M20">
        <f t="shared" si="3"/>
        <v>0.22093350818398175</v>
      </c>
      <c r="N20">
        <v>8.5307619999999993</v>
      </c>
      <c r="O20">
        <v>58.728940000000001</v>
      </c>
      <c r="P20">
        <v>0.4676186</v>
      </c>
      <c r="Q20">
        <v>0.445656</v>
      </c>
      <c r="R20">
        <v>0.284968</v>
      </c>
      <c r="T20">
        <f t="shared" si="4"/>
        <v>6.2920101354377982</v>
      </c>
      <c r="V20" t="s">
        <v>61</v>
      </c>
      <c r="W20">
        <v>0.2860837</v>
      </c>
    </row>
    <row r="21" spans="1:23" x14ac:dyDescent="0.35">
      <c r="A21">
        <v>2038</v>
      </c>
      <c r="B21" s="1">
        <v>192433</v>
      </c>
      <c r="C21" s="1">
        <v>153726</v>
      </c>
      <c r="D21" s="1"/>
      <c r="E21" s="1"/>
      <c r="G21" s="1">
        <v>103820</v>
      </c>
      <c r="H21" s="1">
        <v>22786</v>
      </c>
      <c r="I21" s="1">
        <v>5242</v>
      </c>
      <c r="J21">
        <f t="shared" si="0"/>
        <v>2112.5006181836711</v>
      </c>
      <c r="K21">
        <f t="shared" si="1"/>
        <v>5.0491234829512621E-2</v>
      </c>
      <c r="L21">
        <f t="shared" si="2"/>
        <v>0.23005354164838057</v>
      </c>
      <c r="M21">
        <f t="shared" si="3"/>
        <v>0.2194760161818532</v>
      </c>
      <c r="N21">
        <v>8.5219819999999995</v>
      </c>
      <c r="O21">
        <v>59.660269999999997</v>
      </c>
      <c r="P21">
        <v>0.46800229999999998</v>
      </c>
      <c r="Q21">
        <v>0.44066529999999998</v>
      </c>
      <c r="R21">
        <v>0.28350259999999999</v>
      </c>
      <c r="T21">
        <f t="shared" si="4"/>
        <v>6.5581837329285317</v>
      </c>
      <c r="V21" t="s">
        <v>62</v>
      </c>
      <c r="W21">
        <v>0.28665940000000001</v>
      </c>
    </row>
    <row r="22" spans="1:23" x14ac:dyDescent="0.35">
      <c r="A22">
        <v>2039</v>
      </c>
      <c r="B22" s="1">
        <v>193477</v>
      </c>
      <c r="C22" s="1">
        <v>154662</v>
      </c>
      <c r="D22" s="1"/>
      <c r="E22" s="1"/>
      <c r="G22" s="1">
        <v>104694</v>
      </c>
      <c r="H22" s="1">
        <v>22765</v>
      </c>
      <c r="I22" s="1">
        <v>5154</v>
      </c>
      <c r="J22">
        <f t="shared" si="0"/>
        <v>2077.0370442805497</v>
      </c>
      <c r="K22">
        <f t="shared" si="1"/>
        <v>4.9229182188091011E-2</v>
      </c>
      <c r="L22">
        <f t="shared" si="2"/>
        <v>0.22640017570832419</v>
      </c>
      <c r="M22">
        <f t="shared" si="3"/>
        <v>0.2174432154660248</v>
      </c>
      <c r="N22">
        <v>8.5134450000000008</v>
      </c>
      <c r="O22">
        <v>57.939039999999999</v>
      </c>
      <c r="P22">
        <v>0.47056179999999997</v>
      </c>
      <c r="Q22">
        <v>0.44708979999999998</v>
      </c>
      <c r="R22">
        <v>0.28605649999999999</v>
      </c>
      <c r="T22">
        <f t="shared" si="4"/>
        <v>6.2620575961538059</v>
      </c>
      <c r="V22" t="s">
        <v>63</v>
      </c>
      <c r="W22">
        <v>0.28517920000000002</v>
      </c>
    </row>
    <row r="23" spans="1:23" x14ac:dyDescent="0.35">
      <c r="A23">
        <v>2040</v>
      </c>
      <c r="B23" s="1">
        <v>194535</v>
      </c>
      <c r="C23" s="1">
        <v>155602</v>
      </c>
      <c r="D23" s="1"/>
      <c r="E23" s="1"/>
      <c r="G23" s="1">
        <v>105600</v>
      </c>
      <c r="H23" s="1">
        <v>22775</v>
      </c>
      <c r="I23" s="1">
        <v>5150</v>
      </c>
      <c r="J23">
        <f t="shared" si="0"/>
        <v>2075.4250636485895</v>
      </c>
      <c r="K23">
        <f t="shared" si="1"/>
        <v>4.8768939393939392E-2</v>
      </c>
      <c r="L23">
        <f t="shared" si="2"/>
        <v>0.22612513721185509</v>
      </c>
      <c r="M23">
        <f t="shared" si="3"/>
        <v>0.21567234848484848</v>
      </c>
      <c r="N23">
        <v>8.5246650000000006</v>
      </c>
      <c r="O23">
        <v>59.527679999999997</v>
      </c>
      <c r="P23">
        <v>0.47179919999999997</v>
      </c>
      <c r="Q23">
        <v>0.44939630000000003</v>
      </c>
      <c r="R23">
        <v>0.28640929999999998</v>
      </c>
      <c r="T23">
        <f t="shared" si="4"/>
        <v>6.4287647607145226</v>
      </c>
      <c r="V23" t="s">
        <v>64</v>
      </c>
      <c r="W23">
        <v>0.28598040000000002</v>
      </c>
    </row>
    <row r="24" spans="1:23" x14ac:dyDescent="0.35">
      <c r="A24">
        <v>2041</v>
      </c>
      <c r="B24" s="1">
        <v>195419</v>
      </c>
      <c r="C24" s="1">
        <v>156389</v>
      </c>
      <c r="D24" s="1"/>
      <c r="E24" s="1"/>
      <c r="G24" s="1">
        <v>106412</v>
      </c>
      <c r="H24" s="1">
        <v>22729</v>
      </c>
      <c r="I24" s="1">
        <v>5117</v>
      </c>
      <c r="J24">
        <f t="shared" si="0"/>
        <v>2062.1262234349192</v>
      </c>
      <c r="K24">
        <f t="shared" si="1"/>
        <v>4.808668195316318E-2</v>
      </c>
      <c r="L24">
        <f t="shared" si="2"/>
        <v>0.22513089005235601</v>
      </c>
      <c r="M24">
        <f t="shared" si="3"/>
        <v>0.21359433146637596</v>
      </c>
      <c r="N24">
        <v>8.5221350000000005</v>
      </c>
      <c r="O24">
        <v>58.774679999999996</v>
      </c>
      <c r="P24">
        <v>0.47326430000000003</v>
      </c>
      <c r="Q24">
        <v>0.44801800000000003</v>
      </c>
      <c r="R24">
        <v>0.2862691</v>
      </c>
      <c r="T24">
        <f t="shared" si="4"/>
        <v>6.3067706632217133</v>
      </c>
      <c r="V24" t="s">
        <v>65</v>
      </c>
      <c r="W24">
        <v>0.2859236</v>
      </c>
    </row>
    <row r="25" spans="1:23" x14ac:dyDescent="0.35">
      <c r="A25">
        <v>2042</v>
      </c>
      <c r="B25" s="1">
        <v>196255</v>
      </c>
      <c r="C25" s="1">
        <v>157145</v>
      </c>
      <c r="D25" s="1"/>
      <c r="E25" s="1"/>
      <c r="G25" s="1">
        <v>107205</v>
      </c>
      <c r="H25" s="1">
        <v>22759</v>
      </c>
      <c r="I25" s="1">
        <v>5030</v>
      </c>
      <c r="J25">
        <f t="shared" si="0"/>
        <v>2027.0656446897874</v>
      </c>
      <c r="K25">
        <f t="shared" si="1"/>
        <v>4.6919453383704117E-2</v>
      </c>
      <c r="L25">
        <f t="shared" si="2"/>
        <v>0.221011467990685</v>
      </c>
      <c r="M25">
        <f t="shared" si="3"/>
        <v>0.21229420269576979</v>
      </c>
      <c r="N25">
        <v>8.5404180000000007</v>
      </c>
      <c r="O25">
        <v>54.74015</v>
      </c>
      <c r="P25">
        <v>0.4760412</v>
      </c>
      <c r="Q25">
        <v>0.4530515</v>
      </c>
      <c r="R25">
        <v>0.28628999999999999</v>
      </c>
      <c r="T25">
        <f t="shared" si="4"/>
        <v>5.7739805516032643</v>
      </c>
      <c r="V25" t="s">
        <v>66</v>
      </c>
      <c r="W25">
        <v>0.28565469999999998</v>
      </c>
    </row>
    <row r="26" spans="1:23" x14ac:dyDescent="0.35">
      <c r="A26">
        <v>2043</v>
      </c>
      <c r="B26" s="1">
        <v>197118</v>
      </c>
      <c r="C26" s="1">
        <v>157921</v>
      </c>
      <c r="D26" s="1"/>
      <c r="E26" s="1"/>
      <c r="G26" s="1">
        <v>108044</v>
      </c>
      <c r="H26" s="1">
        <v>22714</v>
      </c>
      <c r="I26" s="1">
        <v>5008</v>
      </c>
      <c r="J26">
        <f t="shared" si="0"/>
        <v>2018.1997512140072</v>
      </c>
      <c r="K26">
        <f t="shared" si="1"/>
        <v>4.6351486431453849E-2</v>
      </c>
      <c r="L26">
        <f t="shared" si="2"/>
        <v>0.22048076076428635</v>
      </c>
      <c r="M26">
        <f t="shared" si="3"/>
        <v>0.21022916589537596</v>
      </c>
      <c r="N26">
        <v>8.5494249999999994</v>
      </c>
      <c r="O26">
        <v>58.674190000000003</v>
      </c>
      <c r="P26">
        <v>0.4802766</v>
      </c>
      <c r="Q26">
        <v>0.4582196</v>
      </c>
      <c r="R26">
        <v>0.29040529999999998</v>
      </c>
      <c r="T26">
        <f t="shared" si="4"/>
        <v>6.1618734056291311</v>
      </c>
      <c r="V26" t="s">
        <v>67</v>
      </c>
      <c r="W26">
        <v>0.29035670000000002</v>
      </c>
    </row>
    <row r="27" spans="1:23" x14ac:dyDescent="0.35">
      <c r="A27">
        <v>2044</v>
      </c>
      <c r="B27" s="1">
        <v>197964</v>
      </c>
      <c r="C27" s="1">
        <v>158677</v>
      </c>
      <c r="D27" s="1"/>
      <c r="E27" s="1"/>
      <c r="G27" s="1">
        <v>108724</v>
      </c>
      <c r="H27" s="1">
        <v>22684</v>
      </c>
      <c r="I27" s="1">
        <v>5127</v>
      </c>
      <c r="J27">
        <f t="shared" si="0"/>
        <v>2066.1561750148194</v>
      </c>
      <c r="K27">
        <f t="shared" si="1"/>
        <v>4.7156101688679591E-2</v>
      </c>
      <c r="L27">
        <f t="shared" si="2"/>
        <v>0.22601833891729853</v>
      </c>
      <c r="M27">
        <f t="shared" si="3"/>
        <v>0.20863838710864208</v>
      </c>
      <c r="N27">
        <v>8.5484340000000003</v>
      </c>
      <c r="O27">
        <v>59.611060000000002</v>
      </c>
      <c r="P27">
        <v>0.48030790000000001</v>
      </c>
      <c r="Q27">
        <v>0.45256570000000002</v>
      </c>
      <c r="R27">
        <v>0.28776590000000002</v>
      </c>
      <c r="T27">
        <f t="shared" si="4"/>
        <v>6.4090182824780948</v>
      </c>
      <c r="V27" t="s">
        <v>68</v>
      </c>
      <c r="W27">
        <v>0.29063149999999999</v>
      </c>
    </row>
    <row r="28" spans="1:23" x14ac:dyDescent="0.35">
      <c r="A28">
        <v>2045</v>
      </c>
      <c r="B28" s="1">
        <v>198826</v>
      </c>
      <c r="C28" s="1">
        <v>159448</v>
      </c>
      <c r="D28" s="1"/>
      <c r="E28" s="1"/>
      <c r="G28" s="1">
        <v>109530</v>
      </c>
      <c r="H28" s="1">
        <v>22627</v>
      </c>
      <c r="I28" s="1">
        <v>5053</v>
      </c>
      <c r="J28">
        <f t="shared" si="0"/>
        <v>2036.3345333235577</v>
      </c>
      <c r="K28">
        <f t="shared" si="1"/>
        <v>4.6133479412033232E-2</v>
      </c>
      <c r="L28">
        <f t="shared" si="2"/>
        <v>0.2233172758209219</v>
      </c>
      <c r="M28">
        <f t="shared" si="3"/>
        <v>0.2065826714142244</v>
      </c>
      <c r="N28">
        <v>8.5514030000000005</v>
      </c>
      <c r="O28">
        <v>58.977760000000004</v>
      </c>
      <c r="P28">
        <v>0.48237930000000001</v>
      </c>
      <c r="Q28">
        <v>0.4528219</v>
      </c>
      <c r="R28">
        <v>0.28784490000000001</v>
      </c>
      <c r="T28">
        <f t="shared" si="4"/>
        <v>6.2494085984107954</v>
      </c>
      <c r="V28" t="s">
        <v>69</v>
      </c>
      <c r="W28">
        <v>0.29054039999999998</v>
      </c>
    </row>
    <row r="29" spans="1:23" x14ac:dyDescent="0.35">
      <c r="A29">
        <v>2046</v>
      </c>
      <c r="B29" s="1">
        <v>199525</v>
      </c>
      <c r="C29" s="1">
        <v>160073</v>
      </c>
      <c r="D29" s="1"/>
      <c r="E29" s="1"/>
      <c r="G29" s="1">
        <v>110241</v>
      </c>
      <c r="H29" s="1">
        <v>22621</v>
      </c>
      <c r="I29" s="1">
        <v>5088</v>
      </c>
      <c r="J29">
        <f t="shared" si="0"/>
        <v>2050.4393638532083</v>
      </c>
      <c r="K29">
        <f t="shared" si="1"/>
        <v>4.6153427490679508E-2</v>
      </c>
      <c r="L29">
        <f t="shared" si="2"/>
        <v>0.22492374342425181</v>
      </c>
      <c r="M29">
        <f t="shared" si="3"/>
        <v>0.20519588900681235</v>
      </c>
      <c r="N29">
        <v>8.5625610000000005</v>
      </c>
      <c r="O29">
        <v>59.770449999999997</v>
      </c>
      <c r="P29">
        <v>0.4856451</v>
      </c>
      <c r="Q29">
        <v>0.4623138</v>
      </c>
      <c r="R29">
        <v>0.29061140000000002</v>
      </c>
      <c r="T29">
        <f t="shared" si="4"/>
        <v>6.3772725294069836</v>
      </c>
      <c r="V29" t="s">
        <v>70</v>
      </c>
      <c r="W29">
        <v>0.29168060000000001</v>
      </c>
    </row>
    <row r="30" spans="1:23" x14ac:dyDescent="0.35">
      <c r="A30">
        <v>2047</v>
      </c>
      <c r="B30" s="1">
        <v>200223</v>
      </c>
      <c r="C30" s="1">
        <v>160712</v>
      </c>
      <c r="D30" s="1"/>
      <c r="E30" s="1"/>
      <c r="G30" s="1">
        <v>110834</v>
      </c>
      <c r="H30" s="1">
        <v>22565</v>
      </c>
      <c r="I30" s="1">
        <v>5009</v>
      </c>
      <c r="J30">
        <f t="shared" si="0"/>
        <v>2018.602746371997</v>
      </c>
      <c r="K30">
        <f t="shared" si="1"/>
        <v>4.5193713120522581E-2</v>
      </c>
      <c r="L30">
        <f t="shared" si="2"/>
        <v>0.22198094393972967</v>
      </c>
      <c r="M30">
        <f t="shared" si="3"/>
        <v>0.20359276034429868</v>
      </c>
      <c r="N30">
        <v>8.5522130000000001</v>
      </c>
      <c r="O30">
        <v>61.036459999999998</v>
      </c>
      <c r="P30">
        <v>0.48623169999999999</v>
      </c>
      <c r="Q30">
        <v>0.45907379999999998</v>
      </c>
      <c r="R30">
        <v>0.28928379999999998</v>
      </c>
      <c r="T30">
        <f t="shared" si="4"/>
        <v>6.4112353195889051</v>
      </c>
      <c r="V30" t="s">
        <v>71</v>
      </c>
      <c r="W30">
        <v>0.29243839999999999</v>
      </c>
    </row>
    <row r="31" spans="1:23" x14ac:dyDescent="0.35">
      <c r="A31">
        <v>2048</v>
      </c>
      <c r="B31" s="1">
        <v>200922</v>
      </c>
      <c r="C31" s="1">
        <v>161345</v>
      </c>
      <c r="D31" s="1"/>
      <c r="E31" s="1"/>
      <c r="G31" s="1">
        <v>111552</v>
      </c>
      <c r="H31" s="1">
        <v>22568</v>
      </c>
      <c r="I31" s="1">
        <v>5070</v>
      </c>
      <c r="J31">
        <f t="shared" si="0"/>
        <v>2043.1854510093881</v>
      </c>
      <c r="K31">
        <f t="shared" si="1"/>
        <v>4.5449655765920825E-2</v>
      </c>
      <c r="L31">
        <f t="shared" si="2"/>
        <v>0.22465437788018433</v>
      </c>
      <c r="M31">
        <f t="shared" si="3"/>
        <v>0.20230923694779115</v>
      </c>
      <c r="N31">
        <v>8.5606939999999998</v>
      </c>
      <c r="O31">
        <v>61.328090000000003</v>
      </c>
      <c r="P31">
        <v>0.48879450000000002</v>
      </c>
      <c r="Q31">
        <v>0.45954450000000002</v>
      </c>
      <c r="R31">
        <v>0.29042560000000001</v>
      </c>
      <c r="T31">
        <f t="shared" si="4"/>
        <v>6.5203175502344708</v>
      </c>
      <c r="V31" t="s">
        <v>72</v>
      </c>
      <c r="W31">
        <v>0.28926030000000003</v>
      </c>
    </row>
    <row r="32" spans="1:23" x14ac:dyDescent="0.35">
      <c r="A32">
        <v>2049</v>
      </c>
      <c r="B32" s="1">
        <v>201601</v>
      </c>
      <c r="C32" s="1">
        <v>161952</v>
      </c>
      <c r="D32" s="1"/>
      <c r="E32" s="1"/>
      <c r="G32" s="1">
        <v>112172</v>
      </c>
      <c r="H32" s="1">
        <v>22533</v>
      </c>
      <c r="I32" s="1">
        <v>4959</v>
      </c>
      <c r="J32">
        <f t="shared" si="0"/>
        <v>1998.4529884724961</v>
      </c>
      <c r="K32">
        <f t="shared" si="1"/>
        <v>4.4208893485005174E-2</v>
      </c>
      <c r="L32">
        <f t="shared" si="2"/>
        <v>0.22007722007722008</v>
      </c>
      <c r="M32">
        <f t="shared" si="3"/>
        <v>0.20087900723888313</v>
      </c>
      <c r="N32">
        <v>8.5635429999999992</v>
      </c>
      <c r="O32">
        <v>59.910420000000002</v>
      </c>
      <c r="P32">
        <v>0.4904789</v>
      </c>
      <c r="Q32">
        <v>0.46389740000000002</v>
      </c>
      <c r="R32">
        <v>0.28959049999999997</v>
      </c>
      <c r="T32">
        <f t="shared" si="4"/>
        <v>6.2301402159003212</v>
      </c>
      <c r="V32" t="s">
        <v>73</v>
      </c>
      <c r="W32">
        <v>0.29253699999999999</v>
      </c>
    </row>
    <row r="33" spans="1:23" x14ac:dyDescent="0.35">
      <c r="A33">
        <v>2050</v>
      </c>
      <c r="B33" s="1">
        <v>202302</v>
      </c>
      <c r="C33" s="1">
        <v>162584</v>
      </c>
      <c r="D33" s="1"/>
      <c r="E33" s="1"/>
      <c r="G33" s="1">
        <v>112727</v>
      </c>
      <c r="H33" s="1">
        <v>22531</v>
      </c>
      <c r="I33" s="1">
        <v>5132</v>
      </c>
      <c r="J33">
        <f t="shared" si="0"/>
        <v>2068.1711508047692</v>
      </c>
      <c r="K33">
        <f t="shared" si="1"/>
        <v>4.5525916594959505E-2</v>
      </c>
      <c r="L33">
        <f t="shared" si="2"/>
        <v>0.22777506546535883</v>
      </c>
      <c r="M33">
        <f t="shared" si="3"/>
        <v>0.1998722577554623</v>
      </c>
      <c r="N33">
        <v>8.5570529999999998</v>
      </c>
      <c r="O33">
        <v>59.145960000000002</v>
      </c>
      <c r="P33">
        <v>0.49446889999999999</v>
      </c>
      <c r="Q33">
        <v>0.46553640000000002</v>
      </c>
      <c r="R33">
        <v>0.29239219999999999</v>
      </c>
      <c r="T33">
        <f t="shared" si="4"/>
        <v>6.3652150573984709</v>
      </c>
      <c r="V33" t="s">
        <v>74</v>
      </c>
      <c r="W33">
        <v>0.29402119999999998</v>
      </c>
    </row>
    <row r="34" spans="1:23" x14ac:dyDescent="0.35">
      <c r="A34">
        <v>2051</v>
      </c>
      <c r="B34" s="1">
        <v>202832</v>
      </c>
      <c r="C34" s="1">
        <v>163100</v>
      </c>
      <c r="D34" s="1"/>
      <c r="E34" s="1"/>
      <c r="G34" s="1">
        <v>113419</v>
      </c>
      <c r="H34" s="1">
        <v>22548</v>
      </c>
      <c r="I34" s="1">
        <v>5010</v>
      </c>
      <c r="J34">
        <f t="shared" ref="J34:J52" si="5">I34*$E$5/1000</f>
        <v>2019.0057415299873</v>
      </c>
      <c r="K34">
        <f t="shared" si="1"/>
        <v>4.417249314488754E-2</v>
      </c>
      <c r="L34">
        <f t="shared" si="2"/>
        <v>0.22219265566790847</v>
      </c>
      <c r="M34">
        <f t="shared" si="3"/>
        <v>0.19880266974669147</v>
      </c>
      <c r="N34">
        <v>8.5471020000000006</v>
      </c>
      <c r="O34">
        <v>59.505310000000001</v>
      </c>
      <c r="P34">
        <v>0.49621320000000002</v>
      </c>
      <c r="Q34">
        <v>0.46558450000000001</v>
      </c>
      <c r="R34">
        <v>0.29281610000000002</v>
      </c>
      <c r="T34">
        <f t="shared" si="4"/>
        <v>6.2516520222498997</v>
      </c>
      <c r="V34" t="s">
        <v>75</v>
      </c>
      <c r="W34">
        <v>0.29469089999999998</v>
      </c>
    </row>
    <row r="35" spans="1:23" x14ac:dyDescent="0.35">
      <c r="A35">
        <v>2052</v>
      </c>
      <c r="B35" s="1">
        <v>203332</v>
      </c>
      <c r="C35" s="1">
        <v>163571</v>
      </c>
      <c r="D35" s="1"/>
      <c r="E35" s="1"/>
      <c r="G35" s="1">
        <v>113892</v>
      </c>
      <c r="H35" s="1">
        <v>22488</v>
      </c>
      <c r="I35" s="1">
        <v>4966</v>
      </c>
      <c r="J35">
        <f t="shared" si="5"/>
        <v>2001.2739545784264</v>
      </c>
      <c r="K35">
        <f t="shared" si="1"/>
        <v>4.3602711340568256E-2</v>
      </c>
      <c r="L35">
        <f t="shared" si="2"/>
        <v>0.22082888651725366</v>
      </c>
      <c r="M35">
        <f t="shared" si="3"/>
        <v>0.19745021599409968</v>
      </c>
      <c r="N35">
        <v>8.5301010000000002</v>
      </c>
      <c r="O35">
        <v>59.573590000000003</v>
      </c>
      <c r="P35">
        <v>0.4982703</v>
      </c>
      <c r="Q35">
        <v>0.46744930000000001</v>
      </c>
      <c r="R35">
        <v>0.2952533</v>
      </c>
      <c r="T35">
        <f t="shared" si="4"/>
        <v>6.2038578174124348</v>
      </c>
      <c r="V35" t="s">
        <v>76</v>
      </c>
      <c r="W35">
        <v>0.29436059999999997</v>
      </c>
    </row>
    <row r="36" spans="1:23" x14ac:dyDescent="0.35">
      <c r="A36">
        <v>2053</v>
      </c>
      <c r="B36" s="1">
        <v>203879</v>
      </c>
      <c r="C36" s="1">
        <v>164089</v>
      </c>
      <c r="D36" s="1"/>
      <c r="E36" s="1"/>
      <c r="G36" s="1">
        <v>114390</v>
      </c>
      <c r="H36" s="1">
        <v>22482</v>
      </c>
      <c r="I36" s="1">
        <v>4972</v>
      </c>
      <c r="J36">
        <f t="shared" si="5"/>
        <v>2003.6919255263665</v>
      </c>
      <c r="K36">
        <f t="shared" si="1"/>
        <v>4.3465337879185245E-2</v>
      </c>
      <c r="L36">
        <f t="shared" si="2"/>
        <v>0.22115470153900899</v>
      </c>
      <c r="M36">
        <f t="shared" si="3"/>
        <v>0.19653815892997639</v>
      </c>
      <c r="N36">
        <v>8.5151029999999999</v>
      </c>
      <c r="O36">
        <v>59.052430000000001</v>
      </c>
      <c r="P36">
        <v>0.49981639999999999</v>
      </c>
      <c r="Q36">
        <v>0.46468290000000001</v>
      </c>
      <c r="R36">
        <v>0.29573060000000001</v>
      </c>
      <c r="T36">
        <f t="shared" si="4"/>
        <v>6.1570154300748881</v>
      </c>
      <c r="V36" t="s">
        <v>77</v>
      </c>
      <c r="W36">
        <v>0.29817860000000002</v>
      </c>
    </row>
    <row r="37" spans="1:23" x14ac:dyDescent="0.35">
      <c r="A37">
        <v>2054</v>
      </c>
      <c r="B37" s="1">
        <v>204371</v>
      </c>
      <c r="C37" s="1">
        <v>164552</v>
      </c>
      <c r="D37" s="1"/>
      <c r="E37" s="1"/>
      <c r="G37" s="1">
        <v>114958</v>
      </c>
      <c r="H37" s="1">
        <v>22449</v>
      </c>
      <c r="I37" s="1">
        <v>4858</v>
      </c>
      <c r="J37">
        <f t="shared" si="5"/>
        <v>1957.7504775155044</v>
      </c>
      <c r="K37">
        <f t="shared" si="1"/>
        <v>4.2258911950451471E-2</v>
      </c>
      <c r="L37">
        <f t="shared" si="2"/>
        <v>0.2164016214530714</v>
      </c>
      <c r="M37">
        <f t="shared" si="3"/>
        <v>0.19528001530993927</v>
      </c>
      <c r="N37">
        <v>8.5130330000000001</v>
      </c>
      <c r="O37">
        <v>58.243879999999997</v>
      </c>
      <c r="P37">
        <v>0.50294019999999995</v>
      </c>
      <c r="Q37">
        <v>0.47053319999999998</v>
      </c>
      <c r="R37">
        <v>0.2998381</v>
      </c>
      <c r="T37">
        <f t="shared" si="4"/>
        <v>5.9334755541640112</v>
      </c>
      <c r="V37" t="s">
        <v>78</v>
      </c>
      <c r="W37">
        <v>0.29908600000000002</v>
      </c>
    </row>
    <row r="38" spans="1:23" x14ac:dyDescent="0.35">
      <c r="A38">
        <v>2055</v>
      </c>
      <c r="B38" s="1">
        <v>204870</v>
      </c>
      <c r="C38" s="1">
        <v>165036</v>
      </c>
      <c r="D38" s="1"/>
      <c r="E38" s="1"/>
      <c r="G38" s="1">
        <v>115378</v>
      </c>
      <c r="H38" s="1">
        <v>22420</v>
      </c>
      <c r="I38" s="1">
        <v>5014</v>
      </c>
      <c r="J38">
        <f t="shared" si="5"/>
        <v>2020.6177221619473</v>
      </c>
      <c r="K38">
        <f t="shared" si="1"/>
        <v>4.3457158210404065E-2</v>
      </c>
      <c r="L38">
        <f t="shared" si="2"/>
        <v>0.22363960749330955</v>
      </c>
      <c r="M38">
        <f t="shared" si="3"/>
        <v>0.19431780755429978</v>
      </c>
      <c r="N38">
        <v>8.5182520000000004</v>
      </c>
      <c r="O38">
        <v>61.168729999999996</v>
      </c>
      <c r="P38">
        <v>0.50499229999999995</v>
      </c>
      <c r="Q38">
        <v>0.46886709999999998</v>
      </c>
      <c r="R38">
        <v>0.30011070000000001</v>
      </c>
      <c r="T38">
        <f t="shared" si="4"/>
        <v>6.431542470191526</v>
      </c>
      <c r="V38" t="s">
        <v>79</v>
      </c>
      <c r="W38">
        <v>0.29920960000000002</v>
      </c>
    </row>
    <row r="39" spans="1:23" x14ac:dyDescent="0.35">
      <c r="A39">
        <v>2056</v>
      </c>
      <c r="B39" s="1">
        <v>205213</v>
      </c>
      <c r="C39" s="1">
        <v>165405</v>
      </c>
      <c r="D39" s="1"/>
      <c r="E39" s="1"/>
      <c r="G39" s="1">
        <v>115873</v>
      </c>
      <c r="H39" s="1">
        <v>22435</v>
      </c>
      <c r="I39" s="1">
        <v>4876</v>
      </c>
      <c r="J39">
        <f t="shared" si="5"/>
        <v>1965.0043903593248</v>
      </c>
      <c r="K39">
        <f t="shared" si="1"/>
        <v>4.2080553709664889E-2</v>
      </c>
      <c r="L39">
        <f t="shared" si="2"/>
        <v>0.21733897927345666</v>
      </c>
      <c r="M39">
        <f t="shared" si="3"/>
        <v>0.19361714981056846</v>
      </c>
      <c r="N39">
        <v>8.5216700000000003</v>
      </c>
      <c r="O39">
        <v>61.234139999999996</v>
      </c>
      <c r="P39">
        <v>0.50675309999999996</v>
      </c>
      <c r="Q39">
        <v>0.47154000000000001</v>
      </c>
      <c r="R39">
        <v>0.30023280000000002</v>
      </c>
      <c r="T39">
        <f t="shared" si="4"/>
        <v>6.2612157389429139</v>
      </c>
      <c r="V39" t="s">
        <v>80</v>
      </c>
      <c r="W39">
        <v>0.29789480000000002</v>
      </c>
    </row>
    <row r="40" spans="1:23" x14ac:dyDescent="0.35">
      <c r="A40">
        <v>2057</v>
      </c>
      <c r="B40" s="1">
        <v>205552</v>
      </c>
      <c r="C40" s="1">
        <v>165767</v>
      </c>
      <c r="D40" s="1"/>
      <c r="E40" s="1"/>
      <c r="G40" s="1">
        <v>116271</v>
      </c>
      <c r="H40" s="1">
        <v>22444</v>
      </c>
      <c r="I40" s="1">
        <v>4983</v>
      </c>
      <c r="J40">
        <f t="shared" si="5"/>
        <v>2008.1248722642567</v>
      </c>
      <c r="K40">
        <f t="shared" si="1"/>
        <v>4.2856774260133651E-2</v>
      </c>
      <c r="L40">
        <f t="shared" si="2"/>
        <v>0.22201924790589914</v>
      </c>
      <c r="M40">
        <f t="shared" si="3"/>
        <v>0.19303179640667062</v>
      </c>
      <c r="N40">
        <v>8.5477380000000007</v>
      </c>
      <c r="O40">
        <v>59.490580000000001</v>
      </c>
      <c r="P40">
        <v>0.5083297</v>
      </c>
      <c r="Q40">
        <v>0.47429159999999998</v>
      </c>
      <c r="R40">
        <v>0.30078290000000002</v>
      </c>
      <c r="T40">
        <f t="shared" si="4"/>
        <v>6.21642128466116</v>
      </c>
      <c r="V40" t="s">
        <v>81</v>
      </c>
      <c r="W40">
        <v>0.29928739999999998</v>
      </c>
    </row>
    <row r="41" spans="1:23" x14ac:dyDescent="0.35">
      <c r="A41">
        <v>2058</v>
      </c>
      <c r="B41" s="1">
        <v>205885</v>
      </c>
      <c r="C41" s="1">
        <v>166121</v>
      </c>
      <c r="D41" s="1"/>
      <c r="E41" s="1"/>
      <c r="G41" s="1">
        <v>116584</v>
      </c>
      <c r="H41" s="1">
        <v>22388</v>
      </c>
      <c r="I41" s="1">
        <v>4903</v>
      </c>
      <c r="J41">
        <f t="shared" si="5"/>
        <v>1975.8852596250554</v>
      </c>
      <c r="K41">
        <f t="shared" si="1"/>
        <v>4.2055513621080079E-2</v>
      </c>
      <c r="L41">
        <f t="shared" si="2"/>
        <v>0.21900125067000178</v>
      </c>
      <c r="M41">
        <f t="shared" si="3"/>
        <v>0.19203321210457697</v>
      </c>
      <c r="N41">
        <v>8.5357810000000001</v>
      </c>
      <c r="O41">
        <v>62.246830000000003</v>
      </c>
      <c r="P41">
        <v>0.51330370000000003</v>
      </c>
      <c r="Q41">
        <v>0.48003390000000001</v>
      </c>
      <c r="R41">
        <v>0.30551489999999998</v>
      </c>
      <c r="T41">
        <f t="shared" si="4"/>
        <v>6.4000074731177996</v>
      </c>
      <c r="V41" t="s">
        <v>82</v>
      </c>
      <c r="W41">
        <v>0.30286259999999998</v>
      </c>
    </row>
    <row r="42" spans="1:23" x14ac:dyDescent="0.35">
      <c r="A42">
        <v>2059</v>
      </c>
      <c r="B42" s="1">
        <v>206213</v>
      </c>
      <c r="C42" s="1">
        <v>166477</v>
      </c>
      <c r="D42" s="1"/>
      <c r="E42" s="1"/>
      <c r="G42" s="1">
        <v>116907</v>
      </c>
      <c r="H42" s="1">
        <v>22365</v>
      </c>
      <c r="I42" s="1">
        <v>4986</v>
      </c>
      <c r="J42">
        <f t="shared" si="5"/>
        <v>2009.3338577382267</v>
      </c>
      <c r="K42">
        <f t="shared" si="1"/>
        <v>4.2649285329364364E-2</v>
      </c>
      <c r="L42">
        <f t="shared" si="2"/>
        <v>0.22293762575452716</v>
      </c>
      <c r="M42">
        <f t="shared" si="3"/>
        <v>0.19130590982575893</v>
      </c>
      <c r="N42">
        <v>8.5387660000000007</v>
      </c>
      <c r="O42">
        <v>60.80171</v>
      </c>
      <c r="P42">
        <v>0.51363899999999996</v>
      </c>
      <c r="Q42">
        <v>0.47815780000000002</v>
      </c>
      <c r="R42">
        <v>0.30366880000000002</v>
      </c>
      <c r="T42">
        <f t="shared" si="4"/>
        <v>6.3572518422529276</v>
      </c>
      <c r="V42" t="s">
        <v>83</v>
      </c>
      <c r="W42">
        <v>0.30040830000000002</v>
      </c>
    </row>
    <row r="43" spans="1:23" x14ac:dyDescent="0.35">
      <c r="A43">
        <v>2060</v>
      </c>
      <c r="B43" s="1">
        <v>206520</v>
      </c>
      <c r="C43" s="1">
        <v>166805</v>
      </c>
      <c r="D43" s="1"/>
      <c r="E43" s="1"/>
      <c r="G43" s="1">
        <v>117267</v>
      </c>
      <c r="H43" s="1">
        <v>22303</v>
      </c>
      <c r="I43" s="1">
        <v>4923</v>
      </c>
      <c r="J43">
        <f t="shared" si="5"/>
        <v>1983.9451627848555</v>
      </c>
      <c r="K43">
        <f t="shared" si="1"/>
        <v>4.1981120008186448E-2</v>
      </c>
      <c r="L43">
        <f t="shared" si="2"/>
        <v>0.22073263686499575</v>
      </c>
      <c r="M43">
        <f t="shared" si="3"/>
        <v>0.19018990849940734</v>
      </c>
      <c r="N43">
        <v>8.5533669999999997</v>
      </c>
      <c r="O43">
        <v>59.206740000000003</v>
      </c>
      <c r="P43">
        <v>0.51714459999999995</v>
      </c>
      <c r="Q43">
        <v>0.48065279999999999</v>
      </c>
      <c r="R43">
        <v>0.30566769999999999</v>
      </c>
      <c r="T43">
        <f t="shared" si="4"/>
        <v>6.1122672266970977</v>
      </c>
      <c r="V43" t="s">
        <v>84</v>
      </c>
      <c r="W43">
        <v>0.30474610000000002</v>
      </c>
    </row>
    <row r="44" spans="1:23" x14ac:dyDescent="0.35">
      <c r="A44">
        <v>2061</v>
      </c>
      <c r="B44" s="1">
        <v>206863</v>
      </c>
      <c r="C44" s="1">
        <v>167158</v>
      </c>
      <c r="D44" s="1"/>
      <c r="E44" s="1"/>
      <c r="G44" s="1">
        <v>117720</v>
      </c>
      <c r="H44" s="1">
        <v>22293</v>
      </c>
      <c r="I44" s="1">
        <v>4858</v>
      </c>
      <c r="J44">
        <f t="shared" si="5"/>
        <v>1957.7504775155044</v>
      </c>
      <c r="K44">
        <f t="shared" si="1"/>
        <v>4.1267414203194019E-2</v>
      </c>
      <c r="L44">
        <f t="shared" si="2"/>
        <v>0.21791593773830351</v>
      </c>
      <c r="M44">
        <f t="shared" si="3"/>
        <v>0.18937308868501529</v>
      </c>
      <c r="N44">
        <v>8.5531059999999997</v>
      </c>
      <c r="O44">
        <v>59.143909999999998</v>
      </c>
      <c r="P44">
        <v>0.52007309999999995</v>
      </c>
      <c r="Q44">
        <v>0.47669669999999997</v>
      </c>
      <c r="R44">
        <v>0.30528359999999999</v>
      </c>
      <c r="T44">
        <f t="shared" si="4"/>
        <v>6.0251642603939928</v>
      </c>
      <c r="V44" t="s">
        <v>85</v>
      </c>
      <c r="W44">
        <v>0.30451329999999999</v>
      </c>
    </row>
    <row r="45" spans="1:23" x14ac:dyDescent="0.35">
      <c r="A45">
        <v>2062</v>
      </c>
      <c r="B45" s="1">
        <v>207164</v>
      </c>
      <c r="C45" s="1">
        <v>167488</v>
      </c>
      <c r="D45" s="1"/>
      <c r="E45" s="1"/>
      <c r="G45" s="1">
        <v>118032</v>
      </c>
      <c r="H45" s="1">
        <v>22331</v>
      </c>
      <c r="I45" s="1">
        <v>4839</v>
      </c>
      <c r="J45">
        <f t="shared" si="5"/>
        <v>1950.0935695136941</v>
      </c>
      <c r="K45">
        <f t="shared" si="1"/>
        <v>4.0997356649044324E-2</v>
      </c>
      <c r="L45">
        <f t="shared" si="2"/>
        <v>0.21669428149209619</v>
      </c>
      <c r="M45">
        <f t="shared" si="3"/>
        <v>0.18919445574081606</v>
      </c>
      <c r="N45">
        <v>8.5556920000000005</v>
      </c>
      <c r="O45">
        <v>61.80444</v>
      </c>
      <c r="P45">
        <v>0.52040120000000001</v>
      </c>
      <c r="Q45">
        <v>0.48224440000000002</v>
      </c>
      <c r="R45">
        <v>0.3062821</v>
      </c>
      <c r="T45">
        <f t="shared" si="4"/>
        <v>6.2715753769143721</v>
      </c>
      <c r="V45" t="s">
        <v>86</v>
      </c>
      <c r="W45">
        <v>0.30640400000000001</v>
      </c>
    </row>
    <row r="46" spans="1:23" x14ac:dyDescent="0.35">
      <c r="A46">
        <v>2063</v>
      </c>
      <c r="B46" s="1">
        <v>207536</v>
      </c>
      <c r="C46" s="1">
        <v>167881</v>
      </c>
      <c r="D46" s="1"/>
      <c r="E46" s="1"/>
      <c r="G46" s="1">
        <v>118387</v>
      </c>
      <c r="H46" s="1">
        <v>22281</v>
      </c>
      <c r="I46" s="1">
        <v>4888</v>
      </c>
      <c r="J46">
        <f t="shared" si="5"/>
        <v>1969.8403322552049</v>
      </c>
      <c r="K46">
        <f t="shared" si="1"/>
        <v>4.1288317129414547E-2</v>
      </c>
      <c r="L46">
        <f t="shared" si="2"/>
        <v>0.21937974058614965</v>
      </c>
      <c r="M46">
        <f t="shared" si="3"/>
        <v>0.18820478599846266</v>
      </c>
      <c r="N46">
        <v>8.5515810000000005</v>
      </c>
      <c r="O46">
        <v>62.634</v>
      </c>
      <c r="P46">
        <v>0.52329230000000004</v>
      </c>
      <c r="Q46">
        <v>0.48507699999999998</v>
      </c>
      <c r="R46">
        <v>0.30718980000000001</v>
      </c>
      <c r="T46">
        <f t="shared" si="4"/>
        <v>6.420113319384944</v>
      </c>
      <c r="V46" t="s">
        <v>87</v>
      </c>
      <c r="W46">
        <v>0.31008289999999999</v>
      </c>
    </row>
    <row r="47" spans="1:23" x14ac:dyDescent="0.35">
      <c r="A47">
        <v>2064</v>
      </c>
      <c r="B47" s="1">
        <v>207821</v>
      </c>
      <c r="C47" s="1">
        <v>168177</v>
      </c>
      <c r="D47" s="1"/>
      <c r="E47" s="1"/>
      <c r="G47" s="1">
        <v>118678</v>
      </c>
      <c r="H47" s="1">
        <v>22289</v>
      </c>
      <c r="I47" s="1">
        <v>4857</v>
      </c>
      <c r="J47">
        <f t="shared" si="5"/>
        <v>1957.3474823575145</v>
      </c>
      <c r="K47">
        <f t="shared" si="1"/>
        <v>4.0925866630715041E-2</v>
      </c>
      <c r="L47">
        <f t="shared" si="2"/>
        <v>0.21791017990937234</v>
      </c>
      <c r="M47">
        <f t="shared" si="3"/>
        <v>0.18781071470702237</v>
      </c>
      <c r="N47">
        <v>8.5528510000000004</v>
      </c>
      <c r="O47">
        <v>58.226739999999999</v>
      </c>
      <c r="P47">
        <v>0.52558179999999999</v>
      </c>
      <c r="Q47">
        <v>0.48503750000000001</v>
      </c>
      <c r="R47">
        <v>0.30696319999999999</v>
      </c>
      <c r="T47">
        <f t="shared" si="4"/>
        <v>5.9305084289535115</v>
      </c>
      <c r="V47" t="s">
        <v>88</v>
      </c>
      <c r="W47">
        <v>0.31051390000000001</v>
      </c>
    </row>
    <row r="48" spans="1:23" x14ac:dyDescent="0.35">
      <c r="A48">
        <v>2065</v>
      </c>
      <c r="B48" s="1">
        <v>208163</v>
      </c>
      <c r="C48" s="1">
        <v>168554</v>
      </c>
      <c r="D48" s="1"/>
      <c r="E48" s="1"/>
      <c r="G48" s="1">
        <v>119128</v>
      </c>
      <c r="H48" s="1">
        <v>22260</v>
      </c>
      <c r="I48" s="1">
        <v>4688</v>
      </c>
      <c r="J48">
        <f t="shared" si="5"/>
        <v>1889.2413006572015</v>
      </c>
      <c r="K48">
        <f t="shared" si="1"/>
        <v>3.9352629104828417E-2</v>
      </c>
      <c r="L48">
        <f t="shared" si="2"/>
        <v>0.2106019766397125</v>
      </c>
      <c r="M48">
        <f t="shared" si="3"/>
        <v>0.18685783359075953</v>
      </c>
      <c r="N48">
        <v>8.5719569999999994</v>
      </c>
      <c r="O48">
        <v>61.640360000000001</v>
      </c>
      <c r="P48">
        <v>0.52680309999999997</v>
      </c>
      <c r="Q48">
        <v>0.48589399999999999</v>
      </c>
      <c r="R48">
        <v>0.30839100000000003</v>
      </c>
      <c r="T48">
        <f t="shared" si="4"/>
        <v>6.059741776835498</v>
      </c>
      <c r="V48" t="s">
        <v>89</v>
      </c>
      <c r="W48">
        <v>0.3096952</v>
      </c>
    </row>
    <row r="49" spans="1:23" x14ac:dyDescent="0.35">
      <c r="A49">
        <v>2066</v>
      </c>
      <c r="B49" s="1">
        <v>208504</v>
      </c>
      <c r="C49" s="1">
        <v>168917</v>
      </c>
      <c r="D49" s="1"/>
      <c r="E49" s="1"/>
      <c r="G49" s="1">
        <v>119475</v>
      </c>
      <c r="H49" s="1">
        <v>22256</v>
      </c>
      <c r="I49" s="1">
        <v>4876</v>
      </c>
      <c r="J49">
        <f t="shared" si="5"/>
        <v>1965.0043903593248</v>
      </c>
      <c r="K49">
        <f t="shared" si="1"/>
        <v>4.0811885331659345E-2</v>
      </c>
      <c r="L49">
        <f t="shared" si="2"/>
        <v>0.21908698777857658</v>
      </c>
      <c r="M49">
        <f t="shared" si="3"/>
        <v>0.18628164888051893</v>
      </c>
      <c r="N49">
        <v>8.5850860000000004</v>
      </c>
      <c r="O49">
        <v>57.126240000000003</v>
      </c>
      <c r="P49">
        <v>0.53002720000000003</v>
      </c>
      <c r="Q49">
        <v>0.48750900000000003</v>
      </c>
      <c r="R49">
        <v>0.30970209999999998</v>
      </c>
      <c r="T49">
        <f t="shared" si="4"/>
        <v>5.8411812919170627</v>
      </c>
      <c r="V49" t="s">
        <v>90</v>
      </c>
      <c r="W49">
        <v>0.30935319999999999</v>
      </c>
    </row>
    <row r="50" spans="1:23" x14ac:dyDescent="0.35">
      <c r="A50">
        <v>2067</v>
      </c>
      <c r="B50" s="1">
        <v>208826</v>
      </c>
      <c r="C50" s="1">
        <v>169260</v>
      </c>
      <c r="D50" s="1"/>
      <c r="E50" s="1"/>
      <c r="G50" s="1">
        <v>119731</v>
      </c>
      <c r="H50" s="1">
        <v>22190</v>
      </c>
      <c r="I50" s="1">
        <v>4831</v>
      </c>
      <c r="J50">
        <f t="shared" si="5"/>
        <v>1946.869608249774</v>
      </c>
      <c r="K50">
        <f t="shared" si="1"/>
        <v>4.0348781852653032E-2</v>
      </c>
      <c r="L50">
        <f t="shared" si="2"/>
        <v>0.21771068048670572</v>
      </c>
      <c r="M50">
        <f t="shared" si="3"/>
        <v>0.18533211950121523</v>
      </c>
      <c r="N50">
        <v>8.5760839999999998</v>
      </c>
      <c r="O50">
        <v>60.876100000000001</v>
      </c>
      <c r="P50">
        <v>0.5312576</v>
      </c>
      <c r="Q50">
        <v>0.487562</v>
      </c>
      <c r="R50">
        <v>0.30933270000000002</v>
      </c>
      <c r="T50">
        <f t="shared" si="4"/>
        <v>6.1671598854619223</v>
      </c>
      <c r="V50" t="s">
        <v>91</v>
      </c>
      <c r="W50">
        <v>0.31280210000000003</v>
      </c>
    </row>
    <row r="51" spans="1:23" x14ac:dyDescent="0.35">
      <c r="A51">
        <v>2068</v>
      </c>
      <c r="B51" s="1">
        <v>209173</v>
      </c>
      <c r="C51" s="1">
        <v>169618</v>
      </c>
      <c r="D51" s="1"/>
      <c r="E51" s="1"/>
      <c r="G51" s="1">
        <v>120121</v>
      </c>
      <c r="H51" s="1">
        <v>22158</v>
      </c>
      <c r="I51" s="1">
        <v>4782</v>
      </c>
      <c r="J51">
        <f t="shared" si="5"/>
        <v>1927.1228455082633</v>
      </c>
      <c r="K51">
        <f t="shared" si="1"/>
        <v>3.9809858392787272E-2</v>
      </c>
      <c r="L51">
        <f t="shared" si="2"/>
        <v>0.21581370159761712</v>
      </c>
      <c r="M51">
        <f t="shared" si="3"/>
        <v>0.18446399880120878</v>
      </c>
      <c r="N51">
        <v>8.5812840000000001</v>
      </c>
      <c r="O51">
        <v>60.690649999999998</v>
      </c>
      <c r="P51">
        <v>0.53439449999999999</v>
      </c>
      <c r="Q51">
        <v>0.49074830000000003</v>
      </c>
      <c r="R51">
        <v>0.31051529999999999</v>
      </c>
      <c r="T51">
        <f t="shared" si="4"/>
        <v>6.0860106659392157</v>
      </c>
      <c r="V51" t="s">
        <v>92</v>
      </c>
      <c r="W51">
        <v>0.31280340000000001</v>
      </c>
    </row>
    <row r="52" spans="1:23" x14ac:dyDescent="0.35">
      <c r="A52">
        <v>2069</v>
      </c>
      <c r="B52" s="1">
        <v>209496</v>
      </c>
      <c r="C52" s="1">
        <v>169972</v>
      </c>
      <c r="D52" s="1"/>
      <c r="E52" s="1"/>
      <c r="G52" s="1">
        <v>120475</v>
      </c>
      <c r="H52" s="1">
        <v>22105</v>
      </c>
      <c r="I52" s="1">
        <v>4816</v>
      </c>
      <c r="J52">
        <f t="shared" si="5"/>
        <v>1940.8246808799238</v>
      </c>
      <c r="K52">
        <f t="shared" si="1"/>
        <v>3.9975098568167666E-2</v>
      </c>
      <c r="L52">
        <f t="shared" si="2"/>
        <v>0.21786926034833748</v>
      </c>
      <c r="M52">
        <f t="shared" si="3"/>
        <v>0.18348205021788752</v>
      </c>
      <c r="N52">
        <v>8.5853169999999999</v>
      </c>
      <c r="O52">
        <v>58.532559999999997</v>
      </c>
      <c r="P52">
        <v>0.53919070000000002</v>
      </c>
      <c r="Q52">
        <v>0.49477490000000002</v>
      </c>
      <c r="R52">
        <v>0.31330010000000003</v>
      </c>
      <c r="T52">
        <f t="shared" si="4"/>
        <v>5.9113319225019572</v>
      </c>
      <c r="V52" t="s">
        <v>93</v>
      </c>
      <c r="W52">
        <v>0.31524590000000002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E1FD-A3DD-4F0D-883B-50910018CC21}">
  <dimension ref="A1:AL111"/>
  <sheetViews>
    <sheetView topLeftCell="R1" workbookViewId="0">
      <pane ySplit="2" topLeftCell="A3" activePane="bottomLeft" state="frozen"/>
      <selection pane="bottomLeft" activeCell="AC1" sqref="AC1"/>
    </sheetView>
  </sheetViews>
  <sheetFormatPr defaultRowHeight="14.5" x14ac:dyDescent="0.35"/>
  <sheetData>
    <row r="1" spans="1:38" x14ac:dyDescent="0.35">
      <c r="K1" t="s">
        <v>20</v>
      </c>
      <c r="P1" t="s">
        <v>28</v>
      </c>
      <c r="T1" t="s">
        <v>31</v>
      </c>
      <c r="X1" t="s">
        <v>21</v>
      </c>
      <c r="AB1" t="s">
        <v>22</v>
      </c>
      <c r="AC1" s="2" t="s">
        <v>130</v>
      </c>
      <c r="AF1" t="s">
        <v>35</v>
      </c>
      <c r="AG1" s="2" t="s">
        <v>130</v>
      </c>
    </row>
    <row r="2" spans="1:38" x14ac:dyDescent="0.35">
      <c r="A2" t="s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I2" t="s">
        <v>4</v>
      </c>
      <c r="J2" t="s">
        <v>0</v>
      </c>
      <c r="N2" t="s">
        <v>24</v>
      </c>
      <c r="P2" t="s">
        <v>21</v>
      </c>
      <c r="Q2" t="s">
        <v>22</v>
      </c>
      <c r="R2" t="s">
        <v>23</v>
      </c>
      <c r="T2" t="s">
        <v>21</v>
      </c>
      <c r="U2" t="s">
        <v>22</v>
      </c>
      <c r="V2" t="s">
        <v>23</v>
      </c>
      <c r="X2" t="s">
        <v>33</v>
      </c>
      <c r="Y2" t="s">
        <v>32</v>
      </c>
      <c r="Z2" t="s">
        <v>34</v>
      </c>
      <c r="AB2" t="s">
        <v>33</v>
      </c>
      <c r="AC2" t="s">
        <v>32</v>
      </c>
      <c r="AD2" t="s">
        <v>34</v>
      </c>
      <c r="AF2" t="s">
        <v>33</v>
      </c>
      <c r="AG2" t="s">
        <v>32</v>
      </c>
      <c r="AH2" t="s">
        <v>34</v>
      </c>
      <c r="AI2" t="s">
        <v>29</v>
      </c>
    </row>
    <row r="3" spans="1:38" x14ac:dyDescent="0.35">
      <c r="A3">
        <v>2019</v>
      </c>
      <c r="B3" s="1">
        <v>42435</v>
      </c>
      <c r="C3" s="1">
        <v>2831</v>
      </c>
      <c r="D3" s="1">
        <v>22411</v>
      </c>
      <c r="E3" s="1">
        <v>3465</v>
      </c>
      <c r="F3" s="1">
        <v>8659</v>
      </c>
      <c r="G3" s="1">
        <v>3440</v>
      </c>
      <c r="H3" s="1"/>
      <c r="I3">
        <f>childcare!E5</f>
        <v>402.99515799001739</v>
      </c>
      <c r="J3">
        <v>2019</v>
      </c>
      <c r="K3">
        <f t="shared" ref="K3:K34" si="0">$I$3*C3/1000</f>
        <v>1140.8792922697394</v>
      </c>
      <c r="L3">
        <f t="shared" ref="L3:L34" si="1">$I$3*E3/1000</f>
        <v>1396.3782224354104</v>
      </c>
      <c r="M3">
        <f t="shared" ref="M3:M34" si="2">$I$3*G3/1000</f>
        <v>1386.30334348566</v>
      </c>
      <c r="N3">
        <f>SUM(K3:M3)</f>
        <v>3923.56085819081</v>
      </c>
      <c r="P3">
        <f t="shared" ref="P3:P34" si="3">C3/B3</f>
        <v>6.6713797572758332E-2</v>
      </c>
      <c r="Q3">
        <f t="shared" ref="Q3:Q34" si="4">E3/D3</f>
        <v>0.15461157467315156</v>
      </c>
      <c r="R3">
        <f t="shared" ref="R3:R34" si="5">G3/F3</f>
        <v>0.39727451206836817</v>
      </c>
      <c r="T3">
        <f t="shared" ref="T3:T34" si="6">$I$3*B3/1000</f>
        <v>17101.09952930639</v>
      </c>
      <c r="U3">
        <f t="shared" ref="U3:U34" si="7">$I$3*D3/1000</f>
        <v>9031.5244857142789</v>
      </c>
      <c r="V3">
        <f t="shared" ref="V3:V34" si="8">$I$3*F3/1000</f>
        <v>3489.5350730355603</v>
      </c>
      <c r="X3">
        <v>0.3511724</v>
      </c>
      <c r="Y3">
        <v>0.14777899999999999</v>
      </c>
      <c r="Z3">
        <v>0.69614699999999996</v>
      </c>
      <c r="AB3">
        <v>0.2356878</v>
      </c>
      <c r="AC3">
        <v>0.32841019999999999</v>
      </c>
      <c r="AD3">
        <v>0.4853866</v>
      </c>
      <c r="AF3">
        <v>0.11225309999999999</v>
      </c>
      <c r="AG3">
        <v>0.55710820000000005</v>
      </c>
      <c r="AH3">
        <v>0.28952529999999999</v>
      </c>
      <c r="AI3">
        <v>85.485039999999998</v>
      </c>
      <c r="AL3">
        <f t="shared" ref="AL3:AL34" si="9">1-AF3-AG3</f>
        <v>0.33063869999999995</v>
      </c>
    </row>
    <row r="4" spans="1:38" x14ac:dyDescent="0.35">
      <c r="A4">
        <v>2020</v>
      </c>
      <c r="B4" s="1">
        <v>42708</v>
      </c>
      <c r="C4" s="1">
        <v>1666</v>
      </c>
      <c r="D4" s="1">
        <v>22723</v>
      </c>
      <c r="E4" s="1">
        <v>3756</v>
      </c>
      <c r="F4" s="1">
        <v>8948</v>
      </c>
      <c r="G4" s="1">
        <v>3667</v>
      </c>
      <c r="H4" s="1"/>
      <c r="J4">
        <v>2020</v>
      </c>
      <c r="K4">
        <f t="shared" si="0"/>
        <v>671.389933211369</v>
      </c>
      <c r="L4">
        <f t="shared" si="1"/>
        <v>1513.6498134105054</v>
      </c>
      <c r="M4">
        <f t="shared" si="2"/>
        <v>1477.7832443493937</v>
      </c>
      <c r="N4">
        <f t="shared" ref="N4:N53" si="10">SUM(K4:M4)</f>
        <v>3662.8229909712682</v>
      </c>
      <c r="P4">
        <f t="shared" si="3"/>
        <v>3.9009084948955698E-2</v>
      </c>
      <c r="Q4">
        <f t="shared" si="4"/>
        <v>0.16529507547418915</v>
      </c>
      <c r="R4">
        <f t="shared" si="5"/>
        <v>0.40981224854716136</v>
      </c>
      <c r="T4">
        <f t="shared" si="6"/>
        <v>17211.117207437663</v>
      </c>
      <c r="U4">
        <f t="shared" si="7"/>
        <v>9157.2589750071656</v>
      </c>
      <c r="V4">
        <f t="shared" si="8"/>
        <v>3606.0006736946757</v>
      </c>
      <c r="X4">
        <v>0.35541349999999999</v>
      </c>
      <c r="Y4">
        <v>0.14051230000000001</v>
      </c>
      <c r="Z4">
        <v>0.93427459999999996</v>
      </c>
      <c r="AB4">
        <v>0.24882280000000001</v>
      </c>
      <c r="AC4">
        <v>0.3165075</v>
      </c>
      <c r="AD4">
        <v>0.88069359999999997</v>
      </c>
      <c r="AF4">
        <v>0.1209209</v>
      </c>
      <c r="AG4">
        <v>0.53833260000000005</v>
      </c>
      <c r="AH4">
        <v>0.63645510000000005</v>
      </c>
      <c r="AI4">
        <v>85.618570000000005</v>
      </c>
      <c r="AL4">
        <f t="shared" si="9"/>
        <v>0.34074649999999995</v>
      </c>
    </row>
    <row r="5" spans="1:38" x14ac:dyDescent="0.35">
      <c r="A5">
        <v>2021</v>
      </c>
      <c r="B5" s="1">
        <v>42715</v>
      </c>
      <c r="C5" s="1">
        <v>2070</v>
      </c>
      <c r="D5" s="1">
        <v>23092</v>
      </c>
      <c r="E5" s="1">
        <v>4234</v>
      </c>
      <c r="F5" s="1">
        <v>9277</v>
      </c>
      <c r="G5" s="1">
        <v>3939</v>
      </c>
      <c r="H5" s="1"/>
      <c r="J5">
        <v>2021</v>
      </c>
      <c r="K5">
        <f t="shared" si="0"/>
        <v>834.19997703933598</v>
      </c>
      <c r="L5">
        <f t="shared" si="1"/>
        <v>1706.2814989297337</v>
      </c>
      <c r="M5">
        <f t="shared" si="2"/>
        <v>1587.3979273226785</v>
      </c>
      <c r="N5">
        <f t="shared" si="10"/>
        <v>4127.8794032917485</v>
      </c>
      <c r="P5">
        <f t="shared" si="3"/>
        <v>4.8460728081470207E-2</v>
      </c>
      <c r="Q5">
        <f t="shared" si="4"/>
        <v>0.18335354235232981</v>
      </c>
      <c r="R5">
        <f t="shared" si="5"/>
        <v>0.42459846933275841</v>
      </c>
      <c r="T5">
        <f t="shared" si="6"/>
        <v>17213.938173543593</v>
      </c>
      <c r="U5">
        <f t="shared" si="7"/>
        <v>9305.9641883054828</v>
      </c>
      <c r="V5">
        <f t="shared" si="8"/>
        <v>3738.5860806733913</v>
      </c>
      <c r="X5">
        <v>0.36457919999999999</v>
      </c>
      <c r="Y5">
        <v>0.1374927</v>
      </c>
      <c r="Z5">
        <v>0.9280581</v>
      </c>
      <c r="AB5">
        <v>0.25368089999999999</v>
      </c>
      <c r="AC5">
        <v>0.29802529999999999</v>
      </c>
      <c r="AD5">
        <v>0.83682659999999998</v>
      </c>
      <c r="AF5">
        <v>0.1245015</v>
      </c>
      <c r="AG5">
        <v>0.52560090000000004</v>
      </c>
      <c r="AH5">
        <v>0.56128060000000002</v>
      </c>
      <c r="AI5">
        <v>85.664439999999999</v>
      </c>
      <c r="AL5">
        <f t="shared" si="9"/>
        <v>0.34989759999999992</v>
      </c>
    </row>
    <row r="6" spans="1:38" x14ac:dyDescent="0.35">
      <c r="A6">
        <v>2022</v>
      </c>
      <c r="B6" s="1">
        <v>42733</v>
      </c>
      <c r="C6" s="1">
        <v>1378</v>
      </c>
      <c r="D6" s="1">
        <v>23452</v>
      </c>
      <c r="E6" s="1">
        <v>4590</v>
      </c>
      <c r="F6" s="1">
        <v>9582</v>
      </c>
      <c r="G6" s="1">
        <v>4191</v>
      </c>
      <c r="H6" s="1"/>
      <c r="J6">
        <v>2022</v>
      </c>
      <c r="K6">
        <f t="shared" si="0"/>
        <v>555.32732771024394</v>
      </c>
      <c r="L6">
        <f t="shared" si="1"/>
        <v>1849.7477751741799</v>
      </c>
      <c r="M6">
        <f t="shared" si="2"/>
        <v>1688.9527071361629</v>
      </c>
      <c r="N6">
        <f t="shared" si="10"/>
        <v>4094.0278100205869</v>
      </c>
      <c r="P6">
        <f t="shared" si="3"/>
        <v>3.2246741394238644E-2</v>
      </c>
      <c r="Q6">
        <f t="shared" si="4"/>
        <v>0.19571891523111035</v>
      </c>
      <c r="R6">
        <f t="shared" si="5"/>
        <v>0.43738259236067628</v>
      </c>
      <c r="T6">
        <f t="shared" si="6"/>
        <v>17221.192086387415</v>
      </c>
      <c r="U6">
        <f t="shared" si="7"/>
        <v>9451.0424451818872</v>
      </c>
      <c r="V6">
        <f t="shared" si="8"/>
        <v>3861.4996038603467</v>
      </c>
      <c r="X6">
        <v>0.37083749999999999</v>
      </c>
      <c r="Y6">
        <v>0.1305548</v>
      </c>
      <c r="Z6">
        <v>0.93438330000000003</v>
      </c>
      <c r="AB6">
        <v>0.26454030000000001</v>
      </c>
      <c r="AC6">
        <v>0.28995389999999999</v>
      </c>
      <c r="AD6">
        <v>0.87365680000000001</v>
      </c>
      <c r="AF6">
        <v>0.12544350000000001</v>
      </c>
      <c r="AG6">
        <v>0.50542679999999995</v>
      </c>
      <c r="AH6">
        <v>0.62012109999999998</v>
      </c>
      <c r="AI6">
        <v>85.692239999999998</v>
      </c>
      <c r="AL6">
        <f t="shared" si="9"/>
        <v>0.36912970000000001</v>
      </c>
    </row>
    <row r="7" spans="1:38" x14ac:dyDescent="0.35">
      <c r="A7">
        <v>2023</v>
      </c>
      <c r="B7" s="1">
        <v>42756</v>
      </c>
      <c r="C7" s="1">
        <v>1717</v>
      </c>
      <c r="D7" s="1">
        <v>23802</v>
      </c>
      <c r="E7" s="1">
        <v>4762</v>
      </c>
      <c r="F7" s="1">
        <v>9896</v>
      </c>
      <c r="G7" s="1">
        <v>4451</v>
      </c>
      <c r="H7" s="1"/>
      <c r="J7">
        <v>2023</v>
      </c>
      <c r="K7">
        <f t="shared" si="0"/>
        <v>691.94268626885992</v>
      </c>
      <c r="L7">
        <f t="shared" si="1"/>
        <v>1919.0629423484627</v>
      </c>
      <c r="M7">
        <f t="shared" si="2"/>
        <v>1793.7314482135675</v>
      </c>
      <c r="N7">
        <f t="shared" si="10"/>
        <v>4404.7370768308901</v>
      </c>
      <c r="P7">
        <f t="shared" si="3"/>
        <v>4.0158106464589768E-2</v>
      </c>
      <c r="Q7">
        <f t="shared" si="4"/>
        <v>0.20006722124191245</v>
      </c>
      <c r="R7">
        <f t="shared" si="5"/>
        <v>0.44977768795472917</v>
      </c>
      <c r="T7">
        <f t="shared" si="6"/>
        <v>17230.460975021182</v>
      </c>
      <c r="U7">
        <f t="shared" si="7"/>
        <v>9592.0907504783936</v>
      </c>
      <c r="V7">
        <f t="shared" si="8"/>
        <v>3988.0400834692123</v>
      </c>
      <c r="X7">
        <v>0.3770231</v>
      </c>
      <c r="Y7">
        <v>0.12636820000000001</v>
      </c>
      <c r="Z7">
        <v>0.92927309999999996</v>
      </c>
      <c r="AB7">
        <v>0.26913700000000002</v>
      </c>
      <c r="AC7">
        <v>0.2780859</v>
      </c>
      <c r="AD7">
        <v>0.87375009999999997</v>
      </c>
      <c r="AF7">
        <v>0.13571140000000001</v>
      </c>
      <c r="AG7">
        <v>0.48464030000000002</v>
      </c>
      <c r="AH7">
        <v>0.60499190000000003</v>
      </c>
      <c r="AI7">
        <v>85.708370000000002</v>
      </c>
      <c r="AL7">
        <f t="shared" si="9"/>
        <v>0.37964829999999994</v>
      </c>
    </row>
    <row r="8" spans="1:38" x14ac:dyDescent="0.35">
      <c r="A8">
        <v>2024</v>
      </c>
      <c r="B8" s="1">
        <v>42778</v>
      </c>
      <c r="C8" s="1">
        <v>1906</v>
      </c>
      <c r="D8" s="1">
        <v>24175</v>
      </c>
      <c r="E8" s="1">
        <v>4867</v>
      </c>
      <c r="F8" s="1">
        <v>10214</v>
      </c>
      <c r="G8" s="1">
        <v>4680</v>
      </c>
      <c r="H8" s="1"/>
      <c r="J8">
        <v>2024</v>
      </c>
      <c r="K8">
        <f t="shared" si="0"/>
        <v>768.1087711289731</v>
      </c>
      <c r="L8">
        <f t="shared" si="1"/>
        <v>1961.3774339374145</v>
      </c>
      <c r="M8">
        <f t="shared" si="2"/>
        <v>1886.0173393932814</v>
      </c>
      <c r="N8">
        <f t="shared" si="10"/>
        <v>4615.5035444596688</v>
      </c>
      <c r="P8">
        <f t="shared" si="3"/>
        <v>4.4555612698115851E-2</v>
      </c>
      <c r="Q8">
        <f t="shared" si="4"/>
        <v>0.20132368148914168</v>
      </c>
      <c r="R8">
        <f t="shared" si="5"/>
        <v>0.45819463481495987</v>
      </c>
      <c r="T8">
        <f t="shared" si="6"/>
        <v>17239.326868496966</v>
      </c>
      <c r="U8">
        <f t="shared" si="7"/>
        <v>9742.4079444086692</v>
      </c>
      <c r="V8">
        <f t="shared" si="8"/>
        <v>4116.1925437100372</v>
      </c>
      <c r="X8">
        <v>0.38302399999999998</v>
      </c>
      <c r="Y8">
        <v>0.1172098</v>
      </c>
      <c r="Z8">
        <v>0.92694840000000001</v>
      </c>
      <c r="AB8">
        <v>0.27565669999999998</v>
      </c>
      <c r="AC8">
        <v>0.26763189999999998</v>
      </c>
      <c r="AD8">
        <v>0.87243020000000004</v>
      </c>
      <c r="AF8">
        <v>0.1401018</v>
      </c>
      <c r="AG8">
        <v>0.4696495</v>
      </c>
      <c r="AH8">
        <v>0.59947130000000004</v>
      </c>
      <c r="AI8">
        <v>85.746030000000005</v>
      </c>
      <c r="AL8">
        <f t="shared" si="9"/>
        <v>0.39024869999999995</v>
      </c>
    </row>
    <row r="9" spans="1:38" x14ac:dyDescent="0.35">
      <c r="A9">
        <v>2025</v>
      </c>
      <c r="B9" s="1">
        <v>42791</v>
      </c>
      <c r="C9" s="1">
        <v>2055</v>
      </c>
      <c r="D9" s="1">
        <v>24537</v>
      </c>
      <c r="E9" s="1">
        <v>5127</v>
      </c>
      <c r="F9" s="1">
        <v>10535</v>
      </c>
      <c r="G9" s="1">
        <v>4854</v>
      </c>
      <c r="H9" s="1"/>
      <c r="J9">
        <v>2025</v>
      </c>
      <c r="K9">
        <f t="shared" si="0"/>
        <v>828.15504966948572</v>
      </c>
      <c r="L9">
        <f t="shared" si="1"/>
        <v>2066.1561750148194</v>
      </c>
      <c r="M9">
        <f t="shared" si="2"/>
        <v>1956.1384968835443</v>
      </c>
      <c r="N9">
        <f t="shared" si="10"/>
        <v>4850.4497215678493</v>
      </c>
      <c r="P9">
        <f t="shared" si="3"/>
        <v>4.802411722091094E-2</v>
      </c>
      <c r="Q9">
        <f t="shared" si="4"/>
        <v>0.20894974935811225</v>
      </c>
      <c r="R9">
        <f t="shared" si="5"/>
        <v>0.46074988134788797</v>
      </c>
      <c r="T9">
        <f t="shared" si="6"/>
        <v>17244.565805550832</v>
      </c>
      <c r="U9">
        <f t="shared" si="7"/>
        <v>9888.2921916010564</v>
      </c>
      <c r="V9">
        <f t="shared" si="8"/>
        <v>4245.5539894248332</v>
      </c>
      <c r="X9">
        <v>0.38984829999999998</v>
      </c>
      <c r="Y9">
        <v>0.1128041</v>
      </c>
      <c r="Z9">
        <v>0.92479730000000004</v>
      </c>
      <c r="AB9">
        <v>0.28031139999999999</v>
      </c>
      <c r="AC9">
        <v>0.25280190000000002</v>
      </c>
      <c r="AD9">
        <v>0.87084810000000001</v>
      </c>
      <c r="AF9">
        <v>0.1485524</v>
      </c>
      <c r="AG9">
        <v>0.45439010000000002</v>
      </c>
      <c r="AH9">
        <v>0.60113910000000004</v>
      </c>
      <c r="AI9">
        <v>85.763829999999999</v>
      </c>
      <c r="AL9">
        <f t="shared" si="9"/>
        <v>0.39705749999999995</v>
      </c>
    </row>
    <row r="10" spans="1:38" x14ac:dyDescent="0.35">
      <c r="A10">
        <v>2026</v>
      </c>
      <c r="B10" s="1">
        <v>42782</v>
      </c>
      <c r="C10" s="1">
        <v>2172</v>
      </c>
      <c r="D10" s="1">
        <v>24899</v>
      </c>
      <c r="E10" s="1">
        <v>5232</v>
      </c>
      <c r="F10" s="1">
        <v>11053</v>
      </c>
      <c r="G10" s="1">
        <v>5160</v>
      </c>
      <c r="H10" s="1"/>
      <c r="J10">
        <v>2026</v>
      </c>
      <c r="K10">
        <f t="shared" si="0"/>
        <v>875.3054831543177</v>
      </c>
      <c r="L10">
        <f t="shared" si="1"/>
        <v>2108.470666603771</v>
      </c>
      <c r="M10">
        <f t="shared" si="2"/>
        <v>2079.4550152284896</v>
      </c>
      <c r="N10">
        <f t="shared" si="10"/>
        <v>5063.2311649865787</v>
      </c>
      <c r="P10">
        <f t="shared" si="3"/>
        <v>5.0769015006311063E-2</v>
      </c>
      <c r="Q10">
        <f t="shared" si="4"/>
        <v>0.21012892084019438</v>
      </c>
      <c r="R10">
        <f t="shared" si="5"/>
        <v>0.46684158147109384</v>
      </c>
      <c r="T10">
        <f t="shared" si="6"/>
        <v>17240.938849128925</v>
      </c>
      <c r="U10">
        <f t="shared" si="7"/>
        <v>10034.176438793444</v>
      </c>
      <c r="V10">
        <f t="shared" si="8"/>
        <v>4454.3054812636619</v>
      </c>
      <c r="X10">
        <v>0.40147729999999998</v>
      </c>
      <c r="Y10">
        <v>0.10850360000000001</v>
      </c>
      <c r="Z10">
        <v>0.92185969999999995</v>
      </c>
      <c r="AB10">
        <v>0.2839873</v>
      </c>
      <c r="AC10">
        <v>0.2349492</v>
      </c>
      <c r="AD10">
        <v>0.8749749</v>
      </c>
      <c r="AF10">
        <v>0.156971</v>
      </c>
      <c r="AG10">
        <v>0.44413279999999999</v>
      </c>
      <c r="AH10">
        <v>0.59549439999999998</v>
      </c>
      <c r="AI10">
        <v>85.788749999999993</v>
      </c>
      <c r="AL10">
        <f t="shared" si="9"/>
        <v>0.39889620000000003</v>
      </c>
    </row>
    <row r="11" spans="1:38" x14ac:dyDescent="0.35">
      <c r="A11">
        <v>2027</v>
      </c>
      <c r="B11" s="1">
        <v>42767</v>
      </c>
      <c r="C11" s="1">
        <v>2210</v>
      </c>
      <c r="D11" s="1">
        <v>25258</v>
      </c>
      <c r="E11" s="1">
        <v>5230</v>
      </c>
      <c r="F11" s="1">
        <v>11579</v>
      </c>
      <c r="G11" s="1">
        <v>5480</v>
      </c>
      <c r="H11" s="1"/>
      <c r="J11">
        <v>2027</v>
      </c>
      <c r="K11">
        <f t="shared" si="0"/>
        <v>890.61929915793849</v>
      </c>
      <c r="L11">
        <f t="shared" si="1"/>
        <v>2107.6646762877908</v>
      </c>
      <c r="M11">
        <f t="shared" si="2"/>
        <v>2208.4134657852951</v>
      </c>
      <c r="N11">
        <f t="shared" si="10"/>
        <v>5206.6974412310246</v>
      </c>
      <c r="P11">
        <f t="shared" si="3"/>
        <v>5.1675357167909837E-2</v>
      </c>
      <c r="Q11">
        <f t="shared" si="4"/>
        <v>0.20706310871802994</v>
      </c>
      <c r="R11">
        <f t="shared" si="5"/>
        <v>0.47327057604283618</v>
      </c>
      <c r="T11">
        <f t="shared" si="6"/>
        <v>17234.893921759074</v>
      </c>
      <c r="U11">
        <f t="shared" si="7"/>
        <v>10178.851700511859</v>
      </c>
      <c r="V11">
        <f t="shared" si="8"/>
        <v>4666.2809343664112</v>
      </c>
      <c r="X11">
        <v>0.41132180000000002</v>
      </c>
      <c r="Y11">
        <v>0.1017841</v>
      </c>
      <c r="Z11">
        <v>0.91904969999999997</v>
      </c>
      <c r="AB11">
        <v>0.29064060000000003</v>
      </c>
      <c r="AC11">
        <v>0.22333520000000001</v>
      </c>
      <c r="AD11">
        <v>0.87500990000000001</v>
      </c>
      <c r="AF11">
        <v>0.17203560000000001</v>
      </c>
      <c r="AG11">
        <v>0.42784349999999999</v>
      </c>
      <c r="AH11">
        <v>0.59530179999999999</v>
      </c>
      <c r="AI11">
        <v>85.809309999999996</v>
      </c>
      <c r="AL11">
        <f t="shared" si="9"/>
        <v>0.40012089999999995</v>
      </c>
    </row>
    <row r="12" spans="1:38" x14ac:dyDescent="0.35">
      <c r="A12">
        <v>2028</v>
      </c>
      <c r="B12" s="1">
        <v>42762</v>
      </c>
      <c r="C12" s="1">
        <v>2195</v>
      </c>
      <c r="D12" s="1">
        <v>25619</v>
      </c>
      <c r="E12" s="1">
        <v>5344</v>
      </c>
      <c r="F12" s="1">
        <v>12102</v>
      </c>
      <c r="G12" s="1">
        <v>5721</v>
      </c>
      <c r="H12" s="1"/>
      <c r="J12">
        <v>2028</v>
      </c>
      <c r="K12">
        <f t="shared" si="0"/>
        <v>884.57437178808811</v>
      </c>
      <c r="L12">
        <f t="shared" si="1"/>
        <v>2153.606124298653</v>
      </c>
      <c r="M12">
        <f t="shared" si="2"/>
        <v>2305.5352988608893</v>
      </c>
      <c r="N12">
        <f t="shared" si="10"/>
        <v>5343.7157949476305</v>
      </c>
      <c r="P12">
        <f t="shared" si="3"/>
        <v>5.1330620644497449E-2</v>
      </c>
      <c r="Q12">
        <f t="shared" si="4"/>
        <v>0.20859518326242243</v>
      </c>
      <c r="R12">
        <f t="shared" si="5"/>
        <v>0.47273177987109571</v>
      </c>
      <c r="T12">
        <f t="shared" si="6"/>
        <v>17232.878945969125</v>
      </c>
      <c r="U12">
        <f t="shared" si="7"/>
        <v>10324.332952546256</v>
      </c>
      <c r="V12">
        <f t="shared" si="8"/>
        <v>4877.0474019951907</v>
      </c>
      <c r="X12">
        <v>0.41698239999999998</v>
      </c>
      <c r="Y12">
        <v>9.64642E-2</v>
      </c>
      <c r="Z12">
        <v>0.91497119999999998</v>
      </c>
      <c r="AB12">
        <v>0.3005582</v>
      </c>
      <c r="AC12">
        <v>0.21160080000000001</v>
      </c>
      <c r="AD12">
        <v>0.87228229999999995</v>
      </c>
      <c r="AF12">
        <v>0.17600399999999999</v>
      </c>
      <c r="AG12">
        <v>0.41290700000000002</v>
      </c>
      <c r="AH12">
        <v>0.60378449999999995</v>
      </c>
      <c r="AI12">
        <v>85.82226</v>
      </c>
      <c r="AL12">
        <f t="shared" si="9"/>
        <v>0.41108899999999993</v>
      </c>
    </row>
    <row r="13" spans="1:38" x14ac:dyDescent="0.35">
      <c r="A13">
        <v>2029</v>
      </c>
      <c r="B13" s="1">
        <v>42742</v>
      </c>
      <c r="C13" s="1">
        <v>2243</v>
      </c>
      <c r="D13" s="1">
        <v>25983</v>
      </c>
      <c r="E13" s="1">
        <v>5353</v>
      </c>
      <c r="F13" s="1">
        <v>12621</v>
      </c>
      <c r="G13" s="1">
        <v>5942</v>
      </c>
      <c r="H13" s="1"/>
      <c r="J13">
        <v>2029</v>
      </c>
      <c r="K13">
        <f t="shared" si="0"/>
        <v>903.91813937160896</v>
      </c>
      <c r="L13">
        <f t="shared" si="1"/>
        <v>2157.2330807205631</v>
      </c>
      <c r="M13">
        <f t="shared" si="2"/>
        <v>2394.5972287766831</v>
      </c>
      <c r="N13">
        <f t="shared" si="10"/>
        <v>5455.7484488688551</v>
      </c>
      <c r="P13">
        <f t="shared" si="3"/>
        <v>5.2477656637499412E-2</v>
      </c>
      <c r="Q13">
        <f t="shared" si="4"/>
        <v>0.20601932032482778</v>
      </c>
      <c r="R13">
        <f t="shared" si="5"/>
        <v>0.47080263053640758</v>
      </c>
      <c r="T13">
        <f t="shared" si="6"/>
        <v>17224.819042809322</v>
      </c>
      <c r="U13">
        <f t="shared" si="7"/>
        <v>10471.023190054622</v>
      </c>
      <c r="V13">
        <f t="shared" si="8"/>
        <v>5086.20188899201</v>
      </c>
      <c r="X13">
        <v>0.42803330000000001</v>
      </c>
      <c r="Y13">
        <v>8.9490399999999998E-2</v>
      </c>
      <c r="Z13">
        <v>0.91079030000000005</v>
      </c>
      <c r="AB13">
        <v>0.30339070000000001</v>
      </c>
      <c r="AC13">
        <v>0.20201669999999999</v>
      </c>
      <c r="AD13">
        <v>0.87072320000000003</v>
      </c>
      <c r="AF13">
        <v>0.1863561</v>
      </c>
      <c r="AG13">
        <v>0.4001268</v>
      </c>
      <c r="AH13">
        <v>0.60652879999999998</v>
      </c>
      <c r="AI13">
        <v>85.846599999999995</v>
      </c>
      <c r="AL13">
        <f t="shared" si="9"/>
        <v>0.41351709999999997</v>
      </c>
    </row>
    <row r="14" spans="1:38" x14ac:dyDescent="0.35">
      <c r="A14">
        <v>2030</v>
      </c>
      <c r="B14" s="1">
        <v>42727</v>
      </c>
      <c r="C14" s="1">
        <v>2287</v>
      </c>
      <c r="D14" s="1">
        <v>26342</v>
      </c>
      <c r="E14" s="1">
        <v>5505</v>
      </c>
      <c r="F14" s="1">
        <v>13139</v>
      </c>
      <c r="G14" s="1">
        <v>6162</v>
      </c>
      <c r="H14" s="1"/>
      <c r="J14">
        <v>2030</v>
      </c>
      <c r="K14">
        <f t="shared" si="0"/>
        <v>921.64992632316978</v>
      </c>
      <c r="L14">
        <f t="shared" si="1"/>
        <v>2218.4883447350458</v>
      </c>
      <c r="M14">
        <f t="shared" si="2"/>
        <v>2483.2561635344873</v>
      </c>
      <c r="N14">
        <f t="shared" si="10"/>
        <v>5623.394434592703</v>
      </c>
      <c r="P14">
        <f t="shared" si="3"/>
        <v>5.352587356940576E-2</v>
      </c>
      <c r="Q14">
        <f t="shared" si="4"/>
        <v>0.20898185407334294</v>
      </c>
      <c r="R14">
        <f t="shared" si="5"/>
        <v>0.46898546312504757</v>
      </c>
      <c r="T14">
        <f t="shared" si="6"/>
        <v>17218.774115439475</v>
      </c>
      <c r="U14">
        <f t="shared" si="7"/>
        <v>10615.698451773038</v>
      </c>
      <c r="V14">
        <f t="shared" si="8"/>
        <v>5294.9533808308388</v>
      </c>
      <c r="X14">
        <v>0.43590699999999999</v>
      </c>
      <c r="Y14">
        <v>8.4700499999999998E-2</v>
      </c>
      <c r="Z14">
        <v>0.90841859999999997</v>
      </c>
      <c r="AB14">
        <v>0.3098474</v>
      </c>
      <c r="AC14">
        <v>0.19451830000000001</v>
      </c>
      <c r="AD14">
        <v>0.86542399999999997</v>
      </c>
      <c r="AF14">
        <v>0.19415479999999999</v>
      </c>
      <c r="AG14">
        <v>0.38328640000000003</v>
      </c>
      <c r="AH14">
        <v>0.61222319999999997</v>
      </c>
      <c r="AI14">
        <v>85.85615</v>
      </c>
      <c r="AL14">
        <f t="shared" si="9"/>
        <v>0.42255880000000001</v>
      </c>
    </row>
    <row r="15" spans="1:38" x14ac:dyDescent="0.35">
      <c r="A15">
        <v>2031</v>
      </c>
      <c r="B15" s="1">
        <v>42878</v>
      </c>
      <c r="C15" s="1">
        <v>2310</v>
      </c>
      <c r="D15" s="1">
        <v>26797</v>
      </c>
      <c r="E15" s="1">
        <v>5648</v>
      </c>
      <c r="F15" s="1">
        <v>13499</v>
      </c>
      <c r="G15" s="1">
        <v>6344</v>
      </c>
      <c r="H15" s="1"/>
      <c r="J15">
        <v>2031</v>
      </c>
      <c r="K15">
        <f t="shared" si="0"/>
        <v>930.91881495694008</v>
      </c>
      <c r="L15">
        <f t="shared" si="1"/>
        <v>2276.1166523276179</v>
      </c>
      <c r="M15">
        <f t="shared" si="2"/>
        <v>2556.6012822886705</v>
      </c>
      <c r="N15">
        <f t="shared" si="10"/>
        <v>5763.6367495732284</v>
      </c>
      <c r="P15">
        <f t="shared" si="3"/>
        <v>5.3873781426372495E-2</v>
      </c>
      <c r="Q15">
        <f t="shared" si="4"/>
        <v>0.21076986229801845</v>
      </c>
      <c r="R15">
        <f t="shared" si="5"/>
        <v>0.46996073783243203</v>
      </c>
      <c r="T15">
        <f t="shared" si="6"/>
        <v>17279.626384295967</v>
      </c>
      <c r="U15">
        <f t="shared" si="7"/>
        <v>10799.061248658498</v>
      </c>
      <c r="V15">
        <f t="shared" si="8"/>
        <v>5440.031637707245</v>
      </c>
      <c r="X15">
        <v>0.44027240000000001</v>
      </c>
      <c r="Y15">
        <v>7.9131499999999994E-2</v>
      </c>
      <c r="Z15">
        <v>0.90319039999999995</v>
      </c>
      <c r="AB15">
        <v>0.31854310000000002</v>
      </c>
      <c r="AC15">
        <v>0.18326680000000001</v>
      </c>
      <c r="AD15">
        <v>0.86345490000000003</v>
      </c>
      <c r="AF15">
        <v>0.1999407</v>
      </c>
      <c r="AG15">
        <v>0.36899029999999999</v>
      </c>
      <c r="AH15">
        <v>0.61500849999999996</v>
      </c>
      <c r="AI15">
        <v>86.009630000000001</v>
      </c>
      <c r="AL15">
        <f t="shared" si="9"/>
        <v>0.43106900000000004</v>
      </c>
    </row>
    <row r="16" spans="1:38" x14ac:dyDescent="0.35">
      <c r="A16">
        <v>2032</v>
      </c>
      <c r="B16" s="1">
        <v>43040</v>
      </c>
      <c r="C16" s="1">
        <v>2321</v>
      </c>
      <c r="D16" s="1">
        <v>27246</v>
      </c>
      <c r="E16" s="1">
        <v>5647</v>
      </c>
      <c r="F16" s="1">
        <v>13864</v>
      </c>
      <c r="G16" s="1">
        <v>6551</v>
      </c>
      <c r="H16" s="1"/>
      <c r="J16">
        <v>2032</v>
      </c>
      <c r="K16">
        <f t="shared" si="0"/>
        <v>935.35176169483043</v>
      </c>
      <c r="L16">
        <f t="shared" si="1"/>
        <v>2275.7136571696283</v>
      </c>
      <c r="M16">
        <f t="shared" si="2"/>
        <v>2640.0212799926039</v>
      </c>
      <c r="N16">
        <f t="shared" si="10"/>
        <v>5851.0866988570624</v>
      </c>
      <c r="P16">
        <f t="shared" si="3"/>
        <v>5.3926579925650558E-2</v>
      </c>
      <c r="Q16">
        <f t="shared" si="4"/>
        <v>0.20725978125229391</v>
      </c>
      <c r="R16">
        <f t="shared" si="5"/>
        <v>0.47251875360646278</v>
      </c>
      <c r="T16">
        <f t="shared" si="6"/>
        <v>17344.911599890347</v>
      </c>
      <c r="U16">
        <f t="shared" si="7"/>
        <v>10980.006074596015</v>
      </c>
      <c r="V16">
        <f t="shared" si="8"/>
        <v>5587.124870373601</v>
      </c>
      <c r="X16">
        <v>0.44811800000000002</v>
      </c>
      <c r="Y16">
        <v>7.3908000000000001E-2</v>
      </c>
      <c r="Z16">
        <v>0.89893120000000004</v>
      </c>
      <c r="AB16">
        <v>0.3186523</v>
      </c>
      <c r="AC16">
        <v>0.17775089999999999</v>
      </c>
      <c r="AD16">
        <v>0.86100710000000003</v>
      </c>
      <c r="AF16">
        <v>0.2136469</v>
      </c>
      <c r="AG16">
        <v>0.35126950000000001</v>
      </c>
      <c r="AH16">
        <v>0.6087709</v>
      </c>
      <c r="AI16">
        <v>86.159549999999996</v>
      </c>
      <c r="AL16">
        <f t="shared" si="9"/>
        <v>0.43508360000000001</v>
      </c>
    </row>
    <row r="17" spans="1:38" x14ac:dyDescent="0.35">
      <c r="A17">
        <v>2033</v>
      </c>
      <c r="B17" s="1">
        <v>43192</v>
      </c>
      <c r="C17" s="1">
        <v>2310</v>
      </c>
      <c r="D17" s="1">
        <v>27703</v>
      </c>
      <c r="E17" s="1">
        <v>5777</v>
      </c>
      <c r="F17" s="1">
        <v>14221</v>
      </c>
      <c r="G17" s="1">
        <v>6641</v>
      </c>
      <c r="H17" s="1"/>
      <c r="J17">
        <v>2033</v>
      </c>
      <c r="K17">
        <f t="shared" si="0"/>
        <v>930.91881495694008</v>
      </c>
      <c r="L17">
        <f t="shared" si="1"/>
        <v>2328.1030277083305</v>
      </c>
      <c r="M17">
        <f t="shared" si="2"/>
        <v>2676.2908442117055</v>
      </c>
      <c r="N17">
        <f t="shared" si="10"/>
        <v>5935.3126868769759</v>
      </c>
      <c r="P17">
        <f t="shared" si="3"/>
        <v>5.3482126319688829E-2</v>
      </c>
      <c r="Q17">
        <f t="shared" si="4"/>
        <v>0.20853337183698517</v>
      </c>
      <c r="R17">
        <f t="shared" si="5"/>
        <v>0.46698544406159903</v>
      </c>
      <c r="T17">
        <f t="shared" si="6"/>
        <v>17406.166863904829</v>
      </c>
      <c r="U17">
        <f t="shared" si="7"/>
        <v>11164.174861797452</v>
      </c>
      <c r="V17">
        <f t="shared" si="8"/>
        <v>5730.9941417760374</v>
      </c>
      <c r="X17">
        <v>0.45045380000000002</v>
      </c>
      <c r="Y17">
        <v>7.3624700000000001E-2</v>
      </c>
      <c r="Z17">
        <v>0.89495740000000001</v>
      </c>
      <c r="AB17">
        <v>0.32151750000000001</v>
      </c>
      <c r="AC17">
        <v>0.1718586</v>
      </c>
      <c r="AD17">
        <v>0.85615280000000005</v>
      </c>
      <c r="AF17">
        <v>0.2246677</v>
      </c>
      <c r="AG17">
        <v>0.34181840000000002</v>
      </c>
      <c r="AH17">
        <v>0.60403629999999997</v>
      </c>
      <c r="AI17">
        <v>86.291330000000002</v>
      </c>
      <c r="AL17">
        <f t="shared" si="9"/>
        <v>0.43351389999999995</v>
      </c>
    </row>
    <row r="18" spans="1:38" x14ac:dyDescent="0.35">
      <c r="A18">
        <v>2034</v>
      </c>
      <c r="B18" s="1">
        <v>43337</v>
      </c>
      <c r="C18" s="1">
        <v>2317</v>
      </c>
      <c r="D18" s="1">
        <v>28150</v>
      </c>
      <c r="E18" s="1">
        <v>5869</v>
      </c>
      <c r="F18" s="1">
        <v>14579</v>
      </c>
      <c r="G18" s="1">
        <v>6841</v>
      </c>
      <c r="H18" s="1"/>
      <c r="J18">
        <v>2034</v>
      </c>
      <c r="K18">
        <f t="shared" si="0"/>
        <v>933.73978106287029</v>
      </c>
      <c r="L18">
        <f t="shared" si="1"/>
        <v>2365.1785822434122</v>
      </c>
      <c r="M18">
        <f t="shared" si="2"/>
        <v>2756.8898758097089</v>
      </c>
      <c r="N18">
        <f t="shared" si="10"/>
        <v>6055.8082391159915</v>
      </c>
      <c r="P18">
        <f t="shared" si="3"/>
        <v>5.3464706832498786E-2</v>
      </c>
      <c r="Q18">
        <f t="shared" si="4"/>
        <v>0.20849023090586147</v>
      </c>
      <c r="R18">
        <f t="shared" si="5"/>
        <v>0.46923657315316553</v>
      </c>
      <c r="T18">
        <f t="shared" si="6"/>
        <v>17464.601161813382</v>
      </c>
      <c r="U18">
        <f t="shared" si="7"/>
        <v>11344.313697418989</v>
      </c>
      <c r="V18">
        <f t="shared" si="8"/>
        <v>5875.2664083364634</v>
      </c>
      <c r="X18">
        <v>0.45044650000000003</v>
      </c>
      <c r="Y18">
        <v>6.8971099999999994E-2</v>
      </c>
      <c r="Z18">
        <v>0.88870939999999998</v>
      </c>
      <c r="AB18">
        <v>0.3276732</v>
      </c>
      <c r="AC18">
        <v>0.1641563</v>
      </c>
      <c r="AD18">
        <v>0.85460040000000004</v>
      </c>
      <c r="AF18">
        <v>0.23218330000000001</v>
      </c>
      <c r="AG18">
        <v>0.33424789999999999</v>
      </c>
      <c r="AH18">
        <v>0.60148159999999995</v>
      </c>
      <c r="AI18">
        <v>86.417860000000005</v>
      </c>
      <c r="AL18">
        <f t="shared" si="9"/>
        <v>0.43356880000000003</v>
      </c>
    </row>
    <row r="19" spans="1:38" x14ac:dyDescent="0.35">
      <c r="A19">
        <v>2035</v>
      </c>
      <c r="B19" s="1">
        <v>43479</v>
      </c>
      <c r="C19" s="1">
        <v>2306</v>
      </c>
      <c r="D19" s="1">
        <v>28598</v>
      </c>
      <c r="E19" s="1">
        <v>5961</v>
      </c>
      <c r="F19" s="1">
        <v>14936</v>
      </c>
      <c r="G19" s="1">
        <v>7058</v>
      </c>
      <c r="H19" s="1"/>
      <c r="J19">
        <v>2035</v>
      </c>
      <c r="K19">
        <f t="shared" si="0"/>
        <v>929.30683432498017</v>
      </c>
      <c r="L19">
        <f t="shared" si="1"/>
        <v>2402.2541367784938</v>
      </c>
      <c r="M19">
        <f t="shared" si="2"/>
        <v>2844.3398250935429</v>
      </c>
      <c r="N19">
        <f t="shared" si="10"/>
        <v>6175.9007961970165</v>
      </c>
      <c r="P19">
        <f t="shared" si="3"/>
        <v>5.3037098369327719E-2</v>
      </c>
      <c r="Q19">
        <f t="shared" si="4"/>
        <v>0.2084411497307504</v>
      </c>
      <c r="R19">
        <f t="shared" si="5"/>
        <v>0.47254954472415639</v>
      </c>
      <c r="T19">
        <f t="shared" si="6"/>
        <v>17521.826474247966</v>
      </c>
      <c r="U19">
        <f t="shared" si="7"/>
        <v>11524.855528198517</v>
      </c>
      <c r="V19">
        <f t="shared" si="8"/>
        <v>6019.1356797388999</v>
      </c>
      <c r="X19">
        <v>0.4673061</v>
      </c>
      <c r="Y19">
        <v>6.2144900000000003E-2</v>
      </c>
      <c r="Z19">
        <v>0.88256400000000002</v>
      </c>
      <c r="AB19">
        <v>0.3275054</v>
      </c>
      <c r="AC19">
        <v>0.16029089999999999</v>
      </c>
      <c r="AD19">
        <v>0.8508637</v>
      </c>
      <c r="AF19">
        <v>0.24497859999999999</v>
      </c>
      <c r="AG19">
        <v>0.32291110000000001</v>
      </c>
      <c r="AH19">
        <v>0.60129889999999997</v>
      </c>
      <c r="AI19">
        <v>86.545259999999999</v>
      </c>
      <c r="AL19">
        <f t="shared" si="9"/>
        <v>0.43211029999999995</v>
      </c>
    </row>
    <row r="20" spans="1:38" x14ac:dyDescent="0.35">
      <c r="A20">
        <v>2036</v>
      </c>
      <c r="B20" s="1">
        <v>43894</v>
      </c>
      <c r="C20" s="1">
        <v>2243</v>
      </c>
      <c r="D20" s="1">
        <v>28711</v>
      </c>
      <c r="E20" s="1">
        <v>6062</v>
      </c>
      <c r="F20" s="1">
        <v>15372</v>
      </c>
      <c r="G20" s="1">
        <v>7180</v>
      </c>
      <c r="H20" s="1"/>
      <c r="J20">
        <v>2036</v>
      </c>
      <c r="K20">
        <f t="shared" si="0"/>
        <v>903.91813937160896</v>
      </c>
      <c r="L20">
        <f t="shared" si="1"/>
        <v>2442.9566477354851</v>
      </c>
      <c r="M20">
        <f t="shared" si="2"/>
        <v>2893.5052343683246</v>
      </c>
      <c r="N20">
        <f t="shared" si="10"/>
        <v>6240.3800214754192</v>
      </c>
      <c r="P20">
        <f t="shared" si="3"/>
        <v>5.1100378183806444E-2</v>
      </c>
      <c r="Q20">
        <f t="shared" si="4"/>
        <v>0.21113858799763158</v>
      </c>
      <c r="R20">
        <f t="shared" si="5"/>
        <v>0.46708300806661462</v>
      </c>
      <c r="T20">
        <f t="shared" si="6"/>
        <v>17689.069464813823</v>
      </c>
      <c r="U20">
        <f t="shared" si="7"/>
        <v>11570.393981051389</v>
      </c>
      <c r="V20">
        <f t="shared" si="8"/>
        <v>6194.8415686225471</v>
      </c>
      <c r="X20">
        <v>0.47500799999999999</v>
      </c>
      <c r="Y20">
        <v>6.0873900000000002E-2</v>
      </c>
      <c r="Z20">
        <v>0.87713580000000002</v>
      </c>
      <c r="AB20">
        <v>0.33429700000000001</v>
      </c>
      <c r="AC20">
        <v>0.1559681</v>
      </c>
      <c r="AD20">
        <v>0.84688799999999997</v>
      </c>
      <c r="AF20">
        <v>0.24453549999999999</v>
      </c>
      <c r="AG20">
        <v>0.30542540000000001</v>
      </c>
      <c r="AH20">
        <v>0.59126979999999996</v>
      </c>
      <c r="AI20">
        <v>86.636290000000002</v>
      </c>
      <c r="AL20">
        <f t="shared" si="9"/>
        <v>0.45003909999999997</v>
      </c>
    </row>
    <row r="21" spans="1:38" x14ac:dyDescent="0.35">
      <c r="A21">
        <v>2037</v>
      </c>
      <c r="B21" s="1">
        <v>44326</v>
      </c>
      <c r="C21" s="1">
        <v>2403</v>
      </c>
      <c r="D21" s="1">
        <v>28842</v>
      </c>
      <c r="E21" s="1">
        <v>6054</v>
      </c>
      <c r="F21" s="1">
        <v>15795</v>
      </c>
      <c r="G21" s="1">
        <v>7365</v>
      </c>
      <c r="H21" s="1"/>
      <c r="J21">
        <v>2037</v>
      </c>
      <c r="K21">
        <f t="shared" si="0"/>
        <v>968.39736465001181</v>
      </c>
      <c r="L21">
        <f t="shared" si="1"/>
        <v>2439.7326864715651</v>
      </c>
      <c r="M21">
        <f t="shared" si="2"/>
        <v>2968.059338596478</v>
      </c>
      <c r="N21">
        <f t="shared" si="10"/>
        <v>6376.1893897180544</v>
      </c>
      <c r="P21">
        <f t="shared" si="3"/>
        <v>5.4211974913143529E-2</v>
      </c>
      <c r="Q21">
        <f t="shared" si="4"/>
        <v>0.20990222592053256</v>
      </c>
      <c r="R21">
        <f t="shared" si="5"/>
        <v>0.46628679962013297</v>
      </c>
      <c r="T21">
        <f t="shared" si="6"/>
        <v>17863.163373065512</v>
      </c>
      <c r="U21">
        <f t="shared" si="7"/>
        <v>11623.186346748082</v>
      </c>
      <c r="V21">
        <f t="shared" si="8"/>
        <v>6365.308520452324</v>
      </c>
      <c r="X21">
        <v>0.47746240000000001</v>
      </c>
      <c r="Y21">
        <v>5.9355699999999997E-2</v>
      </c>
      <c r="Z21">
        <v>0.87041469999999999</v>
      </c>
      <c r="AB21">
        <v>0.34633520000000001</v>
      </c>
      <c r="AC21">
        <v>0.1442688</v>
      </c>
      <c r="AD21">
        <v>0.84224390000000005</v>
      </c>
      <c r="AF21">
        <v>0.2500791</v>
      </c>
      <c r="AG21">
        <v>0.29661290000000001</v>
      </c>
      <c r="AH21">
        <v>0.58740110000000001</v>
      </c>
      <c r="AI21">
        <v>86.730609999999999</v>
      </c>
      <c r="AL21">
        <f t="shared" si="9"/>
        <v>0.45330799999999999</v>
      </c>
    </row>
    <row r="22" spans="1:38" x14ac:dyDescent="0.35">
      <c r="A22">
        <v>2038</v>
      </c>
      <c r="B22" s="1">
        <v>44741</v>
      </c>
      <c r="C22" s="1">
        <v>2414</v>
      </c>
      <c r="D22" s="1">
        <v>28944</v>
      </c>
      <c r="E22" s="1">
        <v>6125</v>
      </c>
      <c r="F22" s="1">
        <v>16213</v>
      </c>
      <c r="G22" s="1">
        <v>7572</v>
      </c>
      <c r="H22" s="1"/>
      <c r="J22">
        <v>2038</v>
      </c>
      <c r="K22">
        <f t="shared" si="0"/>
        <v>972.83031138790204</v>
      </c>
      <c r="L22">
        <f t="shared" si="1"/>
        <v>2468.3453426888568</v>
      </c>
      <c r="M22">
        <f t="shared" si="2"/>
        <v>3051.4793363004119</v>
      </c>
      <c r="N22">
        <f t="shared" si="10"/>
        <v>6492.6549903771702</v>
      </c>
      <c r="P22">
        <f t="shared" si="3"/>
        <v>5.3954985360184171E-2</v>
      </c>
      <c r="Q22">
        <f t="shared" si="4"/>
        <v>0.21161553344389164</v>
      </c>
      <c r="R22">
        <f t="shared" si="5"/>
        <v>0.46703262813791402</v>
      </c>
      <c r="T22">
        <f t="shared" si="6"/>
        <v>18030.406363631369</v>
      </c>
      <c r="U22">
        <f t="shared" si="7"/>
        <v>11664.291852863063</v>
      </c>
      <c r="V22">
        <f t="shared" si="8"/>
        <v>6533.760496492152</v>
      </c>
      <c r="X22">
        <v>0.48342679999999999</v>
      </c>
      <c r="Y22">
        <v>5.5541899999999998E-2</v>
      </c>
      <c r="Z22">
        <v>0.86388319999999996</v>
      </c>
      <c r="AB22">
        <v>0.35368300000000003</v>
      </c>
      <c r="AC22">
        <v>0.1372651</v>
      </c>
      <c r="AD22">
        <v>0.84328360000000002</v>
      </c>
      <c r="AF22">
        <v>0.25609080000000001</v>
      </c>
      <c r="AG22">
        <v>0.28292109999999998</v>
      </c>
      <c r="AH22">
        <v>0.58465429999999996</v>
      </c>
      <c r="AI22">
        <v>86.817059999999998</v>
      </c>
      <c r="AL22">
        <f t="shared" si="9"/>
        <v>0.46098810000000007</v>
      </c>
    </row>
    <row r="23" spans="1:38" x14ac:dyDescent="0.35">
      <c r="A23">
        <v>2039</v>
      </c>
      <c r="B23" s="1">
        <v>45155</v>
      </c>
      <c r="C23" s="1">
        <v>2442</v>
      </c>
      <c r="D23" s="1">
        <v>29069</v>
      </c>
      <c r="E23" s="1">
        <v>6081</v>
      </c>
      <c r="F23" s="1">
        <v>16668</v>
      </c>
      <c r="G23" s="1">
        <v>7667</v>
      </c>
      <c r="H23" s="1"/>
      <c r="J23">
        <v>2039</v>
      </c>
      <c r="K23">
        <f t="shared" si="0"/>
        <v>984.11417581162243</v>
      </c>
      <c r="L23">
        <f t="shared" si="1"/>
        <v>2450.6135557372954</v>
      </c>
      <c r="M23">
        <f t="shared" si="2"/>
        <v>3089.7638763094633</v>
      </c>
      <c r="N23">
        <f t="shared" si="10"/>
        <v>6524.491607858381</v>
      </c>
      <c r="P23">
        <f t="shared" si="3"/>
        <v>5.4080389768574912E-2</v>
      </c>
      <c r="Q23">
        <f t="shared" si="4"/>
        <v>0.2091919226667584</v>
      </c>
      <c r="R23">
        <f t="shared" si="5"/>
        <v>0.45998320134389248</v>
      </c>
      <c r="T23">
        <f t="shared" si="6"/>
        <v>18197.246359039236</v>
      </c>
      <c r="U23">
        <f t="shared" si="7"/>
        <v>11714.666247611814</v>
      </c>
      <c r="V23">
        <f t="shared" si="8"/>
        <v>6717.12329337761</v>
      </c>
      <c r="X23">
        <v>0.48521760000000003</v>
      </c>
      <c r="Y23">
        <v>5.2352999999999997E-2</v>
      </c>
      <c r="Z23">
        <v>0.85800019999999999</v>
      </c>
      <c r="AB23">
        <v>0.36334240000000001</v>
      </c>
      <c r="AC23">
        <v>0.12814339999999999</v>
      </c>
      <c r="AD23">
        <v>0.83951980000000004</v>
      </c>
      <c r="AF23">
        <v>0.2613991</v>
      </c>
      <c r="AG23">
        <v>0.27555800000000003</v>
      </c>
      <c r="AH23">
        <v>0.57709379999999999</v>
      </c>
      <c r="AI23">
        <v>86.90437</v>
      </c>
      <c r="AL23">
        <f t="shared" si="9"/>
        <v>0.46304289999999998</v>
      </c>
    </row>
    <row r="24" spans="1:38" x14ac:dyDescent="0.35">
      <c r="A24">
        <v>2040</v>
      </c>
      <c r="B24" s="1">
        <v>45582</v>
      </c>
      <c r="C24" s="1">
        <v>2426</v>
      </c>
      <c r="D24" s="1">
        <v>29191</v>
      </c>
      <c r="E24" s="1">
        <v>6083</v>
      </c>
      <c r="F24" s="1">
        <v>17092</v>
      </c>
      <c r="G24" s="1">
        <v>7975</v>
      </c>
      <c r="H24" s="1"/>
      <c r="J24">
        <v>2040</v>
      </c>
      <c r="K24">
        <f t="shared" si="0"/>
        <v>977.66625328378211</v>
      </c>
      <c r="L24">
        <f t="shared" si="1"/>
        <v>2451.419546053276</v>
      </c>
      <c r="M24">
        <f t="shared" si="2"/>
        <v>3213.8863849703889</v>
      </c>
      <c r="N24">
        <f t="shared" si="10"/>
        <v>6642.9721843074476</v>
      </c>
      <c r="P24">
        <f t="shared" si="3"/>
        <v>5.3222763371506297E-2</v>
      </c>
      <c r="Q24">
        <f t="shared" si="4"/>
        <v>0.20838614641499092</v>
      </c>
      <c r="R24">
        <f t="shared" si="5"/>
        <v>0.46659255792183479</v>
      </c>
      <c r="T24">
        <f t="shared" si="6"/>
        <v>18369.325291500976</v>
      </c>
      <c r="U24">
        <f t="shared" si="7"/>
        <v>11763.831656886598</v>
      </c>
      <c r="V24">
        <f t="shared" si="8"/>
        <v>6887.9932403653775</v>
      </c>
      <c r="X24">
        <v>0.48694660000000001</v>
      </c>
      <c r="Y24">
        <v>4.9844199999999998E-2</v>
      </c>
      <c r="Z24">
        <v>0.85217849999999995</v>
      </c>
      <c r="AB24">
        <v>0.37477300000000002</v>
      </c>
      <c r="AC24">
        <v>0.1211332</v>
      </c>
      <c r="AD24">
        <v>0.83518890000000001</v>
      </c>
      <c r="AF24">
        <v>0.26386609999999999</v>
      </c>
      <c r="AG24">
        <v>0.26293</v>
      </c>
      <c r="AH24">
        <v>0.57295810000000003</v>
      </c>
      <c r="AI24">
        <v>86.984669999999994</v>
      </c>
      <c r="AL24">
        <f t="shared" si="9"/>
        <v>0.47320390000000001</v>
      </c>
    </row>
    <row r="25" spans="1:38" x14ac:dyDescent="0.35">
      <c r="A25">
        <v>2041</v>
      </c>
      <c r="B25" s="1">
        <v>45980</v>
      </c>
      <c r="C25" s="1">
        <v>2395</v>
      </c>
      <c r="D25" s="1">
        <v>29009</v>
      </c>
      <c r="E25" s="1">
        <v>6072</v>
      </c>
      <c r="F25" s="1">
        <v>17645</v>
      </c>
      <c r="G25" s="1">
        <v>8203</v>
      </c>
      <c r="H25" s="1"/>
      <c r="J25">
        <v>2041</v>
      </c>
      <c r="K25">
        <f t="shared" si="0"/>
        <v>965.17340338609165</v>
      </c>
      <c r="L25">
        <f t="shared" si="1"/>
        <v>2446.9865993153858</v>
      </c>
      <c r="M25">
        <f t="shared" si="2"/>
        <v>3305.7692809921127</v>
      </c>
      <c r="N25">
        <f t="shared" si="10"/>
        <v>6717.9292836935902</v>
      </c>
      <c r="P25">
        <f t="shared" si="3"/>
        <v>5.2087864288821228E-2</v>
      </c>
      <c r="Q25">
        <f t="shared" si="4"/>
        <v>0.20931435071874246</v>
      </c>
      <c r="R25">
        <f t="shared" si="5"/>
        <v>0.46489090393879284</v>
      </c>
      <c r="T25">
        <f t="shared" si="6"/>
        <v>18529.717364381002</v>
      </c>
      <c r="U25">
        <f t="shared" si="7"/>
        <v>11690.486538132414</v>
      </c>
      <c r="V25">
        <f t="shared" si="8"/>
        <v>7110.8495627338571</v>
      </c>
      <c r="X25">
        <v>0.49349720000000002</v>
      </c>
      <c r="Y25">
        <v>4.6128799999999998E-2</v>
      </c>
      <c r="Z25">
        <v>0.84638970000000002</v>
      </c>
      <c r="AB25">
        <v>0.38646629999999998</v>
      </c>
      <c r="AC25">
        <v>0.1172739</v>
      </c>
      <c r="AD25">
        <v>0.83343100000000003</v>
      </c>
      <c r="AF25">
        <v>0.265741</v>
      </c>
      <c r="AG25">
        <v>0.24930579999999999</v>
      </c>
      <c r="AH25">
        <v>0.56010199999999999</v>
      </c>
      <c r="AI25">
        <v>87.026349999999994</v>
      </c>
      <c r="AL25">
        <f t="shared" si="9"/>
        <v>0.48495319999999997</v>
      </c>
    </row>
    <row r="26" spans="1:38" x14ac:dyDescent="0.35">
      <c r="A26">
        <v>2042</v>
      </c>
      <c r="B26" s="1">
        <v>46358</v>
      </c>
      <c r="C26" s="1">
        <v>2381</v>
      </c>
      <c r="D26" s="1">
        <v>28829</v>
      </c>
      <c r="E26" s="1">
        <v>6076</v>
      </c>
      <c r="F26" s="1">
        <v>18192</v>
      </c>
      <c r="G26" s="1">
        <v>8434</v>
      </c>
      <c r="H26" s="1"/>
      <c r="J26">
        <v>2042</v>
      </c>
      <c r="K26">
        <f t="shared" si="0"/>
        <v>959.53147117423134</v>
      </c>
      <c r="L26">
        <f t="shared" si="1"/>
        <v>2448.598579947346</v>
      </c>
      <c r="M26">
        <f t="shared" si="2"/>
        <v>3398.8611624878067</v>
      </c>
      <c r="N26">
        <f t="shared" si="10"/>
        <v>6806.9912136093844</v>
      </c>
      <c r="P26">
        <f t="shared" si="3"/>
        <v>5.1361145864791409E-2</v>
      </c>
      <c r="Q26">
        <f t="shared" si="4"/>
        <v>0.21075999861250824</v>
      </c>
      <c r="R26">
        <f t="shared" si="5"/>
        <v>0.4636103781882146</v>
      </c>
      <c r="T26">
        <f t="shared" si="6"/>
        <v>18682.049534101225</v>
      </c>
      <c r="U26">
        <f t="shared" si="7"/>
        <v>11617.947409694212</v>
      </c>
      <c r="V26">
        <f t="shared" si="8"/>
        <v>7331.2879141543963</v>
      </c>
      <c r="X26">
        <v>0.50537120000000002</v>
      </c>
      <c r="Y26">
        <v>4.2624799999999997E-2</v>
      </c>
      <c r="Z26">
        <v>0.83985500000000002</v>
      </c>
      <c r="AB26">
        <v>0.39498420000000001</v>
      </c>
      <c r="AC26">
        <v>0.1131846</v>
      </c>
      <c r="AD26">
        <v>0.83079539999999996</v>
      </c>
      <c r="AF26">
        <v>0.27248240000000001</v>
      </c>
      <c r="AG26">
        <v>0.2399406</v>
      </c>
      <c r="AH26">
        <v>0.5527704</v>
      </c>
      <c r="AI26">
        <v>87.061620000000005</v>
      </c>
      <c r="AL26">
        <f t="shared" si="9"/>
        <v>0.48757699999999998</v>
      </c>
    </row>
    <row r="27" spans="1:38" x14ac:dyDescent="0.35">
      <c r="A27">
        <v>2043</v>
      </c>
      <c r="B27" s="1">
        <v>46730</v>
      </c>
      <c r="C27" s="1">
        <v>2490</v>
      </c>
      <c r="D27" s="1">
        <v>28651</v>
      </c>
      <c r="E27" s="1">
        <v>6071</v>
      </c>
      <c r="F27" s="1">
        <v>18743</v>
      </c>
      <c r="G27" s="1">
        <v>8699</v>
      </c>
      <c r="H27" s="1"/>
      <c r="J27">
        <v>2043</v>
      </c>
      <c r="K27">
        <f t="shared" si="0"/>
        <v>1003.4579433951433</v>
      </c>
      <c r="L27">
        <f t="shared" si="1"/>
        <v>2446.5836041573957</v>
      </c>
      <c r="M27">
        <f t="shared" si="2"/>
        <v>3505.6548793551615</v>
      </c>
      <c r="N27">
        <f t="shared" si="10"/>
        <v>6955.6964269076998</v>
      </c>
      <c r="P27">
        <f t="shared" si="3"/>
        <v>5.3284827733789855E-2</v>
      </c>
      <c r="Q27">
        <f t="shared" si="4"/>
        <v>0.21189487277930963</v>
      </c>
      <c r="R27">
        <f t="shared" si="5"/>
        <v>0.46411993811022784</v>
      </c>
      <c r="T27">
        <f t="shared" si="6"/>
        <v>18831.963732873515</v>
      </c>
      <c r="U27">
        <f t="shared" si="7"/>
        <v>11546.214271571987</v>
      </c>
      <c r="V27">
        <f t="shared" si="8"/>
        <v>7553.3382462068967</v>
      </c>
      <c r="X27">
        <v>0.5065269</v>
      </c>
      <c r="Y27">
        <v>4.07661E-2</v>
      </c>
      <c r="Z27">
        <v>0.83107209999999998</v>
      </c>
      <c r="AB27">
        <v>0.398206</v>
      </c>
      <c r="AC27">
        <v>0.11175880000000001</v>
      </c>
      <c r="AD27">
        <v>0.83086110000000002</v>
      </c>
      <c r="AF27">
        <v>0.28202529999999998</v>
      </c>
      <c r="AG27">
        <v>0.22717809999999999</v>
      </c>
      <c r="AH27">
        <v>0.54559040000000003</v>
      </c>
      <c r="AI27">
        <v>87.101100000000002</v>
      </c>
      <c r="AL27">
        <f t="shared" si="9"/>
        <v>0.49079660000000008</v>
      </c>
    </row>
    <row r="28" spans="1:38" x14ac:dyDescent="0.35">
      <c r="A28">
        <v>2044</v>
      </c>
      <c r="B28" s="1">
        <v>47116</v>
      </c>
      <c r="C28" s="1">
        <v>2539</v>
      </c>
      <c r="D28" s="1">
        <v>28477</v>
      </c>
      <c r="E28" s="1">
        <v>5982</v>
      </c>
      <c r="F28" s="1">
        <v>19287</v>
      </c>
      <c r="G28" s="1">
        <v>8908</v>
      </c>
      <c r="H28" s="1"/>
      <c r="J28">
        <v>2044</v>
      </c>
      <c r="K28">
        <f t="shared" si="0"/>
        <v>1023.2047061366542</v>
      </c>
      <c r="L28">
        <f t="shared" si="1"/>
        <v>2410.7170350962838</v>
      </c>
      <c r="M28">
        <f t="shared" si="2"/>
        <v>3589.880867375075</v>
      </c>
      <c r="N28">
        <f t="shared" si="10"/>
        <v>7023.8026086080135</v>
      </c>
      <c r="P28">
        <f t="shared" si="3"/>
        <v>5.3888275744969863E-2</v>
      </c>
      <c r="Q28">
        <f t="shared" si="4"/>
        <v>0.21006426238718967</v>
      </c>
      <c r="R28">
        <f t="shared" si="5"/>
        <v>0.46186550526261211</v>
      </c>
      <c r="T28">
        <f t="shared" si="6"/>
        <v>18987.519863857662</v>
      </c>
      <c r="U28">
        <f t="shared" si="7"/>
        <v>11476.093114081725</v>
      </c>
      <c r="V28">
        <f t="shared" si="8"/>
        <v>7772.5676121534661</v>
      </c>
      <c r="X28">
        <v>0.50541219999999998</v>
      </c>
      <c r="Y28">
        <v>3.9668099999999998E-2</v>
      </c>
      <c r="Z28">
        <v>0.82487900000000003</v>
      </c>
      <c r="AB28">
        <v>0.40594160000000001</v>
      </c>
      <c r="AC28">
        <v>0.1042245</v>
      </c>
      <c r="AD28">
        <v>0.8311269</v>
      </c>
      <c r="AF28">
        <v>0.2857365</v>
      </c>
      <c r="AG28">
        <v>0.2177114</v>
      </c>
      <c r="AH28">
        <v>0.54145279999999996</v>
      </c>
      <c r="AI28">
        <v>87.139780000000002</v>
      </c>
      <c r="AL28">
        <f t="shared" si="9"/>
        <v>0.49655209999999994</v>
      </c>
    </row>
    <row r="29" spans="1:38" x14ac:dyDescent="0.35">
      <c r="A29">
        <v>2045</v>
      </c>
      <c r="B29" s="1">
        <v>47503</v>
      </c>
      <c r="C29" s="1">
        <v>2526</v>
      </c>
      <c r="D29" s="1">
        <v>28293</v>
      </c>
      <c r="E29" s="1">
        <v>5896</v>
      </c>
      <c r="F29" s="1">
        <v>19836</v>
      </c>
      <c r="G29" s="1">
        <v>9179</v>
      </c>
      <c r="H29" s="1"/>
      <c r="J29">
        <v>2045</v>
      </c>
      <c r="K29">
        <f t="shared" si="0"/>
        <v>1017.9657690827839</v>
      </c>
      <c r="L29">
        <f t="shared" si="1"/>
        <v>2376.0594515091429</v>
      </c>
      <c r="M29">
        <f t="shared" si="2"/>
        <v>3699.0925551903697</v>
      </c>
      <c r="N29">
        <f t="shared" si="10"/>
        <v>7093.117775782297</v>
      </c>
      <c r="P29">
        <f t="shared" si="3"/>
        <v>5.3175588910174092E-2</v>
      </c>
      <c r="Q29">
        <f t="shared" si="4"/>
        <v>0.20839076803449616</v>
      </c>
      <c r="R29">
        <f t="shared" si="5"/>
        <v>0.46274450494051222</v>
      </c>
      <c r="T29">
        <f t="shared" si="6"/>
        <v>19143.478989999796</v>
      </c>
      <c r="U29">
        <f t="shared" si="7"/>
        <v>11401.942005011562</v>
      </c>
      <c r="V29">
        <f t="shared" si="8"/>
        <v>7993.8119538899846</v>
      </c>
      <c r="X29">
        <v>0.50523119999999999</v>
      </c>
      <c r="Y29">
        <v>3.7766000000000001E-2</v>
      </c>
      <c r="Z29">
        <v>0.81809569999999998</v>
      </c>
      <c r="AB29">
        <v>0.41147990000000001</v>
      </c>
      <c r="AC29">
        <v>9.8328200000000004E-2</v>
      </c>
      <c r="AD29">
        <v>0.82910969999999995</v>
      </c>
      <c r="AF29">
        <v>0.29668280000000002</v>
      </c>
      <c r="AG29">
        <v>0.20861060000000001</v>
      </c>
      <c r="AH29">
        <v>0.53508770000000005</v>
      </c>
      <c r="AI29">
        <v>87.165809999999993</v>
      </c>
      <c r="AL29">
        <f t="shared" si="9"/>
        <v>0.4947066</v>
      </c>
    </row>
    <row r="30" spans="1:38" x14ac:dyDescent="0.35">
      <c r="A30">
        <v>2046</v>
      </c>
      <c r="B30" s="1">
        <v>47518</v>
      </c>
      <c r="C30" s="1">
        <v>2565</v>
      </c>
      <c r="D30" s="1">
        <v>28317</v>
      </c>
      <c r="E30" s="1">
        <v>5815</v>
      </c>
      <c r="F30" s="1">
        <v>20344</v>
      </c>
      <c r="G30" s="1">
        <v>9431</v>
      </c>
      <c r="H30" s="1"/>
      <c r="J30">
        <v>2046</v>
      </c>
      <c r="K30">
        <f t="shared" si="0"/>
        <v>1033.6825802443946</v>
      </c>
      <c r="L30">
        <f t="shared" si="1"/>
        <v>2343.4168437119511</v>
      </c>
      <c r="M30">
        <f t="shared" si="2"/>
        <v>3800.6473350038536</v>
      </c>
      <c r="N30">
        <f t="shared" si="10"/>
        <v>7177.7467589601993</v>
      </c>
      <c r="P30">
        <f t="shared" si="3"/>
        <v>5.3979544593627679E-2</v>
      </c>
      <c r="Q30">
        <f t="shared" si="4"/>
        <v>0.20535367447116573</v>
      </c>
      <c r="R30">
        <f t="shared" si="5"/>
        <v>0.46357648446716476</v>
      </c>
      <c r="T30">
        <f t="shared" si="6"/>
        <v>19149.523917369646</v>
      </c>
      <c r="U30">
        <f t="shared" si="7"/>
        <v>11411.613888803322</v>
      </c>
      <c r="V30">
        <f t="shared" si="8"/>
        <v>8198.5334941489145</v>
      </c>
      <c r="X30">
        <v>0.50075760000000002</v>
      </c>
      <c r="Y30">
        <v>3.6828100000000003E-2</v>
      </c>
      <c r="Z30">
        <v>0.81108210000000003</v>
      </c>
      <c r="AB30">
        <v>0.42469190000000001</v>
      </c>
      <c r="AC30">
        <v>9.1641100000000003E-2</v>
      </c>
      <c r="AD30">
        <v>0.83038460000000003</v>
      </c>
      <c r="AF30">
        <v>0.30442900000000001</v>
      </c>
      <c r="AG30">
        <v>0.19672609999999999</v>
      </c>
      <c r="AH30">
        <v>0.52809320000000004</v>
      </c>
      <c r="AI30">
        <v>87.261610000000005</v>
      </c>
      <c r="AL30">
        <f t="shared" si="9"/>
        <v>0.49884489999999992</v>
      </c>
    </row>
    <row r="31" spans="1:38" x14ac:dyDescent="0.35">
      <c r="A31">
        <v>2047</v>
      </c>
      <c r="B31" s="1">
        <v>47523</v>
      </c>
      <c r="C31" s="1">
        <v>2564</v>
      </c>
      <c r="D31" s="1">
        <v>28360</v>
      </c>
      <c r="E31" s="1">
        <v>5629</v>
      </c>
      <c r="F31" s="1">
        <v>20839</v>
      </c>
      <c r="G31" s="1">
        <v>9629</v>
      </c>
      <c r="H31" s="1"/>
      <c r="J31">
        <v>2047</v>
      </c>
      <c r="K31">
        <f t="shared" si="0"/>
        <v>1033.2795850864045</v>
      </c>
      <c r="L31">
        <f t="shared" si="1"/>
        <v>2268.4597443258076</v>
      </c>
      <c r="M31">
        <f t="shared" si="2"/>
        <v>3880.4403762858774</v>
      </c>
      <c r="N31">
        <f t="shared" si="10"/>
        <v>7182.1797056980895</v>
      </c>
      <c r="P31">
        <f t="shared" si="3"/>
        <v>5.3952822843675696E-2</v>
      </c>
      <c r="Q31">
        <f t="shared" si="4"/>
        <v>0.19848377997179126</v>
      </c>
      <c r="R31">
        <f t="shared" si="5"/>
        <v>0.46206631796151448</v>
      </c>
      <c r="T31">
        <f t="shared" si="6"/>
        <v>19151.538893159599</v>
      </c>
      <c r="U31">
        <f t="shared" si="7"/>
        <v>11428.942680596894</v>
      </c>
      <c r="V31">
        <f t="shared" si="8"/>
        <v>8398.0160973539732</v>
      </c>
      <c r="X31">
        <v>0.49826399999999998</v>
      </c>
      <c r="Y31">
        <v>3.5182999999999999E-2</v>
      </c>
      <c r="Z31">
        <v>0.80596760000000001</v>
      </c>
      <c r="AB31">
        <v>0.43980960000000002</v>
      </c>
      <c r="AC31">
        <v>8.4485199999999996E-2</v>
      </c>
      <c r="AD31">
        <v>0.82898450000000001</v>
      </c>
      <c r="AF31">
        <v>0.30831609999999998</v>
      </c>
      <c r="AG31">
        <v>0.18743699999999999</v>
      </c>
      <c r="AH31">
        <v>0.51931470000000002</v>
      </c>
      <c r="AI31">
        <v>87.360770000000002</v>
      </c>
      <c r="AL31">
        <f t="shared" si="9"/>
        <v>0.50424690000000005</v>
      </c>
    </row>
    <row r="32" spans="1:38" x14ac:dyDescent="0.35">
      <c r="A32">
        <v>2048</v>
      </c>
      <c r="B32" s="1">
        <v>47540</v>
      </c>
      <c r="C32" s="1">
        <v>2549</v>
      </c>
      <c r="D32" s="1">
        <v>28395</v>
      </c>
      <c r="E32" s="1">
        <v>5522</v>
      </c>
      <c r="F32" s="1">
        <v>21328</v>
      </c>
      <c r="G32" s="1">
        <v>9916</v>
      </c>
      <c r="H32" s="1"/>
      <c r="J32">
        <v>2048</v>
      </c>
      <c r="K32">
        <f t="shared" si="0"/>
        <v>1027.2346577165545</v>
      </c>
      <c r="L32">
        <f t="shared" si="1"/>
        <v>2225.3392624208759</v>
      </c>
      <c r="M32">
        <f t="shared" si="2"/>
        <v>3996.0999866290126</v>
      </c>
      <c r="N32">
        <f t="shared" si="10"/>
        <v>7248.673906766443</v>
      </c>
      <c r="P32">
        <f t="shared" si="3"/>
        <v>5.3618005889777033E-2</v>
      </c>
      <c r="Q32">
        <f t="shared" si="4"/>
        <v>0.19447085754534249</v>
      </c>
      <c r="R32">
        <f t="shared" si="5"/>
        <v>0.46492873218304576</v>
      </c>
      <c r="T32">
        <f t="shared" si="6"/>
        <v>19158.389810845427</v>
      </c>
      <c r="U32">
        <f t="shared" si="7"/>
        <v>11443.047511126544</v>
      </c>
      <c r="V32">
        <f t="shared" si="8"/>
        <v>8595.0807296110906</v>
      </c>
      <c r="X32">
        <v>0.49537229999999999</v>
      </c>
      <c r="Y32">
        <v>3.3508599999999999E-2</v>
      </c>
      <c r="Z32">
        <v>0.8015987</v>
      </c>
      <c r="AB32">
        <v>0.4470153</v>
      </c>
      <c r="AC32">
        <v>7.6633199999999999E-2</v>
      </c>
      <c r="AD32">
        <v>0.82979400000000003</v>
      </c>
      <c r="AF32">
        <v>0.31492330000000002</v>
      </c>
      <c r="AG32">
        <v>0.17975530000000001</v>
      </c>
      <c r="AH32">
        <v>0.51183829999999997</v>
      </c>
      <c r="AI32">
        <v>87.448260000000005</v>
      </c>
      <c r="AL32">
        <f t="shared" si="9"/>
        <v>0.50532139999999992</v>
      </c>
    </row>
    <row r="33" spans="1:38" x14ac:dyDescent="0.35">
      <c r="A33">
        <v>2049</v>
      </c>
      <c r="B33" s="1">
        <v>47556</v>
      </c>
      <c r="C33" s="1">
        <v>2608</v>
      </c>
      <c r="D33" s="1">
        <v>28407</v>
      </c>
      <c r="E33" s="1">
        <v>5470</v>
      </c>
      <c r="F33" s="1">
        <v>21819</v>
      </c>
      <c r="G33" s="1">
        <v>10181</v>
      </c>
      <c r="H33" s="1"/>
      <c r="J33">
        <v>2049</v>
      </c>
      <c r="K33">
        <f t="shared" si="0"/>
        <v>1051.0113720379654</v>
      </c>
      <c r="L33">
        <f t="shared" si="1"/>
        <v>2204.3835142053954</v>
      </c>
      <c r="M33">
        <f t="shared" si="2"/>
        <v>4102.8937034963674</v>
      </c>
      <c r="N33">
        <f t="shared" si="10"/>
        <v>7358.2885897397282</v>
      </c>
      <c r="P33">
        <f t="shared" si="3"/>
        <v>5.4840608966271347E-2</v>
      </c>
      <c r="Q33">
        <f t="shared" si="4"/>
        <v>0.19255817228147992</v>
      </c>
      <c r="R33">
        <f t="shared" si="5"/>
        <v>0.46661166872908932</v>
      </c>
      <c r="T33">
        <f t="shared" si="6"/>
        <v>19164.837733373264</v>
      </c>
      <c r="U33">
        <f t="shared" si="7"/>
        <v>11447.883453022425</v>
      </c>
      <c r="V33">
        <f t="shared" si="8"/>
        <v>8792.9513521841891</v>
      </c>
      <c r="X33">
        <v>0.49009589999999997</v>
      </c>
      <c r="Y33">
        <v>3.3644500000000001E-2</v>
      </c>
      <c r="Z33">
        <v>0.7956725</v>
      </c>
      <c r="AB33">
        <v>0.45661279999999999</v>
      </c>
      <c r="AC33">
        <v>7.10036E-2</v>
      </c>
      <c r="AD33">
        <v>0.82824660000000005</v>
      </c>
      <c r="AF33">
        <v>0.32305220000000001</v>
      </c>
      <c r="AG33">
        <v>0.1742438</v>
      </c>
      <c r="AH33">
        <v>0.50224559999999996</v>
      </c>
      <c r="AI33">
        <v>87.533820000000006</v>
      </c>
      <c r="AL33">
        <f t="shared" si="9"/>
        <v>0.50270400000000004</v>
      </c>
    </row>
    <row r="34" spans="1:38" x14ac:dyDescent="0.35">
      <c r="A34">
        <v>2050</v>
      </c>
      <c r="B34" s="1">
        <v>47571</v>
      </c>
      <c r="C34" s="1">
        <v>2561</v>
      </c>
      <c r="D34" s="1">
        <v>28451</v>
      </c>
      <c r="E34" s="1">
        <v>5396</v>
      </c>
      <c r="F34" s="1">
        <v>22328</v>
      </c>
      <c r="G34" s="1">
        <v>10481</v>
      </c>
      <c r="H34" s="1"/>
      <c r="J34">
        <v>2050</v>
      </c>
      <c r="K34">
        <f t="shared" si="0"/>
        <v>1032.0705996124345</v>
      </c>
      <c r="L34">
        <f t="shared" si="1"/>
        <v>2174.5618725141339</v>
      </c>
      <c r="M34">
        <f t="shared" si="2"/>
        <v>4223.7922508933725</v>
      </c>
      <c r="N34">
        <f t="shared" si="10"/>
        <v>7430.4247230199408</v>
      </c>
      <c r="P34">
        <f t="shared" si="3"/>
        <v>5.3835319837716257E-2</v>
      </c>
      <c r="Q34">
        <f t="shared" si="4"/>
        <v>0.18965941443183015</v>
      </c>
      <c r="R34">
        <f t="shared" si="5"/>
        <v>0.46941060551773556</v>
      </c>
      <c r="T34">
        <f t="shared" si="6"/>
        <v>19170.882660743118</v>
      </c>
      <c r="U34">
        <f t="shared" si="7"/>
        <v>11465.615239973984</v>
      </c>
      <c r="V34">
        <f t="shared" si="8"/>
        <v>8998.0758876011078</v>
      </c>
      <c r="X34">
        <v>0.48514849999999998</v>
      </c>
      <c r="Y34">
        <v>3.2540800000000002E-2</v>
      </c>
      <c r="Z34">
        <v>0.7931513</v>
      </c>
      <c r="AB34">
        <v>0.46933320000000001</v>
      </c>
      <c r="AC34">
        <v>6.5094399999999997E-2</v>
      </c>
      <c r="AD34">
        <v>0.82520830000000001</v>
      </c>
      <c r="AF34">
        <v>0.32430130000000001</v>
      </c>
      <c r="AG34">
        <v>0.16969719999999999</v>
      </c>
      <c r="AH34">
        <v>0.4957453</v>
      </c>
      <c r="AI34">
        <v>87.616709999999998</v>
      </c>
      <c r="AL34">
        <f t="shared" si="9"/>
        <v>0.50600149999999999</v>
      </c>
    </row>
    <row r="35" spans="1:38" x14ac:dyDescent="0.35">
      <c r="A35">
        <v>2051</v>
      </c>
      <c r="B35" s="1">
        <v>47557</v>
      </c>
      <c r="C35" s="1">
        <v>2548</v>
      </c>
      <c r="D35" s="1">
        <v>28776</v>
      </c>
      <c r="E35" s="1">
        <v>5480</v>
      </c>
      <c r="F35" s="1">
        <v>22641</v>
      </c>
      <c r="G35" s="1">
        <v>10630</v>
      </c>
      <c r="H35" s="1"/>
      <c r="J35">
        <v>2051</v>
      </c>
      <c r="K35">
        <f t="shared" ref="K35:K53" si="11">$I$3*C35/1000</f>
        <v>1026.8316625585644</v>
      </c>
      <c r="L35">
        <f t="shared" ref="L35:L53" si="12">$I$3*E35/1000</f>
        <v>2208.4134657852951</v>
      </c>
      <c r="M35">
        <f t="shared" ref="M35:M53" si="13">$I$3*G35/1000</f>
        <v>4283.838529433885</v>
      </c>
      <c r="N35">
        <f t="shared" si="10"/>
        <v>7519.0836577777445</v>
      </c>
      <c r="P35">
        <f t="shared" ref="P35:P53" si="14">C35/B35</f>
        <v>5.3577811888891227E-2</v>
      </c>
      <c r="Q35">
        <f t="shared" ref="Q35:Q53" si="15">E35/D35</f>
        <v>0.19043647484014456</v>
      </c>
      <c r="R35">
        <f t="shared" ref="R35:R53" si="16">G35/F35</f>
        <v>0.46950223046685219</v>
      </c>
      <c r="T35">
        <f t="shared" ref="T35:T53" si="17">$I$3*B35/1000</f>
        <v>19165.240728531255</v>
      </c>
      <c r="U35">
        <f t="shared" ref="U35:U53" si="18">$I$3*D35/1000</f>
        <v>11596.588666320742</v>
      </c>
      <c r="V35">
        <f t="shared" ref="V35:V53" si="19">$I$3*F35/1000</f>
        <v>9124.2133720519832</v>
      </c>
      <c r="X35">
        <v>0.48312549999999999</v>
      </c>
      <c r="Y35">
        <v>3.26976E-2</v>
      </c>
      <c r="Z35">
        <v>0.78716070000000005</v>
      </c>
      <c r="AB35">
        <v>0.47299829999999998</v>
      </c>
      <c r="AC35">
        <v>6.0084800000000001E-2</v>
      </c>
      <c r="AD35">
        <v>0.82335970000000003</v>
      </c>
      <c r="AF35">
        <v>0.32953490000000002</v>
      </c>
      <c r="AG35">
        <v>0.1630228</v>
      </c>
      <c r="AH35">
        <v>0.48690430000000001</v>
      </c>
      <c r="AI35">
        <v>87.782169999999994</v>
      </c>
      <c r="AL35">
        <f t="shared" ref="AL35:AL53" si="20">1-AF35-AG35</f>
        <v>0.5074422999999999</v>
      </c>
    </row>
    <row r="36" spans="1:38" x14ac:dyDescent="0.35">
      <c r="A36">
        <v>2052</v>
      </c>
      <c r="B36" s="1">
        <v>47543</v>
      </c>
      <c r="C36" s="1">
        <v>2556</v>
      </c>
      <c r="D36" s="1">
        <v>29087</v>
      </c>
      <c r="E36" s="1">
        <v>5551</v>
      </c>
      <c r="F36" s="1">
        <v>22942</v>
      </c>
      <c r="G36" s="1">
        <v>10745</v>
      </c>
      <c r="H36" s="1"/>
      <c r="J36">
        <v>2052</v>
      </c>
      <c r="K36">
        <f t="shared" si="11"/>
        <v>1030.0556238224844</v>
      </c>
      <c r="L36">
        <f t="shared" si="12"/>
        <v>2237.0261220025868</v>
      </c>
      <c r="M36">
        <f t="shared" si="13"/>
        <v>4330.1829726027372</v>
      </c>
      <c r="N36">
        <f t="shared" si="10"/>
        <v>7597.2647184278085</v>
      </c>
      <c r="P36">
        <f t="shared" si="14"/>
        <v>5.37618576867257E-2</v>
      </c>
      <c r="Q36">
        <f t="shared" si="15"/>
        <v>0.19084126929556158</v>
      </c>
      <c r="R36">
        <f t="shared" si="16"/>
        <v>0.46835498212884663</v>
      </c>
      <c r="T36">
        <f t="shared" si="17"/>
        <v>19159.598796319395</v>
      </c>
      <c r="U36">
        <f t="shared" si="18"/>
        <v>11721.920160455637</v>
      </c>
      <c r="V36">
        <f t="shared" si="19"/>
        <v>9245.5149146069798</v>
      </c>
      <c r="X36">
        <v>0.48007070000000002</v>
      </c>
      <c r="Y36">
        <v>3.3380300000000002E-2</v>
      </c>
      <c r="Z36">
        <v>0.78144000000000002</v>
      </c>
      <c r="AB36">
        <v>0.47148210000000002</v>
      </c>
      <c r="AC36">
        <v>5.7310800000000002E-2</v>
      </c>
      <c r="AD36">
        <v>0.82026330000000003</v>
      </c>
      <c r="AF36">
        <v>0.34242869999999997</v>
      </c>
      <c r="AG36">
        <v>0.15260219999999999</v>
      </c>
      <c r="AH36">
        <v>0.4821724</v>
      </c>
      <c r="AI36">
        <v>87.935180000000003</v>
      </c>
      <c r="AL36">
        <f t="shared" si="20"/>
        <v>0.50496910000000006</v>
      </c>
    </row>
    <row r="37" spans="1:38" x14ac:dyDescent="0.35">
      <c r="A37">
        <v>2053</v>
      </c>
      <c r="B37" s="1">
        <v>47545</v>
      </c>
      <c r="C37" s="1">
        <v>2535</v>
      </c>
      <c r="D37" s="1">
        <v>29414</v>
      </c>
      <c r="E37" s="1">
        <v>5637</v>
      </c>
      <c r="F37" s="1">
        <v>23249</v>
      </c>
      <c r="G37" s="1">
        <v>10902</v>
      </c>
      <c r="H37" s="1"/>
      <c r="J37">
        <v>2053</v>
      </c>
      <c r="K37">
        <f t="shared" si="11"/>
        <v>1021.592725504694</v>
      </c>
      <c r="L37">
        <f t="shared" si="12"/>
        <v>2271.6837055897281</v>
      </c>
      <c r="M37">
        <f t="shared" si="13"/>
        <v>4393.4532124071702</v>
      </c>
      <c r="N37">
        <f t="shared" si="10"/>
        <v>7686.7296435015924</v>
      </c>
      <c r="P37">
        <f t="shared" si="14"/>
        <v>5.3317909349037754E-2</v>
      </c>
      <c r="Q37">
        <f t="shared" si="15"/>
        <v>0.19164343509893247</v>
      </c>
      <c r="R37">
        <f t="shared" si="16"/>
        <v>0.46892339455460452</v>
      </c>
      <c r="T37">
        <f t="shared" si="17"/>
        <v>19160.404786635376</v>
      </c>
      <c r="U37">
        <f t="shared" si="18"/>
        <v>11853.69957711837</v>
      </c>
      <c r="V37">
        <f t="shared" si="19"/>
        <v>9369.234428109914</v>
      </c>
      <c r="X37">
        <v>0.4808077</v>
      </c>
      <c r="Y37">
        <v>2.8688600000000002E-2</v>
      </c>
      <c r="Z37">
        <v>0.77732670000000004</v>
      </c>
      <c r="AB37">
        <v>0.46987830000000003</v>
      </c>
      <c r="AC37">
        <v>6.2079299999999997E-2</v>
      </c>
      <c r="AD37">
        <v>0.81797779999999998</v>
      </c>
      <c r="AF37">
        <v>0.34889019999999998</v>
      </c>
      <c r="AG37">
        <v>0.14556089999999999</v>
      </c>
      <c r="AH37">
        <v>0.47604089999999999</v>
      </c>
      <c r="AI37">
        <v>88.088049999999996</v>
      </c>
      <c r="AL37">
        <f t="shared" si="20"/>
        <v>0.50554889999999997</v>
      </c>
    </row>
    <row r="38" spans="1:38" x14ac:dyDescent="0.35">
      <c r="A38">
        <v>2054</v>
      </c>
      <c r="B38" s="1">
        <v>47535</v>
      </c>
      <c r="C38" s="1">
        <v>2624</v>
      </c>
      <c r="D38" s="1">
        <v>29720</v>
      </c>
      <c r="E38" s="1">
        <v>5671</v>
      </c>
      <c r="F38" s="1">
        <v>23553</v>
      </c>
      <c r="G38" s="1">
        <v>11093</v>
      </c>
      <c r="H38" s="1"/>
      <c r="J38">
        <v>2054</v>
      </c>
      <c r="K38">
        <f t="shared" si="11"/>
        <v>1057.4592945658057</v>
      </c>
      <c r="L38">
        <f t="shared" si="12"/>
        <v>2285.3855409613884</v>
      </c>
      <c r="M38">
        <f t="shared" si="13"/>
        <v>4470.4252875832626</v>
      </c>
      <c r="N38">
        <f t="shared" si="10"/>
        <v>7813.2701231104566</v>
      </c>
      <c r="P38">
        <f t="shared" si="14"/>
        <v>5.5201430524876409E-2</v>
      </c>
      <c r="Q38">
        <f t="shared" si="15"/>
        <v>0.190814266487214</v>
      </c>
      <c r="R38">
        <f t="shared" si="16"/>
        <v>0.47098034220693752</v>
      </c>
      <c r="T38">
        <f t="shared" si="17"/>
        <v>19156.374835055478</v>
      </c>
      <c r="U38">
        <f t="shared" si="18"/>
        <v>11977.016095463317</v>
      </c>
      <c r="V38">
        <f t="shared" si="19"/>
        <v>9491.7449561388785</v>
      </c>
      <c r="X38">
        <v>0.48143469999999999</v>
      </c>
      <c r="Y38">
        <v>2.90102E-2</v>
      </c>
      <c r="Z38">
        <v>0.77248340000000004</v>
      </c>
      <c r="AB38">
        <v>0.4671265</v>
      </c>
      <c r="AC38">
        <v>5.9286699999999998E-2</v>
      </c>
      <c r="AD38">
        <v>0.81601619999999997</v>
      </c>
      <c r="AF38">
        <v>0.3602938</v>
      </c>
      <c r="AG38">
        <v>0.13862350000000001</v>
      </c>
      <c r="AH38">
        <v>0.46856029999999999</v>
      </c>
      <c r="AI38">
        <v>88.236450000000005</v>
      </c>
      <c r="AL38">
        <f t="shared" si="20"/>
        <v>0.50108269999999999</v>
      </c>
    </row>
    <row r="39" spans="1:38" x14ac:dyDescent="0.35">
      <c r="A39">
        <v>2055</v>
      </c>
      <c r="B39" s="1">
        <v>47519</v>
      </c>
      <c r="C39" s="1">
        <v>2672</v>
      </c>
      <c r="D39" s="1">
        <v>30044</v>
      </c>
      <c r="E39" s="1">
        <v>5643</v>
      </c>
      <c r="F39" s="1">
        <v>23856</v>
      </c>
      <c r="G39" s="1">
        <v>11189</v>
      </c>
      <c r="H39" s="1"/>
      <c r="J39">
        <v>2055</v>
      </c>
      <c r="K39">
        <f t="shared" si="11"/>
        <v>1076.8030621493265</v>
      </c>
      <c r="L39">
        <f t="shared" si="12"/>
        <v>2274.1016765376685</v>
      </c>
      <c r="M39">
        <f t="shared" si="13"/>
        <v>4509.112822750305</v>
      </c>
      <c r="N39">
        <f t="shared" si="10"/>
        <v>7860.0175614373002</v>
      </c>
      <c r="P39">
        <f t="shared" si="14"/>
        <v>5.6230139523138115E-2</v>
      </c>
      <c r="Q39">
        <f t="shared" si="15"/>
        <v>0.18782452403142058</v>
      </c>
      <c r="R39">
        <f t="shared" si="16"/>
        <v>0.46902246814218645</v>
      </c>
      <c r="T39">
        <f t="shared" si="17"/>
        <v>19149.926912527637</v>
      </c>
      <c r="U39">
        <f t="shared" si="18"/>
        <v>12107.586526652083</v>
      </c>
      <c r="V39">
        <f t="shared" si="19"/>
        <v>9613.8524890098561</v>
      </c>
      <c r="X39">
        <v>0.47084320000000002</v>
      </c>
      <c r="Y39">
        <v>3.0429899999999999E-2</v>
      </c>
      <c r="Z39">
        <v>0.77042869999999997</v>
      </c>
      <c r="AB39">
        <v>0.48215950000000002</v>
      </c>
      <c r="AC39">
        <v>5.6217499999999997E-2</v>
      </c>
      <c r="AD39">
        <v>0.8127413</v>
      </c>
      <c r="AF39">
        <v>0.36643750000000003</v>
      </c>
      <c r="AG39">
        <v>0.1320114</v>
      </c>
      <c r="AH39">
        <v>0.45992290000000002</v>
      </c>
      <c r="AI39">
        <v>88.386480000000006</v>
      </c>
      <c r="AL39">
        <f t="shared" si="20"/>
        <v>0.50155110000000003</v>
      </c>
    </row>
    <row r="40" spans="1:38" x14ac:dyDescent="0.35">
      <c r="A40">
        <v>2056</v>
      </c>
      <c r="B40" s="1">
        <v>47381</v>
      </c>
      <c r="C40" s="1">
        <v>2706</v>
      </c>
      <c r="D40" s="1">
        <v>30485</v>
      </c>
      <c r="E40" s="1">
        <v>5616</v>
      </c>
      <c r="F40" s="1">
        <v>24078</v>
      </c>
      <c r="G40" s="1">
        <v>11351</v>
      </c>
      <c r="H40" s="1"/>
      <c r="J40">
        <v>2056</v>
      </c>
      <c r="K40">
        <f t="shared" si="11"/>
        <v>1090.504897520987</v>
      </c>
      <c r="L40">
        <f t="shared" si="12"/>
        <v>2263.2208072719377</v>
      </c>
      <c r="M40">
        <f t="shared" si="13"/>
        <v>4574.3980383446878</v>
      </c>
      <c r="N40">
        <f t="shared" si="10"/>
        <v>7928.1237431376121</v>
      </c>
      <c r="P40">
        <f t="shared" si="14"/>
        <v>5.7111500390451868E-2</v>
      </c>
      <c r="Q40">
        <f t="shared" si="15"/>
        <v>0.18422174840085287</v>
      </c>
      <c r="R40">
        <f t="shared" si="16"/>
        <v>0.47142619818921838</v>
      </c>
      <c r="T40">
        <f t="shared" si="17"/>
        <v>19094.313580725015</v>
      </c>
      <c r="U40">
        <f t="shared" si="18"/>
        <v>12285.307391325681</v>
      </c>
      <c r="V40">
        <f t="shared" si="19"/>
        <v>9703.31741408364</v>
      </c>
      <c r="X40">
        <v>0.46672720000000001</v>
      </c>
      <c r="Y40">
        <v>2.8619100000000001E-2</v>
      </c>
      <c r="Z40">
        <v>0.76672079999999998</v>
      </c>
      <c r="AB40">
        <v>0.48666559999999998</v>
      </c>
      <c r="AC40">
        <v>5.4288999999999997E-2</v>
      </c>
      <c r="AD40">
        <v>0.81121860000000001</v>
      </c>
      <c r="AF40">
        <v>0.37269479999999999</v>
      </c>
      <c r="AG40">
        <v>0.1281359</v>
      </c>
      <c r="AH40">
        <v>0.45389600000000002</v>
      </c>
      <c r="AI40">
        <v>88.52758</v>
      </c>
      <c r="AL40">
        <f t="shared" si="20"/>
        <v>0.49916930000000004</v>
      </c>
    </row>
    <row r="41" spans="1:38" x14ac:dyDescent="0.35">
      <c r="A41">
        <v>2057</v>
      </c>
      <c r="B41" s="1">
        <v>47245</v>
      </c>
      <c r="C41" s="1">
        <v>2691</v>
      </c>
      <c r="D41" s="1">
        <v>30929</v>
      </c>
      <c r="E41" s="1">
        <v>5658</v>
      </c>
      <c r="F41" s="1">
        <v>24285</v>
      </c>
      <c r="G41" s="1">
        <v>11397</v>
      </c>
      <c r="H41" s="1"/>
      <c r="J41">
        <v>2057</v>
      </c>
      <c r="K41">
        <f t="shared" si="11"/>
        <v>1084.4599701511368</v>
      </c>
      <c r="L41">
        <f t="shared" si="12"/>
        <v>2280.1466039075185</v>
      </c>
      <c r="M41">
        <f t="shared" si="13"/>
        <v>4592.9358156122289</v>
      </c>
      <c r="N41">
        <f t="shared" si="10"/>
        <v>7957.5423896708844</v>
      </c>
      <c r="P41">
        <f t="shared" si="14"/>
        <v>5.6958408297174301E-2</v>
      </c>
      <c r="Q41">
        <f t="shared" si="15"/>
        <v>0.18293510944421093</v>
      </c>
      <c r="R41">
        <f t="shared" si="16"/>
        <v>0.46930203829524397</v>
      </c>
      <c r="T41">
        <f t="shared" si="17"/>
        <v>19039.50623923837</v>
      </c>
      <c r="U41">
        <f t="shared" si="18"/>
        <v>12464.237241473249</v>
      </c>
      <c r="V41">
        <f t="shared" si="19"/>
        <v>9786.7374117875715</v>
      </c>
      <c r="X41">
        <v>0.46303309999999998</v>
      </c>
      <c r="Y41">
        <v>2.9717400000000001E-2</v>
      </c>
      <c r="Z41">
        <v>0.76380570000000003</v>
      </c>
      <c r="AB41">
        <v>0.49151280000000003</v>
      </c>
      <c r="AC41">
        <v>4.9985500000000002E-2</v>
      </c>
      <c r="AD41">
        <v>0.80772089999999996</v>
      </c>
      <c r="AF41">
        <v>0.38408009999999998</v>
      </c>
      <c r="AG41">
        <v>0.1223028</v>
      </c>
      <c r="AH41">
        <v>0.4510789</v>
      </c>
      <c r="AI41">
        <v>88.65446</v>
      </c>
      <c r="AL41">
        <f t="shared" si="20"/>
        <v>0.49361709999999998</v>
      </c>
    </row>
    <row r="42" spans="1:38" x14ac:dyDescent="0.35">
      <c r="A42">
        <v>2058</v>
      </c>
      <c r="B42" s="1">
        <v>47095</v>
      </c>
      <c r="C42" s="1">
        <v>2816</v>
      </c>
      <c r="D42" s="1">
        <v>31365</v>
      </c>
      <c r="E42" s="1">
        <v>5654</v>
      </c>
      <c r="F42" s="1">
        <v>24501</v>
      </c>
      <c r="G42" s="1">
        <v>11522</v>
      </c>
      <c r="H42" s="1"/>
      <c r="J42">
        <v>2058</v>
      </c>
      <c r="K42">
        <f t="shared" si="11"/>
        <v>1134.8343648998889</v>
      </c>
      <c r="L42">
        <f t="shared" si="12"/>
        <v>2278.5346232755583</v>
      </c>
      <c r="M42">
        <f t="shared" si="13"/>
        <v>4643.3102103609808</v>
      </c>
      <c r="N42">
        <f t="shared" si="10"/>
        <v>8056.679198536428</v>
      </c>
      <c r="P42">
        <f t="shared" si="14"/>
        <v>5.9794033336872277E-2</v>
      </c>
      <c r="Q42">
        <f t="shared" si="15"/>
        <v>0.18026462617567351</v>
      </c>
      <c r="R42">
        <f t="shared" si="16"/>
        <v>0.47026651973388839</v>
      </c>
      <c r="T42">
        <f t="shared" si="17"/>
        <v>18979.056965539869</v>
      </c>
      <c r="U42">
        <f t="shared" si="18"/>
        <v>12639.943130356894</v>
      </c>
      <c r="V42">
        <f t="shared" si="19"/>
        <v>9873.784365913416</v>
      </c>
      <c r="X42">
        <v>0.45898719999999998</v>
      </c>
      <c r="Y42">
        <v>3.0619E-2</v>
      </c>
      <c r="Z42">
        <v>0.76097250000000005</v>
      </c>
      <c r="AB42">
        <v>0.4974653</v>
      </c>
      <c r="AC42">
        <v>4.5432800000000002E-2</v>
      </c>
      <c r="AD42">
        <v>0.80526059999999999</v>
      </c>
      <c r="AF42">
        <v>0.38895469999999999</v>
      </c>
      <c r="AG42">
        <v>0.1189844</v>
      </c>
      <c r="AH42">
        <v>0.44577329999999998</v>
      </c>
      <c r="AI42">
        <v>88.792109999999994</v>
      </c>
      <c r="AL42">
        <f t="shared" si="20"/>
        <v>0.49206090000000002</v>
      </c>
    </row>
    <row r="43" spans="1:38" x14ac:dyDescent="0.35">
      <c r="A43">
        <v>2059</v>
      </c>
      <c r="B43" s="1">
        <v>46962</v>
      </c>
      <c r="C43" s="1">
        <v>2815</v>
      </c>
      <c r="D43" s="1">
        <v>31805</v>
      </c>
      <c r="E43" s="1">
        <v>5834</v>
      </c>
      <c r="F43" s="1">
        <v>24714</v>
      </c>
      <c r="G43" s="1">
        <v>11646</v>
      </c>
      <c r="H43" s="1"/>
      <c r="J43">
        <v>2059</v>
      </c>
      <c r="K43">
        <f t="shared" si="11"/>
        <v>1134.4313697418991</v>
      </c>
      <c r="L43">
        <f t="shared" si="12"/>
        <v>2351.0737517137618</v>
      </c>
      <c r="M43">
        <f t="shared" si="13"/>
        <v>4693.2816099517431</v>
      </c>
      <c r="N43">
        <f t="shared" si="10"/>
        <v>8178.7867314074037</v>
      </c>
      <c r="P43">
        <f t="shared" si="14"/>
        <v>5.9942080831310418E-2</v>
      </c>
      <c r="Q43">
        <f t="shared" si="15"/>
        <v>0.18343027825813552</v>
      </c>
      <c r="R43">
        <f t="shared" si="16"/>
        <v>0.47123088128186452</v>
      </c>
      <c r="T43">
        <f t="shared" si="17"/>
        <v>18925.458609527195</v>
      </c>
      <c r="U43">
        <f t="shared" si="18"/>
        <v>12817.260999872504</v>
      </c>
      <c r="V43">
        <f t="shared" si="19"/>
        <v>9959.6223345652888</v>
      </c>
      <c r="X43">
        <v>0.45700780000000002</v>
      </c>
      <c r="Y43">
        <v>3.1493500000000001E-2</v>
      </c>
      <c r="Z43">
        <v>0.76150929999999994</v>
      </c>
      <c r="AB43">
        <v>0.49948120000000001</v>
      </c>
      <c r="AC43">
        <v>4.3200799999999998E-2</v>
      </c>
      <c r="AD43">
        <v>0.80534510000000004</v>
      </c>
      <c r="AF43">
        <v>0.38937440000000001</v>
      </c>
      <c r="AG43">
        <v>0.1132152</v>
      </c>
      <c r="AH43">
        <v>0.4406814</v>
      </c>
      <c r="AI43">
        <v>88.924090000000007</v>
      </c>
      <c r="AL43">
        <f t="shared" si="20"/>
        <v>0.49741039999999997</v>
      </c>
    </row>
    <row r="44" spans="1:38" x14ac:dyDescent="0.35">
      <c r="A44">
        <v>2060</v>
      </c>
      <c r="B44" s="1">
        <v>46805</v>
      </c>
      <c r="C44" s="1">
        <v>2820</v>
      </c>
      <c r="D44" s="1">
        <v>32251</v>
      </c>
      <c r="E44" s="1">
        <v>5892</v>
      </c>
      <c r="F44" s="1">
        <v>24921</v>
      </c>
      <c r="G44" s="1">
        <v>11657</v>
      </c>
      <c r="H44" s="1"/>
      <c r="J44">
        <v>2060</v>
      </c>
      <c r="K44">
        <f t="shared" si="11"/>
        <v>1136.4463455318489</v>
      </c>
      <c r="L44">
        <f t="shared" si="12"/>
        <v>2374.4474708771827</v>
      </c>
      <c r="M44">
        <f t="shared" si="13"/>
        <v>4697.7145566896334</v>
      </c>
      <c r="N44">
        <f t="shared" si="10"/>
        <v>8208.6083730986647</v>
      </c>
      <c r="P44">
        <f t="shared" si="14"/>
        <v>6.0249973293451553E-2</v>
      </c>
      <c r="Q44">
        <f t="shared" si="15"/>
        <v>0.18269200955009146</v>
      </c>
      <c r="R44">
        <f t="shared" si="16"/>
        <v>0.46775811564543957</v>
      </c>
      <c r="T44">
        <f t="shared" si="17"/>
        <v>18862.188369722764</v>
      </c>
      <c r="U44">
        <f t="shared" si="18"/>
        <v>12996.996840336051</v>
      </c>
      <c r="V44">
        <f t="shared" si="19"/>
        <v>10043.042332269224</v>
      </c>
      <c r="X44">
        <v>0.4565324</v>
      </c>
      <c r="Y44">
        <v>3.2197400000000001E-2</v>
      </c>
      <c r="Z44">
        <v>0.75972649999999997</v>
      </c>
      <c r="AB44">
        <v>0.50240300000000004</v>
      </c>
      <c r="AC44">
        <v>4.0773900000000002E-2</v>
      </c>
      <c r="AD44">
        <v>0.80344800000000005</v>
      </c>
      <c r="AF44">
        <v>0.39306639999999998</v>
      </c>
      <c r="AG44">
        <v>0.1082979</v>
      </c>
      <c r="AH44">
        <v>0.43511759999999999</v>
      </c>
      <c r="AI44">
        <v>89.042770000000004</v>
      </c>
      <c r="AL44">
        <f t="shared" si="20"/>
        <v>0.49863570000000007</v>
      </c>
    </row>
    <row r="45" spans="1:38" x14ac:dyDescent="0.35">
      <c r="A45">
        <v>2061</v>
      </c>
      <c r="B45" s="1">
        <v>46662</v>
      </c>
      <c r="C45" s="1">
        <v>2774</v>
      </c>
      <c r="D45" s="1">
        <v>32680</v>
      </c>
      <c r="E45" s="1">
        <v>5933</v>
      </c>
      <c r="F45" s="1">
        <v>25151</v>
      </c>
      <c r="G45" s="1">
        <v>11737</v>
      </c>
      <c r="H45" s="1"/>
      <c r="J45">
        <v>2061</v>
      </c>
      <c r="K45">
        <f t="shared" si="11"/>
        <v>1117.9085682643081</v>
      </c>
      <c r="L45">
        <f t="shared" si="12"/>
        <v>2390.9702723547734</v>
      </c>
      <c r="M45">
        <f t="shared" si="13"/>
        <v>4729.9541693288338</v>
      </c>
      <c r="N45">
        <f t="shared" si="10"/>
        <v>8238.8330099479153</v>
      </c>
      <c r="P45">
        <f t="shared" si="14"/>
        <v>5.9448802023059452E-2</v>
      </c>
      <c r="Q45">
        <f t="shared" si="15"/>
        <v>0.18154834761321909</v>
      </c>
      <c r="R45">
        <f t="shared" si="16"/>
        <v>0.46666136535326624</v>
      </c>
      <c r="T45">
        <f t="shared" si="17"/>
        <v>18804.560062130189</v>
      </c>
      <c r="U45">
        <f t="shared" si="18"/>
        <v>13169.881763113768</v>
      </c>
      <c r="V45">
        <f t="shared" si="19"/>
        <v>10135.731218606927</v>
      </c>
      <c r="X45">
        <v>0.45008789999999999</v>
      </c>
      <c r="Y45">
        <v>3.3196200000000002E-2</v>
      </c>
      <c r="Z45">
        <v>0.75815440000000001</v>
      </c>
      <c r="AB45">
        <v>0.50633410000000001</v>
      </c>
      <c r="AC45">
        <v>3.8922900000000003E-2</v>
      </c>
      <c r="AD45">
        <v>0.8005814</v>
      </c>
      <c r="AF45">
        <v>0.40464359999999999</v>
      </c>
      <c r="AG45">
        <v>0.1016181</v>
      </c>
      <c r="AH45">
        <v>0.42881560000000002</v>
      </c>
      <c r="AI45">
        <v>89.173019999999994</v>
      </c>
      <c r="AL45">
        <f t="shared" si="20"/>
        <v>0.49373830000000002</v>
      </c>
    </row>
    <row r="46" spans="1:38" x14ac:dyDescent="0.35">
      <c r="A46">
        <v>2062</v>
      </c>
      <c r="B46" s="1">
        <v>46505</v>
      </c>
      <c r="C46" s="1">
        <v>2749</v>
      </c>
      <c r="D46" s="1">
        <v>33122</v>
      </c>
      <c r="E46" s="1">
        <v>6111</v>
      </c>
      <c r="F46" s="1">
        <v>25361</v>
      </c>
      <c r="G46" s="1">
        <v>11888</v>
      </c>
      <c r="H46" s="1"/>
      <c r="J46">
        <v>2062</v>
      </c>
      <c r="K46">
        <f t="shared" si="11"/>
        <v>1107.8336893145577</v>
      </c>
      <c r="L46">
        <f t="shared" si="12"/>
        <v>2462.7034104769959</v>
      </c>
      <c r="M46">
        <f t="shared" si="13"/>
        <v>4790.8064381853264</v>
      </c>
      <c r="N46">
        <f t="shared" si="10"/>
        <v>8361.3435379768798</v>
      </c>
      <c r="P46">
        <f t="shared" si="14"/>
        <v>5.9111923449091497E-2</v>
      </c>
      <c r="Q46">
        <f t="shared" si="15"/>
        <v>0.18449972827727795</v>
      </c>
      <c r="R46">
        <f t="shared" si="16"/>
        <v>0.46875123220693188</v>
      </c>
      <c r="T46">
        <f t="shared" si="17"/>
        <v>18741.289822325758</v>
      </c>
      <c r="U46">
        <f t="shared" si="18"/>
        <v>13348.005622945355</v>
      </c>
      <c r="V46">
        <f t="shared" si="19"/>
        <v>10220.36020178483</v>
      </c>
      <c r="X46">
        <v>0.44059779999999998</v>
      </c>
      <c r="Y46">
        <v>3.4168400000000002E-2</v>
      </c>
      <c r="Z46">
        <v>0.75740240000000003</v>
      </c>
      <c r="AB46">
        <v>0.51494470000000003</v>
      </c>
      <c r="AC46">
        <v>3.71656E-2</v>
      </c>
      <c r="AD46">
        <v>0.79379259999999996</v>
      </c>
      <c r="AF46">
        <v>0.4104566</v>
      </c>
      <c r="AG46">
        <v>9.8020700000000002E-2</v>
      </c>
      <c r="AH46">
        <v>0.4273322</v>
      </c>
      <c r="AI46">
        <v>89.303370000000001</v>
      </c>
      <c r="AL46">
        <f t="shared" si="20"/>
        <v>0.49152269999999992</v>
      </c>
    </row>
    <row r="47" spans="1:38" x14ac:dyDescent="0.35">
      <c r="A47">
        <v>2063</v>
      </c>
      <c r="B47" s="1">
        <v>46372</v>
      </c>
      <c r="C47" s="1">
        <v>2754</v>
      </c>
      <c r="D47" s="1">
        <v>33571</v>
      </c>
      <c r="E47" s="1">
        <v>6145</v>
      </c>
      <c r="F47" s="1">
        <v>25587</v>
      </c>
      <c r="G47" s="1">
        <v>11977</v>
      </c>
      <c r="H47" s="1"/>
      <c r="J47">
        <v>2063</v>
      </c>
      <c r="K47">
        <f t="shared" si="11"/>
        <v>1109.848665104508</v>
      </c>
      <c r="L47">
        <f t="shared" si="12"/>
        <v>2476.4052458486567</v>
      </c>
      <c r="M47">
        <f t="shared" si="13"/>
        <v>4826.6730072464388</v>
      </c>
      <c r="N47">
        <f t="shared" si="10"/>
        <v>8412.9269181996024</v>
      </c>
      <c r="P47">
        <f t="shared" si="14"/>
        <v>5.9389286638488741E-2</v>
      </c>
      <c r="Q47">
        <f t="shared" si="15"/>
        <v>0.18304488993476511</v>
      </c>
      <c r="R47">
        <f t="shared" si="16"/>
        <v>0.46808926407941531</v>
      </c>
      <c r="T47">
        <f t="shared" si="17"/>
        <v>18687.691466313085</v>
      </c>
      <c r="U47">
        <f t="shared" si="18"/>
        <v>13528.950448882873</v>
      </c>
      <c r="V47">
        <f t="shared" si="19"/>
        <v>10311.437107490576</v>
      </c>
      <c r="X47">
        <v>0.43888549999999998</v>
      </c>
      <c r="Y47">
        <v>3.2756800000000003E-2</v>
      </c>
      <c r="Z47">
        <v>0.75687919999999997</v>
      </c>
      <c r="AB47">
        <v>0.51386609999999999</v>
      </c>
      <c r="AC47">
        <v>3.7949400000000001E-2</v>
      </c>
      <c r="AD47">
        <v>0.78823980000000005</v>
      </c>
      <c r="AF47">
        <v>0.41638330000000001</v>
      </c>
      <c r="AG47">
        <v>9.2976900000000001E-2</v>
      </c>
      <c r="AH47">
        <v>0.42005710000000002</v>
      </c>
      <c r="AI47">
        <v>89.428110000000004</v>
      </c>
      <c r="AL47">
        <f t="shared" si="20"/>
        <v>0.49063979999999996</v>
      </c>
    </row>
    <row r="48" spans="1:38" x14ac:dyDescent="0.35">
      <c r="A48">
        <v>2064</v>
      </c>
      <c r="B48" s="1">
        <v>46218</v>
      </c>
      <c r="C48" s="1">
        <v>2732</v>
      </c>
      <c r="D48" s="1">
        <v>33992</v>
      </c>
      <c r="E48" s="1">
        <v>6174</v>
      </c>
      <c r="F48" s="1">
        <v>25793</v>
      </c>
      <c r="G48" s="1">
        <v>12010</v>
      </c>
      <c r="H48" s="1"/>
      <c r="J48">
        <v>2064</v>
      </c>
      <c r="K48">
        <f t="shared" si="11"/>
        <v>1100.9827716287275</v>
      </c>
      <c r="L48">
        <f t="shared" si="12"/>
        <v>2488.0921054303676</v>
      </c>
      <c r="M48">
        <f t="shared" si="13"/>
        <v>4839.9718474601086</v>
      </c>
      <c r="N48">
        <f t="shared" si="10"/>
        <v>8429.0467245192049</v>
      </c>
      <c r="P48">
        <f t="shared" si="14"/>
        <v>5.9111168808689253E-2</v>
      </c>
      <c r="Q48">
        <f t="shared" si="15"/>
        <v>0.18163097199341022</v>
      </c>
      <c r="R48">
        <f t="shared" si="16"/>
        <v>0.46563020974683056</v>
      </c>
      <c r="T48">
        <f t="shared" si="17"/>
        <v>18625.630211982621</v>
      </c>
      <c r="U48">
        <f t="shared" si="18"/>
        <v>13698.61141039667</v>
      </c>
      <c r="V48">
        <f t="shared" si="19"/>
        <v>10394.454110036519</v>
      </c>
      <c r="X48">
        <v>0.43926609999999999</v>
      </c>
      <c r="Y48">
        <v>3.3277099999999997E-2</v>
      </c>
      <c r="Z48">
        <v>0.7560907</v>
      </c>
      <c r="AB48">
        <v>0.50847260000000005</v>
      </c>
      <c r="AC48">
        <v>3.7391199999999999E-2</v>
      </c>
      <c r="AD48">
        <v>0.78371380000000002</v>
      </c>
      <c r="AF48">
        <v>0.42895359999999999</v>
      </c>
      <c r="AG48">
        <v>8.5759699999999994E-2</v>
      </c>
      <c r="AH48">
        <v>0.41643079999999999</v>
      </c>
      <c r="AI48">
        <v>89.538250000000005</v>
      </c>
      <c r="AL48">
        <f t="shared" si="20"/>
        <v>0.48528669999999996</v>
      </c>
    </row>
    <row r="49" spans="1:38" x14ac:dyDescent="0.35">
      <c r="A49">
        <v>2065</v>
      </c>
      <c r="B49" s="1">
        <v>46079</v>
      </c>
      <c r="C49" s="1">
        <v>2728</v>
      </c>
      <c r="D49" s="1">
        <v>34444</v>
      </c>
      <c r="E49" s="1">
        <v>6325</v>
      </c>
      <c r="F49" s="1">
        <v>26012</v>
      </c>
      <c r="G49" s="1">
        <v>12081</v>
      </c>
      <c r="H49" s="1"/>
      <c r="J49">
        <v>2065</v>
      </c>
      <c r="K49">
        <f t="shared" si="11"/>
        <v>1099.3707909967673</v>
      </c>
      <c r="L49">
        <f t="shared" si="12"/>
        <v>2548.9443742868598</v>
      </c>
      <c r="M49">
        <f t="shared" si="13"/>
        <v>4868.5845036773999</v>
      </c>
      <c r="N49">
        <f t="shared" si="10"/>
        <v>8516.8996689610267</v>
      </c>
      <c r="P49">
        <f t="shared" si="14"/>
        <v>5.9202673669133447E-2</v>
      </c>
      <c r="Q49">
        <f t="shared" si="15"/>
        <v>0.18363140169550574</v>
      </c>
      <c r="R49">
        <f t="shared" si="16"/>
        <v>0.46443948946640012</v>
      </c>
      <c r="T49">
        <f t="shared" si="17"/>
        <v>18569.613885022012</v>
      </c>
      <c r="U49">
        <f t="shared" si="18"/>
        <v>13880.76522180816</v>
      </c>
      <c r="V49">
        <f t="shared" si="19"/>
        <v>10482.710049636333</v>
      </c>
      <c r="X49">
        <v>0.44015710000000002</v>
      </c>
      <c r="Y49">
        <v>3.3768100000000002E-2</v>
      </c>
      <c r="Z49">
        <v>0.75552850000000005</v>
      </c>
      <c r="AB49">
        <v>0.50400650000000002</v>
      </c>
      <c r="AC49">
        <v>3.4084299999999998E-2</v>
      </c>
      <c r="AD49">
        <v>0.77679710000000002</v>
      </c>
      <c r="AF49">
        <v>0.43403550000000002</v>
      </c>
      <c r="AG49">
        <v>8.4108600000000006E-2</v>
      </c>
      <c r="AH49">
        <v>0.41177829999999999</v>
      </c>
      <c r="AI49">
        <v>89.657799999999995</v>
      </c>
      <c r="AL49">
        <f t="shared" si="20"/>
        <v>0.4818559</v>
      </c>
    </row>
    <row r="50" spans="1:38" x14ac:dyDescent="0.35">
      <c r="A50">
        <v>2066</v>
      </c>
      <c r="B50" s="1">
        <v>45934</v>
      </c>
      <c r="C50" s="1">
        <v>2751</v>
      </c>
      <c r="D50" s="1">
        <v>34887</v>
      </c>
      <c r="E50" s="1">
        <v>6348</v>
      </c>
      <c r="F50" s="1">
        <v>26228</v>
      </c>
      <c r="G50" s="1">
        <v>12081</v>
      </c>
      <c r="H50" s="1"/>
      <c r="J50">
        <v>2066</v>
      </c>
      <c r="K50">
        <f t="shared" si="11"/>
        <v>1108.6396796305378</v>
      </c>
      <c r="L50">
        <f t="shared" si="12"/>
        <v>2558.2132629206303</v>
      </c>
      <c r="M50">
        <f t="shared" si="13"/>
        <v>4868.5845036773999</v>
      </c>
      <c r="N50">
        <f t="shared" si="10"/>
        <v>8535.4374462285668</v>
      </c>
      <c r="P50">
        <f t="shared" si="14"/>
        <v>5.9890277354465102E-2</v>
      </c>
      <c r="Q50">
        <f t="shared" si="15"/>
        <v>0.1819588958637888</v>
      </c>
      <c r="R50">
        <f t="shared" si="16"/>
        <v>0.46061461034009454</v>
      </c>
      <c r="T50">
        <f t="shared" si="17"/>
        <v>18511.17958711346</v>
      </c>
      <c r="U50">
        <f t="shared" si="18"/>
        <v>14059.292076797738</v>
      </c>
      <c r="V50">
        <f t="shared" si="19"/>
        <v>10569.757003762175</v>
      </c>
      <c r="X50">
        <v>0.44006620000000002</v>
      </c>
      <c r="Y50">
        <v>3.3635199999999997E-2</v>
      </c>
      <c r="Z50">
        <v>0.75573650000000003</v>
      </c>
      <c r="AB50">
        <v>0.50362600000000002</v>
      </c>
      <c r="AC50">
        <v>3.3508200000000002E-2</v>
      </c>
      <c r="AD50">
        <v>0.77203540000000004</v>
      </c>
      <c r="AF50">
        <v>0.43353920000000001</v>
      </c>
      <c r="AG50">
        <v>7.8929299999999994E-2</v>
      </c>
      <c r="AH50">
        <v>0.40894530000000001</v>
      </c>
      <c r="AI50">
        <v>89.771330000000006</v>
      </c>
      <c r="AL50">
        <f t="shared" si="20"/>
        <v>0.48753150000000001</v>
      </c>
    </row>
    <row r="51" spans="1:38" x14ac:dyDescent="0.35">
      <c r="A51">
        <v>2067</v>
      </c>
      <c r="B51" s="1">
        <v>45787</v>
      </c>
      <c r="C51" s="1">
        <v>2747</v>
      </c>
      <c r="D51" s="1">
        <v>35326</v>
      </c>
      <c r="E51" s="1">
        <v>6397</v>
      </c>
      <c r="F51" s="1">
        <v>26442</v>
      </c>
      <c r="G51" s="1">
        <v>12249</v>
      </c>
      <c r="H51" s="1"/>
      <c r="J51">
        <v>2067</v>
      </c>
      <c r="K51">
        <f t="shared" si="11"/>
        <v>1107.0276989985778</v>
      </c>
      <c r="L51">
        <f t="shared" si="12"/>
        <v>2577.9600256621416</v>
      </c>
      <c r="M51">
        <f t="shared" si="13"/>
        <v>4936.2876902197231</v>
      </c>
      <c r="N51">
        <f t="shared" si="10"/>
        <v>8621.2754148804415</v>
      </c>
      <c r="P51">
        <f t="shared" si="14"/>
        <v>5.9995195142726103E-2</v>
      </c>
      <c r="Q51">
        <f t="shared" si="15"/>
        <v>0.18108475343939309</v>
      </c>
      <c r="R51">
        <f t="shared" si="16"/>
        <v>0.46324029952348539</v>
      </c>
      <c r="T51">
        <f t="shared" si="17"/>
        <v>18451.939298888927</v>
      </c>
      <c r="U51">
        <f t="shared" si="18"/>
        <v>14236.206951155355</v>
      </c>
      <c r="V51">
        <f t="shared" si="19"/>
        <v>10655.997967572039</v>
      </c>
      <c r="X51">
        <v>0.43966630000000001</v>
      </c>
      <c r="Y51">
        <v>3.5490399999999998E-2</v>
      </c>
      <c r="Z51">
        <v>0.7579226</v>
      </c>
      <c r="AB51">
        <v>0.50152859999999999</v>
      </c>
      <c r="AC51">
        <v>3.2072700000000003E-2</v>
      </c>
      <c r="AD51">
        <v>0.76965969999999995</v>
      </c>
      <c r="AF51">
        <v>0.43360690000000002</v>
      </c>
      <c r="AG51">
        <v>7.4959300000000006E-2</v>
      </c>
      <c r="AH51">
        <v>0.40414509999999998</v>
      </c>
      <c r="AI51">
        <v>89.880189999999999</v>
      </c>
      <c r="AL51">
        <f t="shared" si="20"/>
        <v>0.49143379999999998</v>
      </c>
    </row>
    <row r="52" spans="1:38" x14ac:dyDescent="0.35">
      <c r="A52">
        <v>2068</v>
      </c>
      <c r="B52" s="1">
        <v>45643</v>
      </c>
      <c r="C52" s="1">
        <v>2704</v>
      </c>
      <c r="D52" s="1">
        <v>35759</v>
      </c>
      <c r="E52" s="1">
        <v>6451</v>
      </c>
      <c r="F52" s="1">
        <v>26658</v>
      </c>
      <c r="G52" s="1">
        <v>12315</v>
      </c>
      <c r="H52" s="1"/>
      <c r="J52">
        <v>2068</v>
      </c>
      <c r="K52">
        <f t="shared" si="11"/>
        <v>1089.6989072050071</v>
      </c>
      <c r="L52">
        <f t="shared" si="12"/>
        <v>2599.7217641936022</v>
      </c>
      <c r="M52">
        <f t="shared" si="13"/>
        <v>4962.8853706470645</v>
      </c>
      <c r="N52">
        <f t="shared" si="10"/>
        <v>8652.306042045675</v>
      </c>
      <c r="P52">
        <f t="shared" si="14"/>
        <v>5.9242381088009118E-2</v>
      </c>
      <c r="Q52">
        <f t="shared" si="15"/>
        <v>0.18040213652507062</v>
      </c>
      <c r="R52">
        <f t="shared" si="16"/>
        <v>0.46196263785730363</v>
      </c>
      <c r="T52">
        <f t="shared" si="17"/>
        <v>18393.907996138365</v>
      </c>
      <c r="U52">
        <f t="shared" si="18"/>
        <v>14410.703854565032</v>
      </c>
      <c r="V52">
        <f t="shared" si="19"/>
        <v>10743.044921697883</v>
      </c>
      <c r="X52">
        <v>0.44092189999999998</v>
      </c>
      <c r="Y52">
        <v>3.69827E-2</v>
      </c>
      <c r="Z52">
        <v>0.75739979999999996</v>
      </c>
      <c r="AB52">
        <v>0.50071310000000002</v>
      </c>
      <c r="AC52">
        <v>2.36584E-2</v>
      </c>
      <c r="AD52">
        <v>0.76559750000000004</v>
      </c>
      <c r="AF52">
        <v>0.43071500000000001</v>
      </c>
      <c r="AG52">
        <v>8.0913799999999994E-2</v>
      </c>
      <c r="AH52">
        <v>0.39717910000000001</v>
      </c>
      <c r="AI52">
        <v>89.991929999999996</v>
      </c>
      <c r="AL52">
        <f t="shared" si="20"/>
        <v>0.48837120000000006</v>
      </c>
    </row>
    <row r="53" spans="1:38" x14ac:dyDescent="0.35">
      <c r="A53">
        <v>2069</v>
      </c>
      <c r="B53" s="1">
        <v>45506</v>
      </c>
      <c r="C53" s="1">
        <v>2647</v>
      </c>
      <c r="D53" s="1">
        <v>36202</v>
      </c>
      <c r="E53" s="1">
        <v>6612</v>
      </c>
      <c r="F53" s="1">
        <v>26875</v>
      </c>
      <c r="G53" s="1">
        <v>12440</v>
      </c>
      <c r="H53" s="1"/>
      <c r="J53">
        <v>2069</v>
      </c>
      <c r="K53">
        <f t="shared" si="11"/>
        <v>1066.7281831995761</v>
      </c>
      <c r="L53">
        <f t="shared" si="12"/>
        <v>2664.603984629995</v>
      </c>
      <c r="M53">
        <f t="shared" si="13"/>
        <v>5013.2597653958164</v>
      </c>
      <c r="N53">
        <f t="shared" si="10"/>
        <v>8744.591933225387</v>
      </c>
      <c r="P53">
        <f t="shared" si="14"/>
        <v>5.8168153650068125E-2</v>
      </c>
      <c r="Q53">
        <f t="shared" si="15"/>
        <v>0.18264184299209987</v>
      </c>
      <c r="R53">
        <f t="shared" si="16"/>
        <v>0.46288372093023256</v>
      </c>
      <c r="T53">
        <f t="shared" si="17"/>
        <v>18338.69765949373</v>
      </c>
      <c r="U53">
        <f t="shared" si="18"/>
        <v>14589.230709554609</v>
      </c>
      <c r="V53">
        <f t="shared" si="19"/>
        <v>10830.494870981718</v>
      </c>
      <c r="X53">
        <v>0.44222739999999999</v>
      </c>
      <c r="Y53">
        <v>3.66106E-2</v>
      </c>
      <c r="Z53">
        <v>0.75970199999999999</v>
      </c>
      <c r="AB53">
        <v>0.50049719999999998</v>
      </c>
      <c r="AC53">
        <v>2.33136E-2</v>
      </c>
      <c r="AD53">
        <v>0.76167059999999998</v>
      </c>
      <c r="AF53">
        <v>0.43211670000000002</v>
      </c>
      <c r="AG53">
        <v>7.8245300000000004E-2</v>
      </c>
      <c r="AH53">
        <v>0.39316139999999999</v>
      </c>
      <c r="AI53">
        <v>90.110950000000003</v>
      </c>
      <c r="AL53">
        <f t="shared" si="20"/>
        <v>0.48963799999999996</v>
      </c>
    </row>
    <row r="55" spans="1:38" x14ac:dyDescent="0.35">
      <c r="K55">
        <f>K53-K4</f>
        <v>395.33824998820705</v>
      </c>
      <c r="L55">
        <f t="shared" ref="L55" si="21">L53-L4</f>
        <v>1150.9541712194896</v>
      </c>
      <c r="M55">
        <f>M53-M4</f>
        <v>3535.4765210464229</v>
      </c>
      <c r="N55">
        <f>M55/SUM(K55:M55)</f>
        <v>0.69571768437747816</v>
      </c>
      <c r="O55" s="1"/>
      <c r="T55">
        <f>T53-T4</f>
        <v>1127.5804520560669</v>
      </c>
      <c r="U55">
        <f>U53-U4</f>
        <v>5431.9717345474437</v>
      </c>
      <c r="V55">
        <f>V53-V4</f>
        <v>7224.494197287042</v>
      </c>
    </row>
    <row r="57" spans="1:38" x14ac:dyDescent="0.35">
      <c r="T57">
        <f>K55/T55</f>
        <v>0.35060757684060101</v>
      </c>
      <c r="U57">
        <f>L55/U55</f>
        <v>0.21188515468506566</v>
      </c>
      <c r="V57">
        <f t="shared" ref="V57" si="22">M55/V55</f>
        <v>0.48937357059184472</v>
      </c>
    </row>
    <row r="61" spans="1:38" x14ac:dyDescent="0.35">
      <c r="O61" s="1"/>
    </row>
    <row r="62" spans="1:38" x14ac:dyDescent="0.35">
      <c r="O62" s="1"/>
    </row>
    <row r="63" spans="1:38" x14ac:dyDescent="0.35">
      <c r="O63" s="1"/>
    </row>
    <row r="64" spans="1:38" x14ac:dyDescent="0.35">
      <c r="O64" s="1"/>
    </row>
    <row r="65" spans="15:15" x14ac:dyDescent="0.35">
      <c r="O65" s="1"/>
    </row>
    <row r="66" spans="15:15" x14ac:dyDescent="0.35">
      <c r="O66" s="1"/>
    </row>
    <row r="67" spans="15:15" x14ac:dyDescent="0.35">
      <c r="O67" s="1"/>
    </row>
    <row r="68" spans="15:15" x14ac:dyDescent="0.35">
      <c r="O68" s="1"/>
    </row>
    <row r="69" spans="15:15" x14ac:dyDescent="0.35">
      <c r="O69" s="1"/>
    </row>
    <row r="70" spans="15:15" x14ac:dyDescent="0.35">
      <c r="O70" s="1"/>
    </row>
    <row r="71" spans="15:15" x14ac:dyDescent="0.35">
      <c r="O71" s="1"/>
    </row>
    <row r="72" spans="15:15" x14ac:dyDescent="0.35">
      <c r="O72" s="1"/>
    </row>
    <row r="73" spans="15:15" x14ac:dyDescent="0.35">
      <c r="O73" s="1"/>
    </row>
    <row r="74" spans="15:15" x14ac:dyDescent="0.35">
      <c r="O74" s="1"/>
    </row>
    <row r="75" spans="15:15" x14ac:dyDescent="0.35">
      <c r="O75" s="1"/>
    </row>
    <row r="76" spans="15:15" x14ac:dyDescent="0.35">
      <c r="O76" s="1"/>
    </row>
    <row r="77" spans="15:15" x14ac:dyDescent="0.35">
      <c r="O77" s="1"/>
    </row>
    <row r="78" spans="15:15" x14ac:dyDescent="0.35">
      <c r="O78" s="1"/>
    </row>
    <row r="79" spans="15:15" x14ac:dyDescent="0.35">
      <c r="O79" s="1"/>
    </row>
    <row r="80" spans="15:15" x14ac:dyDescent="0.35">
      <c r="O80" s="1"/>
    </row>
    <row r="81" spans="15:15" x14ac:dyDescent="0.35">
      <c r="O81" s="1"/>
    </row>
    <row r="82" spans="15:15" x14ac:dyDescent="0.35">
      <c r="O82" s="1"/>
    </row>
    <row r="83" spans="15:15" x14ac:dyDescent="0.35">
      <c r="O83" s="1"/>
    </row>
    <row r="84" spans="15:15" x14ac:dyDescent="0.35">
      <c r="O84" s="1"/>
    </row>
    <row r="85" spans="15:15" x14ac:dyDescent="0.35">
      <c r="O85" s="1"/>
    </row>
    <row r="86" spans="15:15" x14ac:dyDescent="0.35">
      <c r="O86" s="1"/>
    </row>
    <row r="87" spans="15:15" x14ac:dyDescent="0.35">
      <c r="O87" s="1"/>
    </row>
    <row r="88" spans="15:15" x14ac:dyDescent="0.35">
      <c r="O88" s="1"/>
    </row>
    <row r="89" spans="15:15" x14ac:dyDescent="0.35">
      <c r="O89" s="1"/>
    </row>
    <row r="90" spans="15:15" x14ac:dyDescent="0.35">
      <c r="O90" s="1"/>
    </row>
    <row r="91" spans="15:15" x14ac:dyDescent="0.35">
      <c r="O91" s="1"/>
    </row>
    <row r="92" spans="15:15" x14ac:dyDescent="0.35">
      <c r="O92" s="1"/>
    </row>
    <row r="93" spans="15:15" x14ac:dyDescent="0.35">
      <c r="O93" s="1"/>
    </row>
    <row r="94" spans="15:15" x14ac:dyDescent="0.35">
      <c r="O94" s="1"/>
    </row>
    <row r="95" spans="15:15" x14ac:dyDescent="0.35">
      <c r="O95" s="1"/>
    </row>
    <row r="96" spans="15:15" x14ac:dyDescent="0.35">
      <c r="O96" s="1"/>
    </row>
    <row r="97" spans="15:15" x14ac:dyDescent="0.35">
      <c r="O97" s="1"/>
    </row>
    <row r="98" spans="15:15" x14ac:dyDescent="0.35">
      <c r="O98" s="1"/>
    </row>
    <row r="99" spans="15:15" x14ac:dyDescent="0.35">
      <c r="O99" s="1"/>
    </row>
    <row r="100" spans="15:15" x14ac:dyDescent="0.35">
      <c r="O100" s="1"/>
    </row>
    <row r="101" spans="15:15" x14ac:dyDescent="0.35">
      <c r="O101" s="1"/>
    </row>
    <row r="102" spans="15:15" x14ac:dyDescent="0.35">
      <c r="O102" s="1"/>
    </row>
    <row r="103" spans="15:15" x14ac:dyDescent="0.35">
      <c r="O103" s="1"/>
    </row>
    <row r="104" spans="15:15" x14ac:dyDescent="0.35">
      <c r="O104" s="1"/>
    </row>
    <row r="105" spans="15:15" x14ac:dyDescent="0.35">
      <c r="O105" s="1"/>
    </row>
    <row r="106" spans="15:15" x14ac:dyDescent="0.35">
      <c r="O106" s="1"/>
    </row>
    <row r="107" spans="15:15" x14ac:dyDescent="0.35">
      <c r="O107" s="1"/>
    </row>
    <row r="108" spans="15:15" x14ac:dyDescent="0.35">
      <c r="O108" s="1"/>
    </row>
    <row r="109" spans="15:15" x14ac:dyDescent="0.35">
      <c r="O109" s="1"/>
    </row>
    <row r="110" spans="15:15" x14ac:dyDescent="0.35">
      <c r="O110" s="1"/>
    </row>
    <row r="111" spans="15:15" x14ac:dyDescent="0.35">
      <c r="O111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CEC5-8078-4F73-952B-9FFD4FC1EAF4}">
  <dimension ref="A1:BQ57"/>
  <sheetViews>
    <sheetView topLeftCell="AZ1" workbookViewId="0">
      <selection activeCell="BE1" sqref="BE1"/>
    </sheetView>
  </sheetViews>
  <sheetFormatPr defaultRowHeight="14.5" x14ac:dyDescent="0.35"/>
  <cols>
    <col min="64" max="64" width="12" bestFit="1" customWidth="1"/>
    <col min="66" max="66" width="12" bestFit="1" customWidth="1"/>
  </cols>
  <sheetData>
    <row r="1" spans="1:69" x14ac:dyDescent="0.35">
      <c r="A1" s="2" t="s">
        <v>130</v>
      </c>
      <c r="B1" t="s">
        <v>21</v>
      </c>
      <c r="D1" t="s">
        <v>22</v>
      </c>
      <c r="G1" t="s">
        <v>35</v>
      </c>
      <c r="J1" t="s">
        <v>99</v>
      </c>
      <c r="N1" t="s">
        <v>36</v>
      </c>
      <c r="S1" t="s">
        <v>39</v>
      </c>
      <c r="AA1" t="s">
        <v>38</v>
      </c>
      <c r="AE1" t="s">
        <v>124</v>
      </c>
      <c r="AM1" t="s">
        <v>102</v>
      </c>
      <c r="AT1" t="s">
        <v>103</v>
      </c>
      <c r="BH1" t="s">
        <v>121</v>
      </c>
    </row>
    <row r="2" spans="1:69" x14ac:dyDescent="0.35">
      <c r="A2" t="s">
        <v>0</v>
      </c>
      <c r="B2" t="s">
        <v>99</v>
      </c>
      <c r="C2" t="s">
        <v>100</v>
      </c>
      <c r="D2" t="s">
        <v>99</v>
      </c>
      <c r="E2" t="s">
        <v>100</v>
      </c>
      <c r="F2" t="s">
        <v>101</v>
      </c>
      <c r="G2" t="s">
        <v>99</v>
      </c>
      <c r="H2" t="s">
        <v>100</v>
      </c>
      <c r="I2" t="s">
        <v>101</v>
      </c>
      <c r="J2" t="s">
        <v>99</v>
      </c>
      <c r="K2" t="s">
        <v>100</v>
      </c>
      <c r="L2" t="s">
        <v>4</v>
      </c>
      <c r="M2" t="s">
        <v>0</v>
      </c>
      <c r="N2" t="s">
        <v>37</v>
      </c>
      <c r="O2" t="s">
        <v>22</v>
      </c>
      <c r="P2" t="s">
        <v>35</v>
      </c>
      <c r="Q2" t="s">
        <v>24</v>
      </c>
      <c r="S2" t="s">
        <v>21</v>
      </c>
      <c r="T2" t="s">
        <v>22</v>
      </c>
      <c r="U2" t="s">
        <v>35</v>
      </c>
      <c r="W2" t="s">
        <v>21</v>
      </c>
      <c r="X2" t="s">
        <v>22</v>
      </c>
      <c r="Y2" t="s">
        <v>35</v>
      </c>
      <c r="AA2" t="s">
        <v>37</v>
      </c>
      <c r="AB2" t="s">
        <v>22</v>
      </c>
      <c r="AC2" t="s">
        <v>35</v>
      </c>
      <c r="AE2" t="s">
        <v>41</v>
      </c>
      <c r="AF2" t="s">
        <v>40</v>
      </c>
      <c r="AG2" t="s">
        <v>42</v>
      </c>
      <c r="AI2" t="s">
        <v>41</v>
      </c>
      <c r="AJ2" t="s">
        <v>40</v>
      </c>
      <c r="AK2" t="s">
        <v>42</v>
      </c>
      <c r="AM2" t="s">
        <v>98</v>
      </c>
      <c r="AN2" t="s">
        <v>94</v>
      </c>
      <c r="AO2" t="s">
        <v>95</v>
      </c>
      <c r="AP2" t="s">
        <v>96</v>
      </c>
      <c r="AQ2" t="s">
        <v>97</v>
      </c>
      <c r="AR2" t="s">
        <v>42</v>
      </c>
      <c r="AT2" t="s">
        <v>98</v>
      </c>
      <c r="AU2" t="s">
        <v>94</v>
      </c>
      <c r="AV2" t="s">
        <v>95</v>
      </c>
      <c r="AW2" t="s">
        <v>96</v>
      </c>
      <c r="AX2" t="s">
        <v>97</v>
      </c>
      <c r="AY2" t="s">
        <v>42</v>
      </c>
      <c r="BA2" t="s">
        <v>104</v>
      </c>
      <c r="BB2" t="s">
        <v>107</v>
      </c>
      <c r="BC2" t="s">
        <v>108</v>
      </c>
      <c r="BD2" t="s">
        <v>105</v>
      </c>
      <c r="BE2" t="s">
        <v>106</v>
      </c>
      <c r="BG2" t="s">
        <v>0</v>
      </c>
      <c r="BH2" t="s">
        <v>98</v>
      </c>
      <c r="BI2" t="s">
        <v>94</v>
      </c>
      <c r="BJ2" t="s">
        <v>95</v>
      </c>
      <c r="BK2" t="s">
        <v>96</v>
      </c>
      <c r="BL2" t="s">
        <v>97</v>
      </c>
      <c r="BM2" t="s">
        <v>42</v>
      </c>
      <c r="BN2" t="s">
        <v>24</v>
      </c>
      <c r="BO2" t="s">
        <v>109</v>
      </c>
      <c r="BP2" t="s">
        <v>110</v>
      </c>
      <c r="BQ2" t="s">
        <v>111</v>
      </c>
    </row>
    <row r="3" spans="1:69" x14ac:dyDescent="0.35">
      <c r="A3">
        <v>2019</v>
      </c>
      <c r="B3" s="1">
        <f>'social care need'!B3</f>
        <v>42435</v>
      </c>
      <c r="C3" s="1">
        <v>848</v>
      </c>
      <c r="D3" s="1">
        <f>'social care need'!D3</f>
        <v>22411</v>
      </c>
      <c r="E3" s="1">
        <v>2946</v>
      </c>
      <c r="F3" s="1">
        <v>2328</v>
      </c>
      <c r="G3" s="1">
        <f>'social care need'!F3</f>
        <v>8659</v>
      </c>
      <c r="H3" s="1">
        <v>3237</v>
      </c>
      <c r="I3" s="1">
        <v>2758</v>
      </c>
      <c r="J3" s="1">
        <f>G3+D3+B3</f>
        <v>73505</v>
      </c>
      <c r="K3" s="1">
        <f>C3+E3+H3</f>
        <v>7031</v>
      </c>
      <c r="L3">
        <f>childcare!E5</f>
        <v>402.99515799001739</v>
      </c>
      <c r="M3">
        <v>2019</v>
      </c>
      <c r="N3">
        <f t="shared" ref="N3:N34" si="0">$L$3*C3/1000</f>
        <v>341.73989397553476</v>
      </c>
      <c r="O3">
        <f t="shared" ref="O3:O34" si="1">$L$3*E3/1000</f>
        <v>1187.2237354385913</v>
      </c>
      <c r="P3">
        <f t="shared" ref="P3:P34" si="2">$L$3*H3/1000</f>
        <v>1304.4953264136864</v>
      </c>
      <c r="Q3">
        <f>SUM(N3:P3)</f>
        <v>2833.4589558278121</v>
      </c>
      <c r="S3">
        <f>C3/'social care need'!C3</f>
        <v>0.29954079830448604</v>
      </c>
      <c r="T3">
        <f>F3/'social care need'!E3</f>
        <v>0.67186147186147183</v>
      </c>
      <c r="U3">
        <f>I3/'social care need'!G3</f>
        <v>0.80174418604651165</v>
      </c>
      <c r="W3">
        <f>S3</f>
        <v>0.29954079830448604</v>
      </c>
      <c r="X3">
        <f>E3/'social care need'!E3</f>
        <v>0.8502164502164502</v>
      </c>
      <c r="Y3">
        <f>H3/'social care need'!G3</f>
        <v>0.94098837209302322</v>
      </c>
      <c r="AA3">
        <v>51.032069999999997</v>
      </c>
      <c r="AB3">
        <v>17.940090000000001</v>
      </c>
      <c r="AC3">
        <v>18.26923</v>
      </c>
      <c r="AE3" s="1">
        <v>5234</v>
      </c>
      <c r="AF3" s="1">
        <v>1454</v>
      </c>
      <c r="AG3" s="1">
        <v>1065</v>
      </c>
      <c r="AI3">
        <f>AE3*$L$3</f>
        <v>2109276.6569197509</v>
      </c>
      <c r="AJ3">
        <f t="shared" ref="AJ3:AK18" si="3">AF3*$L$3</f>
        <v>585954.95971748524</v>
      </c>
      <c r="AK3">
        <f t="shared" si="3"/>
        <v>429189.8432593685</v>
      </c>
      <c r="AM3">
        <v>5.3015899999999998E-2</v>
      </c>
      <c r="AN3">
        <v>0.85299040000000004</v>
      </c>
      <c r="AO3">
        <v>0.29093259999999999</v>
      </c>
      <c r="AP3">
        <v>0.14402419999999999</v>
      </c>
      <c r="AQ3">
        <v>0.42418470000000003</v>
      </c>
      <c r="AR3">
        <v>0.34714650000000002</v>
      </c>
      <c r="AT3">
        <f>AM3*$J3*$L$3*364.25/7</f>
        <v>81719249.384388283</v>
      </c>
      <c r="AU3">
        <f t="shared" ref="AU3:AY3" si="4">AN3*$J3*$L$3*364.25/7</f>
        <v>1314808108.8897691</v>
      </c>
      <c r="AV3">
        <f t="shared" si="4"/>
        <v>448446479.1401915</v>
      </c>
      <c r="AW3">
        <f t="shared" si="4"/>
        <v>222000371.9108232</v>
      </c>
      <c r="AX3">
        <f t="shared" si="4"/>
        <v>653842626.16199911</v>
      </c>
      <c r="AY3">
        <f t="shared" si="4"/>
        <v>535095158.36602879</v>
      </c>
      <c r="BC3">
        <v>1.7</v>
      </c>
      <c r="BD3">
        <f>9.5*(1+BC3/100)*(1+BC4/100)*(1+BC5/100)</f>
        <v>10.010811532499996</v>
      </c>
      <c r="BE3">
        <f>2233921*(1+BC3/100)*(1+BC4/100)*(1+BC5/100)</f>
        <v>2354038.1167888343</v>
      </c>
      <c r="BG3">
        <v>2019</v>
      </c>
      <c r="BH3">
        <f t="shared" ref="BH3:BH34" si="5">AT3*$BD3/10^9</f>
        <v>0.81807600416447745</v>
      </c>
      <c r="BI3">
        <f t="shared" ref="BI3:BI34" si="6">AU3*$BD3/10^9</f>
        <v>13.162296179498211</v>
      </c>
      <c r="BJ3">
        <f t="shared" ref="BJ3:BJ34" si="7">AV3*$BD3/10^9</f>
        <v>4.4893131850856483</v>
      </c>
      <c r="BK3">
        <f t="shared" ref="BK3:BK34" si="8">AW3*$BD3/10^9</f>
        <v>2.2224038833441573</v>
      </c>
      <c r="BL3">
        <f t="shared" ref="BL3:BL34" si="9">AX3*$BD3/10^9</f>
        <v>6.5454953024226246</v>
      </c>
      <c r="BM3">
        <f t="shared" ref="BM3:BM34" si="10">AY3*$BD3/10^9</f>
        <v>5.3567367823555525</v>
      </c>
      <c r="BN3">
        <f>SUM(BH3:BM3)</f>
        <v>32.594321336870671</v>
      </c>
      <c r="BO3">
        <f>BN3/BE3*1000</f>
        <v>1.3846131506711918E-2</v>
      </c>
      <c r="BP3">
        <f>BM3/BN3</f>
        <v>0.16434570694055275</v>
      </c>
      <c r="BQ3">
        <f>BI3/BN3</f>
        <v>0.40382175911756235</v>
      </c>
    </row>
    <row r="4" spans="1:69" x14ac:dyDescent="0.35">
      <c r="A4">
        <v>2020</v>
      </c>
      <c r="B4" s="1">
        <f>'social care need'!B4</f>
        <v>42708</v>
      </c>
      <c r="C4" s="1">
        <v>506</v>
      </c>
      <c r="D4" s="1">
        <f>'social care need'!D4</f>
        <v>22723</v>
      </c>
      <c r="E4" s="1">
        <v>3284</v>
      </c>
      <c r="F4" s="1">
        <v>2825</v>
      </c>
      <c r="G4" s="1">
        <f>'social care need'!F4</f>
        <v>8948</v>
      </c>
      <c r="H4" s="1">
        <v>3444</v>
      </c>
      <c r="I4" s="1">
        <v>3065</v>
      </c>
      <c r="J4" s="1">
        <f t="shared" ref="J4:J53" si="11">G4+D4+B4</f>
        <v>74379</v>
      </c>
      <c r="K4" s="1">
        <f t="shared" ref="K4:K53" si="12">C4+E4+H4</f>
        <v>7234</v>
      </c>
      <c r="M4">
        <v>2020</v>
      </c>
      <c r="N4">
        <f t="shared" si="0"/>
        <v>203.91554994294879</v>
      </c>
      <c r="O4">
        <f t="shared" si="1"/>
        <v>1323.436098839217</v>
      </c>
      <c r="P4">
        <f t="shared" si="2"/>
        <v>1387.9153241176198</v>
      </c>
      <c r="Q4">
        <f t="shared" ref="Q4:Q53" si="13">SUM(N4:P4)</f>
        <v>2915.2669728997853</v>
      </c>
      <c r="S4">
        <f>C4/'social care need'!C4</f>
        <v>0.30372148859543818</v>
      </c>
      <c r="T4">
        <f>F4/'social care need'!E4</f>
        <v>0.75212992545260915</v>
      </c>
      <c r="U4">
        <f>I4/'social care need'!G4</f>
        <v>0.83583310608126538</v>
      </c>
      <c r="W4">
        <f t="shared" ref="W4:W53" si="14">S4</f>
        <v>0.30372148859543818</v>
      </c>
      <c r="X4">
        <f>E4/'social care need'!E4</f>
        <v>0.87433439829605963</v>
      </c>
      <c r="Y4">
        <f>H4/'social care need'!G4</f>
        <v>0.93918734660485415</v>
      </c>
      <c r="AA4">
        <v>48.95111</v>
      </c>
      <c r="AB4">
        <v>16.85041</v>
      </c>
      <c r="AC4">
        <v>16.384</v>
      </c>
      <c r="AE4" s="1">
        <v>5142</v>
      </c>
      <c r="AF4" s="1">
        <v>1523</v>
      </c>
      <c r="AG4">
        <v>906</v>
      </c>
      <c r="AI4">
        <f t="shared" ref="AI4:AI53" si="15">AE4*$L$3</f>
        <v>2072201.1023846695</v>
      </c>
      <c r="AJ4">
        <f t="shared" si="3"/>
        <v>613761.62561879645</v>
      </c>
      <c r="AK4">
        <f t="shared" si="3"/>
        <v>365113.61313895573</v>
      </c>
      <c r="AM4">
        <v>1.21067E-2</v>
      </c>
      <c r="AN4">
        <v>1.0871440000000001</v>
      </c>
      <c r="AO4">
        <v>0.21668989999999999</v>
      </c>
      <c r="AP4">
        <v>9.8494999999999999E-2</v>
      </c>
      <c r="AQ4">
        <v>0.1647903</v>
      </c>
      <c r="AR4">
        <v>0.25640639999999998</v>
      </c>
      <c r="AT4">
        <f t="shared" ref="AT4:AT53" si="16">AM4*$J4*$L$3*364.25/7</f>
        <v>18883281.376075517</v>
      </c>
      <c r="AU4">
        <f t="shared" ref="AU4:AU53" si="17">AN4*$J4*$L$3*364.25/7</f>
        <v>1695659927.8343601</v>
      </c>
      <c r="AV4">
        <f t="shared" ref="AV4:AV53" si="18">AO4*$J4*$L$3*364.25/7</f>
        <v>337979495.07740891</v>
      </c>
      <c r="AW4">
        <f t="shared" ref="AW4:AW53" si="19">AP4*$J4*$L$3*364.25/7</f>
        <v>153626405.14232272</v>
      </c>
      <c r="AX4">
        <f t="shared" ref="AX4:AX53" si="20">AQ4*$J4*$L$3*364.25/7</f>
        <v>257029711.06477386</v>
      </c>
      <c r="AY4">
        <f t="shared" ref="AY4:AY53" si="21">AR4*$J4*$L$3*364.25/7</f>
        <v>399926833.72236615</v>
      </c>
      <c r="BC4">
        <v>0.5</v>
      </c>
      <c r="BD4">
        <f>10.02*(1+BC4/100)*(1+BC5/100)</f>
        <v>10.382273099999997</v>
      </c>
      <c r="BE4">
        <f>2104288*(1+BC4/100)*(1+BC5/100)</f>
        <v>2180368.5326399999</v>
      </c>
      <c r="BG4">
        <v>2020</v>
      </c>
      <c r="BH4">
        <f t="shared" si="5"/>
        <v>0.19605138427055979</v>
      </c>
      <c r="BI4">
        <f t="shared" si="6"/>
        <v>17.604804455502613</v>
      </c>
      <c r="BJ4">
        <f t="shared" si="7"/>
        <v>3.5089954200937639</v>
      </c>
      <c r="BK4">
        <f t="shared" si="8"/>
        <v>1.5949912935588384</v>
      </c>
      <c r="BL4">
        <f t="shared" si="9"/>
        <v>2.6685526550885736</v>
      </c>
      <c r="BM4">
        <f t="shared" si="10"/>
        <v>4.152149607723894</v>
      </c>
      <c r="BN4">
        <f t="shared" ref="BN4:BN53" si="22">SUM(BH4:BM4)</f>
        <v>29.725544816238241</v>
      </c>
      <c r="BO4">
        <f>BN4/BE4*1000</f>
        <v>1.3633266290192887E-2</v>
      </c>
      <c r="BP4">
        <f t="shared" ref="BP4:BP53" si="23">BM4/BN4</f>
        <v>0.1396828765760986</v>
      </c>
      <c r="BQ4">
        <f t="shared" ref="BQ4:BQ53" si="24">BI4/BN4</f>
        <v>0.59224497193691794</v>
      </c>
    </row>
    <row r="5" spans="1:69" x14ac:dyDescent="0.35">
      <c r="A5">
        <v>2021</v>
      </c>
      <c r="B5" s="1">
        <f>'social care need'!B5</f>
        <v>42715</v>
      </c>
      <c r="C5" s="1">
        <v>621</v>
      </c>
      <c r="D5" s="1">
        <f>'social care need'!D5</f>
        <v>23092</v>
      </c>
      <c r="E5" s="1">
        <v>3759</v>
      </c>
      <c r="F5" s="1">
        <v>3384</v>
      </c>
      <c r="G5" s="1">
        <f>'social care need'!F5</f>
        <v>9277</v>
      </c>
      <c r="H5" s="1">
        <v>3709</v>
      </c>
      <c r="I5" s="1">
        <v>3382</v>
      </c>
      <c r="J5" s="1">
        <f t="shared" si="11"/>
        <v>75084</v>
      </c>
      <c r="K5" s="1">
        <f t="shared" si="12"/>
        <v>8089</v>
      </c>
      <c r="M5">
        <v>2021</v>
      </c>
      <c r="N5">
        <f t="shared" si="0"/>
        <v>250.25999311180081</v>
      </c>
      <c r="O5">
        <f t="shared" si="1"/>
        <v>1514.8587988844754</v>
      </c>
      <c r="P5">
        <f t="shared" si="2"/>
        <v>1494.7090409849745</v>
      </c>
      <c r="Q5">
        <f t="shared" si="13"/>
        <v>3259.827832981251</v>
      </c>
      <c r="S5">
        <f>C5/'social care need'!C5</f>
        <v>0.3</v>
      </c>
      <c r="T5">
        <f>F5/'social care need'!E5</f>
        <v>0.79924421350968355</v>
      </c>
      <c r="U5">
        <f>I5/'social care need'!G5</f>
        <v>0.85859355166285856</v>
      </c>
      <c r="W5">
        <f t="shared" si="14"/>
        <v>0.3</v>
      </c>
      <c r="X5">
        <f>E5/'social care need'!E5</f>
        <v>0.88781294284364665</v>
      </c>
      <c r="Y5">
        <f>H5/'social care need'!G5</f>
        <v>0.94160954556994159</v>
      </c>
      <c r="AA5">
        <v>50.56718</v>
      </c>
      <c r="AB5">
        <v>17.012619999999998</v>
      </c>
      <c r="AC5">
        <v>15.38251</v>
      </c>
      <c r="AE5" s="1">
        <v>5990</v>
      </c>
      <c r="AF5" s="1">
        <v>1580</v>
      </c>
      <c r="AG5">
        <v>881</v>
      </c>
      <c r="AI5">
        <f t="shared" si="15"/>
        <v>2413940.9963602042</v>
      </c>
      <c r="AJ5">
        <f t="shared" si="3"/>
        <v>636732.3496242275</v>
      </c>
      <c r="AK5">
        <f t="shared" si="3"/>
        <v>355038.73418920534</v>
      </c>
      <c r="AM5">
        <v>1.4114399999999999E-2</v>
      </c>
      <c r="AN5">
        <v>1.235522</v>
      </c>
      <c r="AO5">
        <v>0.21983069999999999</v>
      </c>
      <c r="AP5">
        <v>0.1076516</v>
      </c>
      <c r="AQ5">
        <v>0.18953510000000001</v>
      </c>
      <c r="AR5">
        <v>0.26315769999999999</v>
      </c>
      <c r="AT5">
        <f t="shared" si="16"/>
        <v>22223434.153962981</v>
      </c>
      <c r="AU5">
        <f t="shared" si="17"/>
        <v>1945356643.7661297</v>
      </c>
      <c r="AV5">
        <f t="shared" si="18"/>
        <v>346128286.46414948</v>
      </c>
      <c r="AW5">
        <f t="shared" si="19"/>
        <v>169499818.92030567</v>
      </c>
      <c r="AX5">
        <f t="shared" si="20"/>
        <v>298427195.96403605</v>
      </c>
      <c r="AY5">
        <f t="shared" si="21"/>
        <v>414347603.72799027</v>
      </c>
      <c r="BC5">
        <v>3.1</v>
      </c>
      <c r="BD5">
        <f>10.24*(1+BC5/100)</f>
        <v>10.55744</v>
      </c>
      <c r="BE5">
        <f>2284079*(1+BC5/100)</f>
        <v>2354885.449</v>
      </c>
      <c r="BG5">
        <v>2021</v>
      </c>
      <c r="BH5">
        <f t="shared" si="5"/>
        <v>0.23462257267441494</v>
      </c>
      <c r="BI5">
        <f t="shared" si="6"/>
        <v>20.537986045162288</v>
      </c>
      <c r="BJ5">
        <f t="shared" si="7"/>
        <v>3.6542286166480702</v>
      </c>
      <c r="BK5">
        <f t="shared" si="8"/>
        <v>1.7894841682619917</v>
      </c>
      <c r="BL5">
        <f t="shared" si="9"/>
        <v>3.1506272157585524</v>
      </c>
      <c r="BM5">
        <f t="shared" si="10"/>
        <v>4.3744499655020332</v>
      </c>
      <c r="BN5">
        <f t="shared" si="22"/>
        <v>33.741398584007349</v>
      </c>
      <c r="BO5">
        <f t="shared" ref="BO5:BO53" si="25">BN5/BE5*1000</f>
        <v>1.4328254734571316E-2</v>
      </c>
      <c r="BP5">
        <f t="shared" si="23"/>
        <v>0.12964637356720068</v>
      </c>
      <c r="BQ5">
        <f t="shared" si="24"/>
        <v>0.60868804812663646</v>
      </c>
    </row>
    <row r="6" spans="1:69" x14ac:dyDescent="0.35">
      <c r="A6">
        <v>2022</v>
      </c>
      <c r="B6" s="1">
        <f>'social care need'!B6</f>
        <v>42733</v>
      </c>
      <c r="C6" s="1">
        <v>434</v>
      </c>
      <c r="D6" s="1">
        <f>'social care need'!D6</f>
        <v>23452</v>
      </c>
      <c r="E6" s="1">
        <v>4089</v>
      </c>
      <c r="F6" s="1">
        <v>3791</v>
      </c>
      <c r="G6" s="1">
        <f>'social care need'!F6</f>
        <v>9582</v>
      </c>
      <c r="H6" s="1">
        <v>4006</v>
      </c>
      <c r="I6" s="1">
        <v>3709</v>
      </c>
      <c r="J6" s="1">
        <f t="shared" si="11"/>
        <v>75767</v>
      </c>
      <c r="K6" s="1">
        <f t="shared" si="12"/>
        <v>8529</v>
      </c>
      <c r="M6">
        <v>2022</v>
      </c>
      <c r="N6">
        <f t="shared" si="0"/>
        <v>174.89989856766755</v>
      </c>
      <c r="O6">
        <f t="shared" si="1"/>
        <v>1647.8472010211813</v>
      </c>
      <c r="P6">
        <f t="shared" si="2"/>
        <v>1614.3986029080097</v>
      </c>
      <c r="Q6">
        <f t="shared" si="13"/>
        <v>3437.1457024968586</v>
      </c>
      <c r="S6">
        <f>C6/'social care need'!C6</f>
        <v>0.31494920174165458</v>
      </c>
      <c r="T6">
        <f>F6/'social care need'!E6</f>
        <v>0.82592592592592595</v>
      </c>
      <c r="U6">
        <f>I6/'social care need'!G6</f>
        <v>0.88499164877117631</v>
      </c>
      <c r="W6">
        <f t="shared" si="14"/>
        <v>0.31494920174165458</v>
      </c>
      <c r="X6">
        <f>E6/'social care need'!E6</f>
        <v>0.89084967320261443</v>
      </c>
      <c r="Y6">
        <f>H6/'social care need'!G6</f>
        <v>0.95585779050345976</v>
      </c>
      <c r="AA6">
        <v>52.227150000000002</v>
      </c>
      <c r="AB6">
        <v>16.82536</v>
      </c>
      <c r="AC6">
        <v>16.412590000000002</v>
      </c>
      <c r="AE6" s="1">
        <v>6211</v>
      </c>
      <c r="AF6" s="1">
        <v>1689</v>
      </c>
      <c r="AG6">
        <v>891</v>
      </c>
      <c r="AI6">
        <f t="shared" si="15"/>
        <v>2503002.9262759979</v>
      </c>
      <c r="AJ6">
        <f t="shared" si="3"/>
        <v>680658.82184513938</v>
      </c>
      <c r="AK6">
        <f t="shared" si="3"/>
        <v>359068.6857691055</v>
      </c>
      <c r="AM6">
        <v>7.9663000000000008E-3</v>
      </c>
      <c r="AN6">
        <v>1.3269359999999999</v>
      </c>
      <c r="AO6">
        <v>0.2187344</v>
      </c>
      <c r="AP6">
        <v>0.109372</v>
      </c>
      <c r="AQ6">
        <v>0.13949400000000001</v>
      </c>
      <c r="AR6">
        <v>0.27246799999999999</v>
      </c>
      <c r="AT6">
        <f t="shared" si="16"/>
        <v>12657213.25914849</v>
      </c>
      <c r="AU6">
        <f t="shared" si="17"/>
        <v>2108295185.1225107</v>
      </c>
      <c r="AV6">
        <f t="shared" si="18"/>
        <v>347534984.61166275</v>
      </c>
      <c r="AW6">
        <f t="shared" si="19"/>
        <v>173775118.76022598</v>
      </c>
      <c r="AX6">
        <f t="shared" si="20"/>
        <v>221634297.77583814</v>
      </c>
      <c r="AY6">
        <f>AR6*$J6*$L$3*364.25/7</f>
        <v>432909328.33230859</v>
      </c>
      <c r="BA6">
        <v>1.7231949687110983</v>
      </c>
      <c r="BB6">
        <v>5.6903418536291106</v>
      </c>
      <c r="BC6">
        <v>10.036409874522789</v>
      </c>
      <c r="BD6">
        <v>11.02</v>
      </c>
      <c r="BE6">
        <v>2505981</v>
      </c>
      <c r="BG6">
        <v>2022</v>
      </c>
      <c r="BH6">
        <f t="shared" si="5"/>
        <v>0.13948249011581634</v>
      </c>
      <c r="BI6">
        <f t="shared" si="6"/>
        <v>23.233412940050069</v>
      </c>
      <c r="BJ6">
        <f t="shared" si="7"/>
        <v>3.8298355304205232</v>
      </c>
      <c r="BK6">
        <f t="shared" si="8"/>
        <v>1.9150018087376901</v>
      </c>
      <c r="BL6">
        <f t="shared" si="9"/>
        <v>2.4424099614897359</v>
      </c>
      <c r="BM6">
        <f t="shared" si="10"/>
        <v>4.7706607982220399</v>
      </c>
      <c r="BN6">
        <f t="shared" si="22"/>
        <v>36.330803529035876</v>
      </c>
      <c r="BO6">
        <f t="shared" si="25"/>
        <v>1.4497637264223422E-2</v>
      </c>
      <c r="BP6">
        <f t="shared" si="23"/>
        <v>0.13131173370303492</v>
      </c>
      <c r="BQ6">
        <f t="shared" si="24"/>
        <v>0.63949625891102946</v>
      </c>
    </row>
    <row r="7" spans="1:69" x14ac:dyDescent="0.35">
      <c r="A7">
        <v>2023</v>
      </c>
      <c r="B7" s="1">
        <f>'social care need'!B7</f>
        <v>42756</v>
      </c>
      <c r="C7" s="1">
        <v>515</v>
      </c>
      <c r="D7" s="1">
        <f>'social care need'!D7</f>
        <v>23802</v>
      </c>
      <c r="E7" s="1">
        <v>4264</v>
      </c>
      <c r="F7" s="1">
        <v>4022</v>
      </c>
      <c r="G7" s="1">
        <f>'social care need'!F7</f>
        <v>9896</v>
      </c>
      <c r="H7" s="1">
        <v>4253</v>
      </c>
      <c r="I7" s="1">
        <v>3993</v>
      </c>
      <c r="J7" s="1">
        <f t="shared" si="11"/>
        <v>76454</v>
      </c>
      <c r="K7" s="1">
        <f t="shared" si="12"/>
        <v>9032</v>
      </c>
      <c r="M7">
        <v>2023</v>
      </c>
      <c r="N7">
        <f t="shared" si="0"/>
        <v>207.54250636485895</v>
      </c>
      <c r="O7">
        <f t="shared" si="1"/>
        <v>1718.371353669434</v>
      </c>
      <c r="P7">
        <f t="shared" si="2"/>
        <v>1713.938406931544</v>
      </c>
      <c r="Q7">
        <f t="shared" si="13"/>
        <v>3639.8522669658369</v>
      </c>
      <c r="S7">
        <f>C7/'social care need'!C7</f>
        <v>0.29994175888177055</v>
      </c>
      <c r="T7">
        <f>F7/'social care need'!E7</f>
        <v>0.84460310793784121</v>
      </c>
      <c r="U7">
        <f>I7/'social care need'!G7</f>
        <v>0.89710177488204901</v>
      </c>
      <c r="W7">
        <f t="shared" si="14"/>
        <v>0.29994175888177055</v>
      </c>
      <c r="X7">
        <f>E7/'social care need'!E7</f>
        <v>0.89542209155816888</v>
      </c>
      <c r="Y7">
        <f>H7/'social care need'!G7</f>
        <v>0.95551561446865874</v>
      </c>
      <c r="AA7">
        <v>49.748109999999997</v>
      </c>
      <c r="AB7">
        <v>16.97888</v>
      </c>
      <c r="AC7">
        <v>16.162559999999999</v>
      </c>
      <c r="AE7" s="1">
        <v>6858</v>
      </c>
      <c r="AF7" s="1">
        <v>1692</v>
      </c>
      <c r="AG7">
        <v>890</v>
      </c>
      <c r="AI7">
        <f t="shared" si="15"/>
        <v>2763740.7934955391</v>
      </c>
      <c r="AJ7">
        <f t="shared" si="3"/>
        <v>681867.80731910944</v>
      </c>
      <c r="AK7">
        <f t="shared" si="3"/>
        <v>358665.69061111548</v>
      </c>
      <c r="AM7">
        <v>1.0134199999999999E-2</v>
      </c>
      <c r="AN7">
        <v>1.4219980000000001</v>
      </c>
      <c r="AO7">
        <v>0.22006020000000001</v>
      </c>
      <c r="AP7">
        <v>9.7659899999999994E-2</v>
      </c>
      <c r="AQ7">
        <v>0.15120939999999999</v>
      </c>
      <c r="AR7">
        <v>0.28008699999999997</v>
      </c>
      <c r="AT7">
        <f t="shared" si="16"/>
        <v>16247667.82809742</v>
      </c>
      <c r="AU7">
        <f t="shared" si="17"/>
        <v>2279819932.132668</v>
      </c>
      <c r="AV7">
        <f t="shared" si="18"/>
        <v>352811769.23533028</v>
      </c>
      <c r="AW7">
        <f t="shared" si="19"/>
        <v>156573347.21292371</v>
      </c>
      <c r="AX7">
        <f t="shared" si="20"/>
        <v>242426644.79543665</v>
      </c>
      <c r="AY7">
        <f t="shared" si="21"/>
        <v>449049805.50692928</v>
      </c>
      <c r="BA7">
        <v>0.19807527338211628</v>
      </c>
      <c r="BB7">
        <v>6.4741804974041584</v>
      </c>
      <c r="BC7">
        <v>5.7117963753504197</v>
      </c>
      <c r="BD7">
        <f>BD6*(1+BB6/100)/(1+BC6/100)</f>
        <v>10.584747071947707</v>
      </c>
      <c r="BE7">
        <f>2687186/(1+BC6/100)</f>
        <v>2442088.0352823795</v>
      </c>
      <c r="BG7">
        <v>2023</v>
      </c>
      <c r="BH7">
        <f t="shared" si="5"/>
        <v>0.17197745446943313</v>
      </c>
      <c r="BI7">
        <f t="shared" si="6"/>
        <v>24.13131735120928</v>
      </c>
      <c r="BJ7">
        <f t="shared" si="7"/>
        <v>3.7344233413623522</v>
      </c>
      <c r="BK7">
        <f t="shared" si="8"/>
        <v>1.6572892784570459</v>
      </c>
      <c r="BL7">
        <f t="shared" si="9"/>
        <v>2.5660247186606049</v>
      </c>
      <c r="BM7">
        <f t="shared" si="10"/>
        <v>4.7530786139981567</v>
      </c>
      <c r="BN7">
        <f t="shared" si="22"/>
        <v>37.014110758156875</v>
      </c>
      <c r="BO7">
        <f t="shared" si="25"/>
        <v>1.515674710468696E-2</v>
      </c>
      <c r="BP7">
        <f t="shared" si="23"/>
        <v>0.12841261120802994</v>
      </c>
      <c r="BQ7">
        <f t="shared" si="24"/>
        <v>0.65194913120778974</v>
      </c>
    </row>
    <row r="8" spans="1:69" x14ac:dyDescent="0.35">
      <c r="A8">
        <v>2024</v>
      </c>
      <c r="B8" s="1">
        <f>'social care need'!B8</f>
        <v>42778</v>
      </c>
      <c r="C8" s="1">
        <v>577</v>
      </c>
      <c r="D8" s="1">
        <f>'social care need'!D8</f>
        <v>24175</v>
      </c>
      <c r="E8" s="1">
        <v>4436</v>
      </c>
      <c r="F8" s="1">
        <v>4191</v>
      </c>
      <c r="G8" s="1">
        <f>'social care need'!F8</f>
        <v>10214</v>
      </c>
      <c r="H8" s="1">
        <v>4440</v>
      </c>
      <c r="I8" s="1">
        <v>4200</v>
      </c>
      <c r="J8" s="1">
        <f t="shared" si="11"/>
        <v>77167</v>
      </c>
      <c r="K8" s="1">
        <f t="shared" si="12"/>
        <v>9453</v>
      </c>
      <c r="M8">
        <v>2024</v>
      </c>
      <c r="N8">
        <f t="shared" si="0"/>
        <v>232.52820616024002</v>
      </c>
      <c r="O8">
        <f t="shared" si="1"/>
        <v>1787.6865208437171</v>
      </c>
      <c r="P8">
        <f t="shared" si="2"/>
        <v>1789.2985014756771</v>
      </c>
      <c r="Q8">
        <f t="shared" si="13"/>
        <v>3809.5132284796341</v>
      </c>
      <c r="S8">
        <f>C8/'social care need'!C8</f>
        <v>0.30272822665267574</v>
      </c>
      <c r="T8">
        <f>F8/'social care need'!E8</f>
        <v>0.86110540373946987</v>
      </c>
      <c r="U8">
        <f>I8/'social care need'!G8</f>
        <v>0.89743589743589747</v>
      </c>
      <c r="W8">
        <f t="shared" si="14"/>
        <v>0.30272822665267574</v>
      </c>
      <c r="X8">
        <f>E8/'social care need'!E8</f>
        <v>0.91144442161495787</v>
      </c>
      <c r="Y8">
        <f>H8/'social care need'!G8</f>
        <v>0.94871794871794868</v>
      </c>
      <c r="AA8">
        <v>50.92765</v>
      </c>
      <c r="AB8">
        <v>17.116160000000001</v>
      </c>
      <c r="AC8">
        <v>16.11112</v>
      </c>
      <c r="AE8" s="1">
        <v>7286</v>
      </c>
      <c r="AF8" s="1">
        <v>1775</v>
      </c>
      <c r="AG8">
        <v>912</v>
      </c>
      <c r="AI8">
        <f t="shared" si="15"/>
        <v>2936222.7211152669</v>
      </c>
      <c r="AJ8">
        <f t="shared" si="3"/>
        <v>715316.40543228085</v>
      </c>
      <c r="AK8">
        <f t="shared" si="3"/>
        <v>367531.58408689586</v>
      </c>
      <c r="AM8">
        <v>1.5766100000000002E-2</v>
      </c>
      <c r="AN8">
        <v>1.486381</v>
      </c>
      <c r="AO8">
        <v>0.2249487</v>
      </c>
      <c r="AP8">
        <v>0.1042424</v>
      </c>
      <c r="AQ8">
        <v>0.16821179999999999</v>
      </c>
      <c r="AR8">
        <v>0.29217949999999998</v>
      </c>
      <c r="AT8">
        <f t="shared" si="16"/>
        <v>25512748.155297525</v>
      </c>
      <c r="AU8">
        <f t="shared" si="17"/>
        <v>2405265989.4215612</v>
      </c>
      <c r="AV8">
        <f t="shared" si="18"/>
        <v>364012630.32465708</v>
      </c>
      <c r="AW8">
        <f t="shared" si="19"/>
        <v>168685350.10584646</v>
      </c>
      <c r="AX8">
        <f t="shared" si="20"/>
        <v>272200816.3178767</v>
      </c>
      <c r="AY8">
        <f t="shared" si="21"/>
        <v>472805703.35344517</v>
      </c>
      <c r="BA8">
        <v>1.1603364053452054</v>
      </c>
      <c r="BB8">
        <v>3.062942648929079</v>
      </c>
      <c r="BC8">
        <v>1.55004776763632</v>
      </c>
      <c r="BD8">
        <f t="shared" ref="BD8:BD53" si="26">BD7*(1+BB7/100)/(1+BC7/100)</f>
        <v>10.661083331289614</v>
      </c>
      <c r="BE8">
        <f>BE7*(1+BA7/100)</f>
        <v>2446925.2078344971</v>
      </c>
      <c r="BG8">
        <v>2024</v>
      </c>
      <c r="BH8">
        <f t="shared" si="5"/>
        <v>0.27199353409383231</v>
      </c>
      <c r="BI8">
        <f t="shared" si="6"/>
        <v>25.642741147140026</v>
      </c>
      <c r="BJ8">
        <f t="shared" si="7"/>
        <v>3.88076898553309</v>
      </c>
      <c r="BK8">
        <f t="shared" si="8"/>
        <v>1.7983685742461926</v>
      </c>
      <c r="BL8">
        <f t="shared" si="9"/>
        <v>2.901955585609941</v>
      </c>
      <c r="BM8">
        <f t="shared" si="10"/>
        <v>5.0406210029600764</v>
      </c>
      <c r="BN8">
        <f t="shared" si="22"/>
        <v>39.536448829583165</v>
      </c>
      <c r="BO8">
        <f t="shared" si="25"/>
        <v>1.6157604124145873E-2</v>
      </c>
      <c r="BP8">
        <f t="shared" si="23"/>
        <v>0.12749301346428538</v>
      </c>
      <c r="BQ8">
        <f t="shared" si="24"/>
        <v>0.64858483516488297</v>
      </c>
    </row>
    <row r="9" spans="1:69" x14ac:dyDescent="0.35">
      <c r="A9">
        <v>2025</v>
      </c>
      <c r="B9" s="1">
        <f>'social care need'!B9</f>
        <v>42791</v>
      </c>
      <c r="C9" s="1">
        <v>594</v>
      </c>
      <c r="D9" s="1">
        <f>'social care need'!D9</f>
        <v>24537</v>
      </c>
      <c r="E9" s="1">
        <v>4617</v>
      </c>
      <c r="F9" s="1">
        <v>4367</v>
      </c>
      <c r="G9" s="1">
        <f>'social care need'!F9</f>
        <v>10535</v>
      </c>
      <c r="H9" s="1">
        <v>4629</v>
      </c>
      <c r="I9" s="1">
        <v>4412</v>
      </c>
      <c r="J9" s="1">
        <f t="shared" si="11"/>
        <v>77863</v>
      </c>
      <c r="K9" s="1">
        <f t="shared" si="12"/>
        <v>9840</v>
      </c>
      <c r="M9">
        <v>2025</v>
      </c>
      <c r="N9">
        <f t="shared" si="0"/>
        <v>239.37912384607031</v>
      </c>
      <c r="O9">
        <f t="shared" si="1"/>
        <v>1860.6286444399102</v>
      </c>
      <c r="P9">
        <f t="shared" si="2"/>
        <v>1865.4645863357905</v>
      </c>
      <c r="Q9">
        <f t="shared" si="13"/>
        <v>3965.472354621771</v>
      </c>
      <c r="S9">
        <f>C9/'social care need'!C9</f>
        <v>0.28905109489051095</v>
      </c>
      <c r="T9">
        <f>F9/'social care need'!E9</f>
        <v>0.85176516481373121</v>
      </c>
      <c r="U9">
        <f>I9/'social care need'!G9</f>
        <v>0.90894107952204373</v>
      </c>
      <c r="W9">
        <f t="shared" si="14"/>
        <v>0.28905109489051095</v>
      </c>
      <c r="X9">
        <f>E9/'social care need'!E9</f>
        <v>0.90052662375658277</v>
      </c>
      <c r="Y9">
        <f>H9/'social care need'!G9</f>
        <v>0.95364647713226203</v>
      </c>
      <c r="AA9">
        <v>49.001240000000003</v>
      </c>
      <c r="AB9">
        <v>16.571090000000002</v>
      </c>
      <c r="AC9">
        <v>15.932399999999999</v>
      </c>
      <c r="AE9" s="1">
        <v>7691</v>
      </c>
      <c r="AF9" s="1">
        <v>1788</v>
      </c>
      <c r="AG9">
        <v>950</v>
      </c>
      <c r="AI9">
        <f t="shared" si="15"/>
        <v>3099435.7601012238</v>
      </c>
      <c r="AJ9">
        <f t="shared" si="3"/>
        <v>720555.34248615114</v>
      </c>
      <c r="AK9">
        <f t="shared" si="3"/>
        <v>382845.40009051654</v>
      </c>
      <c r="AM9">
        <v>1.1251000000000001E-2</v>
      </c>
      <c r="AN9">
        <v>1.485495</v>
      </c>
      <c r="AO9">
        <v>0.23909939999999999</v>
      </c>
      <c r="AP9">
        <v>0.11069080000000001</v>
      </c>
      <c r="AQ9">
        <v>0.1607606</v>
      </c>
      <c r="AR9">
        <v>0.29631950000000001</v>
      </c>
      <c r="AT9">
        <f t="shared" si="16"/>
        <v>18370611.207901437</v>
      </c>
      <c r="AU9">
        <f t="shared" si="17"/>
        <v>2425513385.1463461</v>
      </c>
      <c r="AV9">
        <f t="shared" si="18"/>
        <v>390401041.45787108</v>
      </c>
      <c r="AW9">
        <f t="shared" si="19"/>
        <v>180735725.81029034</v>
      </c>
      <c r="AX9">
        <f t="shared" si="20"/>
        <v>262489599.15998217</v>
      </c>
      <c r="AY9">
        <f t="shared" si="21"/>
        <v>483829910.92522877</v>
      </c>
      <c r="BA9">
        <v>1.9269357268158984</v>
      </c>
      <c r="BB9">
        <v>1.9012899970519692</v>
      </c>
      <c r="BC9">
        <v>1.6038913617104633</v>
      </c>
      <c r="BD9">
        <f t="shared" si="26"/>
        <v>10.819912389035107</v>
      </c>
      <c r="BE9">
        <f t="shared" ref="BE9:BE53" si="27">BE8*(1+BA8/100)</f>
        <v>2475317.7718325695</v>
      </c>
      <c r="BG9">
        <v>2025</v>
      </c>
      <c r="BH9">
        <f t="shared" si="5"/>
        <v>0.19876840380251995</v>
      </c>
      <c r="BI9">
        <f t="shared" si="6"/>
        <v>26.243842325715431</v>
      </c>
      <c r="BJ9">
        <f t="shared" si="7"/>
        <v>4.2241050651622274</v>
      </c>
      <c r="BK9">
        <f t="shared" si="8"/>
        <v>1.9555447188360127</v>
      </c>
      <c r="BL9">
        <f t="shared" si="9"/>
        <v>2.8401144659439503</v>
      </c>
      <c r="BM9">
        <f t="shared" si="10"/>
        <v>5.2349972474056345</v>
      </c>
      <c r="BN9">
        <f t="shared" si="22"/>
        <v>40.697372226865781</v>
      </c>
      <c r="BO9">
        <f t="shared" si="25"/>
        <v>1.6441271779314221E-2</v>
      </c>
      <c r="BP9">
        <f t="shared" si="23"/>
        <v>0.12863231606756731</v>
      </c>
      <c r="BQ9">
        <f t="shared" si="24"/>
        <v>0.64485348536559661</v>
      </c>
    </row>
    <row r="10" spans="1:69" x14ac:dyDescent="0.35">
      <c r="A10">
        <v>2026</v>
      </c>
      <c r="B10" s="1">
        <f>'social care need'!B10</f>
        <v>42782</v>
      </c>
      <c r="C10" s="1">
        <v>626</v>
      </c>
      <c r="D10" s="1">
        <f>'social care need'!D10</f>
        <v>24899</v>
      </c>
      <c r="E10" s="1">
        <v>4730</v>
      </c>
      <c r="F10" s="1">
        <v>4500</v>
      </c>
      <c r="G10" s="1">
        <f>'social care need'!F10</f>
        <v>11053</v>
      </c>
      <c r="H10" s="1">
        <v>4896</v>
      </c>
      <c r="I10" s="1">
        <v>4684</v>
      </c>
      <c r="J10" s="1">
        <f t="shared" si="11"/>
        <v>78734</v>
      </c>
      <c r="K10" s="1">
        <f t="shared" si="12"/>
        <v>10252</v>
      </c>
      <c r="M10">
        <v>2026</v>
      </c>
      <c r="N10">
        <f t="shared" si="0"/>
        <v>252.2749689017509</v>
      </c>
      <c r="O10">
        <f t="shared" si="1"/>
        <v>1906.1670972927823</v>
      </c>
      <c r="P10">
        <f t="shared" si="2"/>
        <v>1973.0642935191252</v>
      </c>
      <c r="Q10">
        <f t="shared" si="13"/>
        <v>4131.5063597136586</v>
      </c>
      <c r="S10">
        <f>C10/'social care need'!C10</f>
        <v>0.2882136279926335</v>
      </c>
      <c r="T10">
        <f>F10/'social care need'!E10</f>
        <v>0.86009174311926606</v>
      </c>
      <c r="U10">
        <f>I10/'social care need'!G10</f>
        <v>0.90775193798449616</v>
      </c>
      <c r="W10">
        <f t="shared" si="14"/>
        <v>0.2882136279926335</v>
      </c>
      <c r="X10">
        <f>E10/'social care need'!E10</f>
        <v>0.90405198776758411</v>
      </c>
      <c r="Y10">
        <f>H10/'social care need'!G10</f>
        <v>0.94883720930232562</v>
      </c>
      <c r="AA10">
        <v>51.239150000000002</v>
      </c>
      <c r="AB10">
        <v>16.478179999999998</v>
      </c>
      <c r="AC10">
        <v>16.164010000000001</v>
      </c>
      <c r="AE10" s="1">
        <v>8058</v>
      </c>
      <c r="AF10" s="1">
        <v>1854</v>
      </c>
      <c r="AG10">
        <v>979</v>
      </c>
      <c r="AI10">
        <f t="shared" si="15"/>
        <v>3247334.9830835601</v>
      </c>
      <c r="AJ10">
        <f t="shared" si="3"/>
        <v>747153.02291349228</v>
      </c>
      <c r="AK10">
        <f t="shared" si="3"/>
        <v>394532.25967222702</v>
      </c>
      <c r="AM10">
        <v>1.02664E-2</v>
      </c>
      <c r="AN10">
        <v>1.5651379999999999</v>
      </c>
      <c r="AO10">
        <v>0.23430809999999999</v>
      </c>
      <c r="AP10">
        <v>0.1154993</v>
      </c>
      <c r="AQ10">
        <v>0.16735369999999999</v>
      </c>
      <c r="AR10">
        <v>0.3099095</v>
      </c>
      <c r="AT10">
        <f t="shared" si="16"/>
        <v>16950473.938771859</v>
      </c>
      <c r="AU10">
        <f t="shared" si="17"/>
        <v>2584141556.8827929</v>
      </c>
      <c r="AV10">
        <f t="shared" si="18"/>
        <v>386857451.75457317</v>
      </c>
      <c r="AW10">
        <f t="shared" si="19"/>
        <v>190696629.25625268</v>
      </c>
      <c r="AX10">
        <f t="shared" si="20"/>
        <v>276311514.29975879</v>
      </c>
      <c r="AY10">
        <f t="shared" si="21"/>
        <v>511680131.60677719</v>
      </c>
      <c r="BA10">
        <v>1.9849169153074939</v>
      </c>
      <c r="BB10">
        <v>2.1054755902993882</v>
      </c>
      <c r="BC10">
        <v>1.6686722212826854</v>
      </c>
      <c r="BD10">
        <f t="shared" si="26"/>
        <v>10.851582703389093</v>
      </c>
      <c r="BE10">
        <f t="shared" si="27"/>
        <v>2523015.5543302349</v>
      </c>
      <c r="BG10">
        <v>2026</v>
      </c>
      <c r="BH10">
        <f t="shared" si="5"/>
        <v>0.18393946980822429</v>
      </c>
      <c r="BI10">
        <f t="shared" si="6"/>
        <v>28.042025821778278</v>
      </c>
      <c r="BJ10">
        <f t="shared" si="7"/>
        <v>4.1980156321371069</v>
      </c>
      <c r="BK10">
        <f t="shared" si="8"/>
        <v>2.069360243631754</v>
      </c>
      <c r="BL10">
        <f t="shared" si="9"/>
        <v>2.9984172493225105</v>
      </c>
      <c r="BM10">
        <f t="shared" si="10"/>
        <v>5.5525392658119586</v>
      </c>
      <c r="BN10">
        <f t="shared" si="22"/>
        <v>43.044297682489827</v>
      </c>
      <c r="BO10">
        <f t="shared" si="25"/>
        <v>1.7060654901081836E-2</v>
      </c>
      <c r="BP10">
        <f t="shared" si="23"/>
        <v>0.1289959312792017</v>
      </c>
      <c r="BQ10">
        <f t="shared" si="24"/>
        <v>0.65146900592097734</v>
      </c>
    </row>
    <row r="11" spans="1:69" x14ac:dyDescent="0.35">
      <c r="A11">
        <v>2027</v>
      </c>
      <c r="B11" s="1">
        <f>'social care need'!B11</f>
        <v>42767</v>
      </c>
      <c r="C11" s="1">
        <v>646</v>
      </c>
      <c r="D11" s="1">
        <f>'social care need'!D11</f>
        <v>25258</v>
      </c>
      <c r="E11" s="1">
        <v>4653</v>
      </c>
      <c r="F11" s="1">
        <v>4429</v>
      </c>
      <c r="G11" s="1">
        <f>'social care need'!F11</f>
        <v>11579</v>
      </c>
      <c r="H11" s="1">
        <v>5224</v>
      </c>
      <c r="I11" s="1">
        <v>5042</v>
      </c>
      <c r="J11" s="1">
        <f t="shared" si="11"/>
        <v>79604</v>
      </c>
      <c r="K11" s="1">
        <f t="shared" si="12"/>
        <v>10523</v>
      </c>
      <c r="M11">
        <v>2027</v>
      </c>
      <c r="N11">
        <f t="shared" si="0"/>
        <v>260.33487206155121</v>
      </c>
      <c r="O11">
        <f t="shared" si="1"/>
        <v>1875.1364701275509</v>
      </c>
      <c r="P11">
        <f t="shared" si="2"/>
        <v>2105.2467053398509</v>
      </c>
      <c r="Q11">
        <f t="shared" si="13"/>
        <v>4240.7180475289533</v>
      </c>
      <c r="S11">
        <f>C11/'social care need'!C11</f>
        <v>0.29230769230769232</v>
      </c>
      <c r="T11">
        <f>F11/'social care need'!E11</f>
        <v>0.84684512428298275</v>
      </c>
      <c r="U11">
        <f>I11/'social care need'!G11</f>
        <v>0.92007299270072995</v>
      </c>
      <c r="W11">
        <f t="shared" si="14"/>
        <v>0.29230769230769232</v>
      </c>
      <c r="X11">
        <f>E11/'social care need'!E11</f>
        <v>0.88967495219885273</v>
      </c>
      <c r="Y11">
        <f>H11/'social care need'!G11</f>
        <v>0.95328467153284668</v>
      </c>
      <c r="AA11">
        <v>49.83907</v>
      </c>
      <c r="AB11">
        <v>16.987690000000001</v>
      </c>
      <c r="AC11">
        <v>15.780950000000001</v>
      </c>
      <c r="AE11" s="1">
        <v>8218</v>
      </c>
      <c r="AF11" s="1">
        <v>1935</v>
      </c>
      <c r="AG11" s="1">
        <v>1026</v>
      </c>
      <c r="AI11">
        <f t="shared" si="15"/>
        <v>3311814.2083619628</v>
      </c>
      <c r="AJ11">
        <f t="shared" si="3"/>
        <v>779795.63071068365</v>
      </c>
      <c r="AK11">
        <f t="shared" si="3"/>
        <v>413473.03209775785</v>
      </c>
      <c r="AM11">
        <v>1.42951E-2</v>
      </c>
      <c r="AN11">
        <v>1.5730329999999999</v>
      </c>
      <c r="AO11">
        <v>0.2427318</v>
      </c>
      <c r="AP11">
        <v>0.1123535</v>
      </c>
      <c r="AQ11">
        <v>0.18837989999999999</v>
      </c>
      <c r="AR11">
        <v>0.3022435</v>
      </c>
      <c r="AT11">
        <f t="shared" si="16"/>
        <v>23862911.870592821</v>
      </c>
      <c r="AU11">
        <f t="shared" si="17"/>
        <v>2625875149.4242244</v>
      </c>
      <c r="AV11">
        <f t="shared" si="18"/>
        <v>405193916.20837647</v>
      </c>
      <c r="AW11">
        <f t="shared" si="19"/>
        <v>187552494.83058184</v>
      </c>
      <c r="AX11">
        <f t="shared" si="20"/>
        <v>314463903.84754831</v>
      </c>
      <c r="AY11">
        <f t="shared" si="21"/>
        <v>504537219.32407051</v>
      </c>
      <c r="BA11">
        <v>1.7833454878846737</v>
      </c>
      <c r="BB11">
        <v>2.3262821656596655</v>
      </c>
      <c r="BC11">
        <v>1.9720600754096651</v>
      </c>
      <c r="BD11">
        <f t="shared" si="26"/>
        <v>10.898204812052882</v>
      </c>
      <c r="BE11">
        <f t="shared" si="27"/>
        <v>2573095.3168439749</v>
      </c>
      <c r="BG11">
        <v>2027</v>
      </c>
      <c r="BH11">
        <f t="shared" si="5"/>
        <v>0.26006290097768853</v>
      </c>
      <c r="BI11">
        <f t="shared" si="6"/>
        <v>28.617325189305159</v>
      </c>
      <c r="BJ11">
        <f t="shared" si="7"/>
        <v>4.4158862874366811</v>
      </c>
      <c r="BK11">
        <f t="shared" si="8"/>
        <v>2.04398550167517</v>
      </c>
      <c r="BL11">
        <f t="shared" si="9"/>
        <v>3.4270920301282852</v>
      </c>
      <c r="BM11">
        <f t="shared" si="10"/>
        <v>5.498549951497365</v>
      </c>
      <c r="BN11">
        <f t="shared" si="22"/>
        <v>44.262901861020346</v>
      </c>
      <c r="BO11">
        <f t="shared" si="25"/>
        <v>1.7202200622443681E-2</v>
      </c>
      <c r="BP11">
        <f t="shared" si="23"/>
        <v>0.1242247959422562</v>
      </c>
      <c r="BQ11">
        <f t="shared" si="24"/>
        <v>0.6465307059884996</v>
      </c>
    </row>
    <row r="12" spans="1:69" x14ac:dyDescent="0.35">
      <c r="A12">
        <v>2028</v>
      </c>
      <c r="B12" s="1">
        <f>'social care need'!B12</f>
        <v>42762</v>
      </c>
      <c r="C12" s="1">
        <v>654</v>
      </c>
      <c r="D12" s="1">
        <f>'social care need'!D12</f>
        <v>25619</v>
      </c>
      <c r="E12" s="1">
        <v>4830</v>
      </c>
      <c r="F12" s="1">
        <v>4599</v>
      </c>
      <c r="G12" s="1">
        <f>'social care need'!F12</f>
        <v>12102</v>
      </c>
      <c r="H12" s="1">
        <v>5411</v>
      </c>
      <c r="I12" s="1">
        <v>5222</v>
      </c>
      <c r="J12" s="1">
        <f t="shared" si="11"/>
        <v>80483</v>
      </c>
      <c r="K12" s="1">
        <f t="shared" si="12"/>
        <v>10895</v>
      </c>
      <c r="M12">
        <v>2028</v>
      </c>
      <c r="N12">
        <f t="shared" si="0"/>
        <v>263.55883332547137</v>
      </c>
      <c r="O12">
        <f t="shared" si="1"/>
        <v>1946.466613091784</v>
      </c>
      <c r="P12">
        <f t="shared" si="2"/>
        <v>2180.606799883984</v>
      </c>
      <c r="Q12">
        <f t="shared" si="13"/>
        <v>4390.6322463012393</v>
      </c>
      <c r="S12">
        <f>C12/'social care need'!C12</f>
        <v>0.29794988610478362</v>
      </c>
      <c r="T12">
        <f>F12/'social care need'!E12</f>
        <v>0.8605913173652695</v>
      </c>
      <c r="U12">
        <f>I12/'social care need'!G12</f>
        <v>0.91277748645341727</v>
      </c>
      <c r="W12">
        <f t="shared" si="14"/>
        <v>0.29794988610478362</v>
      </c>
      <c r="X12">
        <f>E12/'social care need'!E12</f>
        <v>0.9038173652694611</v>
      </c>
      <c r="Y12">
        <f>H12/'social care need'!G12</f>
        <v>0.94581366893899665</v>
      </c>
      <c r="AA12">
        <v>51.080019999999998</v>
      </c>
      <c r="AB12">
        <v>17.68439</v>
      </c>
      <c r="AC12">
        <v>16.02656</v>
      </c>
      <c r="AE12" s="1">
        <v>8414</v>
      </c>
      <c r="AF12" s="1">
        <v>2034</v>
      </c>
      <c r="AG12" s="1">
        <v>1125</v>
      </c>
      <c r="AI12">
        <f t="shared" si="15"/>
        <v>3390801.2593280063</v>
      </c>
      <c r="AJ12">
        <f t="shared" si="3"/>
        <v>819692.15135169541</v>
      </c>
      <c r="AK12">
        <f t="shared" si="3"/>
        <v>453369.55273876956</v>
      </c>
      <c r="AM12">
        <v>1.8587300000000001E-2</v>
      </c>
      <c r="AN12">
        <v>1.6407689999999999</v>
      </c>
      <c r="AO12">
        <v>0.25035990000000002</v>
      </c>
      <c r="AP12">
        <v>0.12540989999999999</v>
      </c>
      <c r="AQ12">
        <v>0.19120899999999999</v>
      </c>
      <c r="AR12">
        <v>0.3275168</v>
      </c>
      <c r="AT12">
        <f t="shared" si="16"/>
        <v>31370526.914465211</v>
      </c>
      <c r="AU12">
        <f t="shared" si="17"/>
        <v>2769191225.9941015</v>
      </c>
      <c r="AV12">
        <f t="shared" si="18"/>
        <v>422542380.07956076</v>
      </c>
      <c r="AW12">
        <f t="shared" si="19"/>
        <v>211659285.81829473</v>
      </c>
      <c r="AX12">
        <f t="shared" si="20"/>
        <v>322711048.98441285</v>
      </c>
      <c r="AY12">
        <f t="shared" si="21"/>
        <v>552763154.91435111</v>
      </c>
      <c r="BA12">
        <v>1.685878802604762</v>
      </c>
      <c r="BB12">
        <v>2.5892854493351436</v>
      </c>
      <c r="BC12">
        <v>2.0000331698054374</v>
      </c>
      <c r="BD12">
        <f t="shared" si="26"/>
        <v>10.936062092622119</v>
      </c>
      <c r="BE12">
        <f t="shared" si="27"/>
        <v>2618982.496075884</v>
      </c>
      <c r="BG12">
        <v>2028</v>
      </c>
      <c r="BH12">
        <f t="shared" si="5"/>
        <v>0.34307003021486498</v>
      </c>
      <c r="BI12">
        <f t="shared" si="6"/>
        <v>30.284047193815869</v>
      </c>
      <c r="BJ12">
        <f t="shared" si="7"/>
        <v>4.6209497053144117</v>
      </c>
      <c r="BK12">
        <f t="shared" si="8"/>
        <v>2.3147190921889238</v>
      </c>
      <c r="BL12">
        <f t="shared" si="9"/>
        <v>3.5291880696687574</v>
      </c>
      <c r="BM12">
        <f t="shared" si="10"/>
        <v>6.0450521846570435</v>
      </c>
      <c r="BN12">
        <f t="shared" si="22"/>
        <v>47.137026275859867</v>
      </c>
      <c r="BO12">
        <f t="shared" si="25"/>
        <v>1.799822119715843E-2</v>
      </c>
      <c r="BP12">
        <f t="shared" si="23"/>
        <v>0.12824424157093839</v>
      </c>
      <c r="BQ12">
        <f t="shared" si="24"/>
        <v>0.64246834360285343</v>
      </c>
    </row>
    <row r="13" spans="1:69" x14ac:dyDescent="0.35">
      <c r="A13">
        <v>2029</v>
      </c>
      <c r="B13" s="1">
        <f>'social care need'!B13</f>
        <v>42742</v>
      </c>
      <c r="C13" s="1">
        <v>671</v>
      </c>
      <c r="D13" s="1">
        <f>'social care need'!D13</f>
        <v>25983</v>
      </c>
      <c r="E13" s="1">
        <v>4838</v>
      </c>
      <c r="F13" s="1">
        <v>4591</v>
      </c>
      <c r="G13" s="1">
        <f>'social care need'!F13</f>
        <v>12621</v>
      </c>
      <c r="H13" s="1">
        <v>5682</v>
      </c>
      <c r="I13" s="1">
        <v>5469</v>
      </c>
      <c r="J13" s="1">
        <f t="shared" si="11"/>
        <v>81346</v>
      </c>
      <c r="K13" s="1">
        <f t="shared" si="12"/>
        <v>11191</v>
      </c>
      <c r="M13">
        <v>2029</v>
      </c>
      <c r="N13">
        <f t="shared" si="0"/>
        <v>270.40975101130164</v>
      </c>
      <c r="O13">
        <f t="shared" si="1"/>
        <v>1949.6905743557043</v>
      </c>
      <c r="P13">
        <f t="shared" si="2"/>
        <v>2289.8184876992786</v>
      </c>
      <c r="Q13">
        <f t="shared" si="13"/>
        <v>4509.9188130662842</v>
      </c>
      <c r="S13">
        <f>C13/'social care need'!C13</f>
        <v>0.29915292019616585</v>
      </c>
      <c r="T13">
        <f>F13/'social care need'!E13</f>
        <v>0.85764991593498974</v>
      </c>
      <c r="U13">
        <f>I13/'social care need'!G13</f>
        <v>0.92039717266913501</v>
      </c>
      <c r="W13">
        <f t="shared" si="14"/>
        <v>0.29915292019616585</v>
      </c>
      <c r="X13">
        <f>E13/'social care need'!E13</f>
        <v>0.90379226601905471</v>
      </c>
      <c r="Y13">
        <f>H13/'social care need'!G13</f>
        <v>0.9562436889936049</v>
      </c>
      <c r="AA13">
        <v>49.480269999999997</v>
      </c>
      <c r="AB13">
        <v>17.012599999999999</v>
      </c>
      <c r="AC13">
        <v>15.690950000000001</v>
      </c>
      <c r="AE13" s="1">
        <v>8638</v>
      </c>
      <c r="AF13" s="1">
        <v>2114</v>
      </c>
      <c r="AG13" s="1">
        <v>1180</v>
      </c>
      <c r="AI13">
        <f t="shared" si="15"/>
        <v>3481072.1747177704</v>
      </c>
      <c r="AJ13">
        <f t="shared" si="3"/>
        <v>851931.76399089675</v>
      </c>
      <c r="AK13">
        <f t="shared" si="3"/>
        <v>475534.28642822051</v>
      </c>
      <c r="AM13">
        <v>1.72217E-2</v>
      </c>
      <c r="AN13">
        <v>1.590041</v>
      </c>
      <c r="AO13">
        <v>0.261158</v>
      </c>
      <c r="AP13">
        <v>0.1228553</v>
      </c>
      <c r="AQ13">
        <v>0.194241</v>
      </c>
      <c r="AR13">
        <v>0.33045439999999998</v>
      </c>
      <c r="AT13">
        <f t="shared" si="16"/>
        <v>29377414.4686484</v>
      </c>
      <c r="AU13">
        <f t="shared" si="17"/>
        <v>2712350899.1066022</v>
      </c>
      <c r="AV13">
        <f t="shared" si="18"/>
        <v>445493000.56343329</v>
      </c>
      <c r="AW13">
        <f t="shared" si="19"/>
        <v>209571126.41435748</v>
      </c>
      <c r="AX13">
        <f t="shared" si="20"/>
        <v>331343500.57222766</v>
      </c>
      <c r="AY13">
        <f t="shared" si="21"/>
        <v>563701369.30666125</v>
      </c>
      <c r="BA13">
        <v>1.8772925602063282</v>
      </c>
      <c r="BB13">
        <v>3.5304902663907001</v>
      </c>
      <c r="BC13">
        <v>2</v>
      </c>
      <c r="BD13">
        <f t="shared" si="26"/>
        <v>10.999239518323817</v>
      </c>
      <c r="BE13">
        <f t="shared" si="27"/>
        <v>2663135.3668211563</v>
      </c>
      <c r="BG13">
        <v>2029</v>
      </c>
      <c r="BH13">
        <f t="shared" si="5"/>
        <v>0.32312921816973539</v>
      </c>
      <c r="BI13">
        <f t="shared" si="6"/>
        <v>29.833797197014476</v>
      </c>
      <c r="BJ13">
        <f t="shared" si="7"/>
        <v>4.9000842169339691</v>
      </c>
      <c r="BK13">
        <f t="shared" si="8"/>
        <v>2.3051230155564371</v>
      </c>
      <c r="BL13">
        <f t="shared" si="9"/>
        <v>3.6445265256337969</v>
      </c>
      <c r="BM13">
        <f t="shared" si="10"/>
        <v>6.2002863778110768</v>
      </c>
      <c r="BN13">
        <f t="shared" si="22"/>
        <v>47.206946551119493</v>
      </c>
      <c r="BO13">
        <f t="shared" si="25"/>
        <v>1.7726078493511925E-2</v>
      </c>
      <c r="BP13">
        <f t="shared" si="23"/>
        <v>0.13134266947549564</v>
      </c>
      <c r="BQ13">
        <f t="shared" si="24"/>
        <v>0.63197896446676616</v>
      </c>
    </row>
    <row r="14" spans="1:69" x14ac:dyDescent="0.35">
      <c r="A14">
        <v>2030</v>
      </c>
      <c r="B14" s="1">
        <f>'social care need'!B14</f>
        <v>42727</v>
      </c>
      <c r="C14" s="1">
        <v>679</v>
      </c>
      <c r="D14" s="1">
        <f>'social care need'!D14</f>
        <v>26342</v>
      </c>
      <c r="E14" s="1">
        <v>5041</v>
      </c>
      <c r="F14" s="1">
        <v>4776</v>
      </c>
      <c r="G14" s="1">
        <f>'social care need'!F14</f>
        <v>13139</v>
      </c>
      <c r="H14" s="1">
        <v>5814</v>
      </c>
      <c r="I14" s="1">
        <v>5607</v>
      </c>
      <c r="J14" s="1">
        <f t="shared" si="11"/>
        <v>82208</v>
      </c>
      <c r="K14" s="1">
        <f t="shared" si="12"/>
        <v>11534</v>
      </c>
      <c r="M14">
        <v>2030</v>
      </c>
      <c r="N14">
        <f t="shared" si="0"/>
        <v>273.63371227522185</v>
      </c>
      <c r="O14">
        <f t="shared" si="1"/>
        <v>2031.4985914276779</v>
      </c>
      <c r="P14">
        <f t="shared" si="2"/>
        <v>2343.013848553961</v>
      </c>
      <c r="Q14">
        <f t="shared" si="13"/>
        <v>4648.1461522568607</v>
      </c>
      <c r="S14">
        <f>C14/'social care need'!C14</f>
        <v>0.29689549628334061</v>
      </c>
      <c r="T14">
        <f>F14/'social care need'!E14</f>
        <v>0.86757493188010903</v>
      </c>
      <c r="U14">
        <f>I14/'social care need'!G14</f>
        <v>0.90993184031158714</v>
      </c>
      <c r="W14">
        <f t="shared" si="14"/>
        <v>0.29689549628334061</v>
      </c>
      <c r="X14">
        <f>E14/'social care need'!E14</f>
        <v>0.9157129881925522</v>
      </c>
      <c r="Y14">
        <f>H14/'social care need'!G14</f>
        <v>0.94352482960077899</v>
      </c>
      <c r="AA14">
        <v>51.192120000000003</v>
      </c>
      <c r="AB14">
        <v>16.7896</v>
      </c>
      <c r="AC14">
        <v>15.27328</v>
      </c>
      <c r="AE14" s="1">
        <v>8893</v>
      </c>
      <c r="AF14" s="1">
        <v>2195</v>
      </c>
      <c r="AG14" s="1">
        <v>1212</v>
      </c>
      <c r="AI14">
        <f t="shared" si="15"/>
        <v>3583835.9400052247</v>
      </c>
      <c r="AJ14">
        <f t="shared" si="3"/>
        <v>884574.37178808812</v>
      </c>
      <c r="AK14">
        <f t="shared" si="3"/>
        <v>488430.13148390106</v>
      </c>
      <c r="AM14">
        <v>1.80161E-2</v>
      </c>
      <c r="AN14">
        <v>1.6117619999999999</v>
      </c>
      <c r="AO14">
        <v>0.24964729999999999</v>
      </c>
      <c r="AP14">
        <v>0.1191557</v>
      </c>
      <c r="AQ14">
        <v>0.20239380000000001</v>
      </c>
      <c r="AR14">
        <v>0.33156049999999998</v>
      </c>
      <c r="AT14">
        <f t="shared" si="16"/>
        <v>31058195.180301655</v>
      </c>
      <c r="AU14">
        <f t="shared" si="17"/>
        <v>2778538017.6727118</v>
      </c>
      <c r="AV14">
        <f t="shared" si="18"/>
        <v>430370311.53442305</v>
      </c>
      <c r="AW14">
        <f t="shared" si="19"/>
        <v>205414101.13428932</v>
      </c>
      <c r="AX14">
        <f t="shared" si="20"/>
        <v>348909372.37709254</v>
      </c>
      <c r="AY14">
        <f t="shared" si="21"/>
        <v>571581569.98897672</v>
      </c>
      <c r="BA14">
        <v>1.8560516687788748</v>
      </c>
      <c r="BB14">
        <v>3.5816402663906786</v>
      </c>
      <c r="BC14">
        <v>2</v>
      </c>
      <c r="BD14">
        <f t="shared" si="26"/>
        <v>11.164280979309057</v>
      </c>
      <c r="BE14">
        <f t="shared" si="27"/>
        <v>2713130.2089307131</v>
      </c>
      <c r="BG14">
        <v>2030</v>
      </c>
      <c r="BH14">
        <f t="shared" si="5"/>
        <v>0.34674241770310998</v>
      </c>
      <c r="BI14">
        <f t="shared" si="6"/>
        <v>31.020379140990546</v>
      </c>
      <c r="BJ14">
        <f t="shared" si="7"/>
        <v>4.8047750831230722</v>
      </c>
      <c r="BK14">
        <f t="shared" si="8"/>
        <v>2.293300742175413</v>
      </c>
      <c r="BL14">
        <f t="shared" si="9"/>
        <v>3.8953222695322349</v>
      </c>
      <c r="BM14">
        <f t="shared" si="10"/>
        <v>6.3812972499515412</v>
      </c>
      <c r="BN14">
        <f t="shared" si="22"/>
        <v>48.741816903475922</v>
      </c>
      <c r="BO14">
        <f t="shared" si="25"/>
        <v>1.7965159483696817E-2</v>
      </c>
      <c r="BP14">
        <f t="shared" si="23"/>
        <v>0.13092038121165056</v>
      </c>
      <c r="BQ14">
        <f t="shared" si="24"/>
        <v>0.63642229838129794</v>
      </c>
    </row>
    <row r="15" spans="1:69" x14ac:dyDescent="0.35">
      <c r="A15">
        <v>2031</v>
      </c>
      <c r="B15" s="1">
        <f>'social care need'!B15</f>
        <v>42878</v>
      </c>
      <c r="C15" s="1">
        <v>699</v>
      </c>
      <c r="D15" s="1">
        <f>'social care need'!D15</f>
        <v>26797</v>
      </c>
      <c r="E15" s="1">
        <v>5087</v>
      </c>
      <c r="F15" s="1">
        <v>4819</v>
      </c>
      <c r="G15" s="1">
        <f>'social care need'!F15</f>
        <v>13499</v>
      </c>
      <c r="H15" s="1">
        <v>5963</v>
      </c>
      <c r="I15" s="1">
        <v>5745</v>
      </c>
      <c r="J15" s="1">
        <f t="shared" si="11"/>
        <v>83174</v>
      </c>
      <c r="K15" s="1">
        <f t="shared" si="12"/>
        <v>11749</v>
      </c>
      <c r="M15">
        <v>2031</v>
      </c>
      <c r="N15">
        <f t="shared" si="0"/>
        <v>281.69361543502214</v>
      </c>
      <c r="O15">
        <f t="shared" si="1"/>
        <v>2050.0363686952182</v>
      </c>
      <c r="P15">
        <f t="shared" si="2"/>
        <v>2403.0601270944735</v>
      </c>
      <c r="Q15">
        <f t="shared" si="13"/>
        <v>4734.7901112247137</v>
      </c>
      <c r="S15">
        <f>C15/'social care need'!C15</f>
        <v>0.30259740259740259</v>
      </c>
      <c r="T15">
        <f>F15/'social care need'!E15</f>
        <v>0.85322237960339942</v>
      </c>
      <c r="U15">
        <f>I15/'social care need'!G15</f>
        <v>0.9055800756620429</v>
      </c>
      <c r="W15">
        <f t="shared" si="14"/>
        <v>0.30259740259740259</v>
      </c>
      <c r="X15">
        <f>E15/'social care need'!E15</f>
        <v>0.90067280453257792</v>
      </c>
      <c r="Y15">
        <f>H15/'social care need'!G15</f>
        <v>0.93994325346784369</v>
      </c>
      <c r="AA15">
        <v>50.48404</v>
      </c>
      <c r="AB15">
        <v>16.09027</v>
      </c>
      <c r="AC15">
        <v>15.769880000000001</v>
      </c>
      <c r="AE15" s="1">
        <v>8999</v>
      </c>
      <c r="AF15" s="1">
        <v>2205</v>
      </c>
      <c r="AG15" s="1">
        <v>1267</v>
      </c>
      <c r="AI15">
        <f t="shared" si="15"/>
        <v>3626553.4267521664</v>
      </c>
      <c r="AJ15">
        <f t="shared" si="3"/>
        <v>888604.32336798834</v>
      </c>
      <c r="AK15">
        <f t="shared" si="3"/>
        <v>510594.86517335201</v>
      </c>
      <c r="AM15">
        <v>2.7053500000000001E-2</v>
      </c>
      <c r="AN15">
        <v>1.5907819999999999</v>
      </c>
      <c r="AO15">
        <v>0.2588686</v>
      </c>
      <c r="AP15">
        <v>0.1217584</v>
      </c>
      <c r="AQ15">
        <v>0.19848089999999999</v>
      </c>
      <c r="AR15">
        <v>0.3420147</v>
      </c>
      <c r="AT15">
        <f t="shared" si="16"/>
        <v>47185916.599869616</v>
      </c>
      <c r="AU15">
        <f t="shared" si="17"/>
        <v>2774595035.044404</v>
      </c>
      <c r="AV15">
        <f t="shared" si="18"/>
        <v>451510975.28693181</v>
      </c>
      <c r="AW15">
        <f t="shared" si="19"/>
        <v>212367409.30872402</v>
      </c>
      <c r="AX15">
        <f t="shared" si="20"/>
        <v>346184530.43292218</v>
      </c>
      <c r="AY15">
        <f t="shared" si="21"/>
        <v>596531950.02973473</v>
      </c>
      <c r="BA15">
        <v>1.8672102424050081</v>
      </c>
      <c r="BB15">
        <v>3.6327902663906997</v>
      </c>
      <c r="BC15">
        <v>2</v>
      </c>
      <c r="BD15">
        <f t="shared" si="26"/>
        <v>11.337397414036261</v>
      </c>
      <c r="BE15">
        <f t="shared" si="27"/>
        <v>2763487.3074497152</v>
      </c>
      <c r="BG15">
        <v>2031</v>
      </c>
      <c r="BH15">
        <f t="shared" si="5"/>
        <v>0.53496548883829242</v>
      </c>
      <c r="BI15">
        <f t="shared" si="6"/>
        <v>31.456686575310272</v>
      </c>
      <c r="BJ15">
        <f t="shared" si="7"/>
        <v>5.1189593636270505</v>
      </c>
      <c r="BK15">
        <f t="shared" si="8"/>
        <v>2.4076937171223078</v>
      </c>
      <c r="BL15">
        <f t="shared" si="9"/>
        <v>3.9248316001095689</v>
      </c>
      <c r="BM15">
        <f t="shared" si="10"/>
        <v>6.7631197876571223</v>
      </c>
      <c r="BN15">
        <f t="shared" si="22"/>
        <v>50.206256532664618</v>
      </c>
      <c r="BO15">
        <f t="shared" si="25"/>
        <v>1.816771743344733E-2</v>
      </c>
      <c r="BP15">
        <f t="shared" si="23"/>
        <v>0.13470671296229741</v>
      </c>
      <c r="BQ15">
        <f t="shared" si="24"/>
        <v>0.62654913446582661</v>
      </c>
    </row>
    <row r="16" spans="1:69" x14ac:dyDescent="0.35">
      <c r="A16">
        <v>2032</v>
      </c>
      <c r="B16" s="1">
        <f>'social care need'!B16</f>
        <v>43040</v>
      </c>
      <c r="C16" s="1">
        <v>696</v>
      </c>
      <c r="D16" s="1">
        <f>'social care need'!D16</f>
        <v>27246</v>
      </c>
      <c r="E16" s="1">
        <v>5073</v>
      </c>
      <c r="F16" s="1">
        <v>4819</v>
      </c>
      <c r="G16" s="1">
        <f>'social care need'!F16</f>
        <v>13864</v>
      </c>
      <c r="H16" s="1">
        <v>6123</v>
      </c>
      <c r="I16" s="1">
        <v>5896</v>
      </c>
      <c r="J16" s="1">
        <f t="shared" si="11"/>
        <v>84150</v>
      </c>
      <c r="K16" s="1">
        <f t="shared" si="12"/>
        <v>11892</v>
      </c>
      <c r="M16">
        <v>2032</v>
      </c>
      <c r="N16">
        <f t="shared" si="0"/>
        <v>280.48462996105212</v>
      </c>
      <c r="O16">
        <f t="shared" si="1"/>
        <v>2044.3944364833583</v>
      </c>
      <c r="P16">
        <f t="shared" si="2"/>
        <v>2467.5393523728762</v>
      </c>
      <c r="Q16">
        <f t="shared" si="13"/>
        <v>4792.4184188172867</v>
      </c>
      <c r="S16">
        <f>C16/'social care need'!C16</f>
        <v>0.29987074536837571</v>
      </c>
      <c r="T16">
        <f>F16/'social care need'!E16</f>
        <v>0.85337347264034003</v>
      </c>
      <c r="U16">
        <f>I16/'social care need'!G16</f>
        <v>0.90001526484506178</v>
      </c>
      <c r="W16">
        <f t="shared" si="14"/>
        <v>0.29987074536837571</v>
      </c>
      <c r="X16">
        <f>E16/'social care need'!E16</f>
        <v>0.89835310784487343</v>
      </c>
      <c r="Y16">
        <f>H16/'social care need'!G16</f>
        <v>0.93466646313539914</v>
      </c>
      <c r="AA16">
        <v>51.37323</v>
      </c>
      <c r="AB16">
        <v>15.97214</v>
      </c>
      <c r="AC16">
        <v>15.186489999999999</v>
      </c>
      <c r="AE16" s="1">
        <v>9080</v>
      </c>
      <c r="AF16" s="1">
        <v>2224</v>
      </c>
      <c r="AG16" s="1">
        <v>1324</v>
      </c>
      <c r="AI16">
        <f t="shared" si="15"/>
        <v>3659196.0345493578</v>
      </c>
      <c r="AJ16">
        <f t="shared" si="3"/>
        <v>896261.23136979865</v>
      </c>
      <c r="AK16">
        <f t="shared" si="3"/>
        <v>533565.589178783</v>
      </c>
      <c r="AM16">
        <v>2.63194E-2</v>
      </c>
      <c r="AN16">
        <v>1.5389630000000001</v>
      </c>
      <c r="AO16">
        <v>0.26184869999999999</v>
      </c>
      <c r="AP16">
        <v>0.1153347</v>
      </c>
      <c r="AQ16">
        <v>0.208179</v>
      </c>
      <c r="AR16">
        <v>0.34215770000000001</v>
      </c>
      <c r="AT16">
        <f t="shared" si="16"/>
        <v>46444196.446175285</v>
      </c>
      <c r="AU16">
        <f t="shared" si="17"/>
        <v>2715711600.3934464</v>
      </c>
      <c r="AV16">
        <f t="shared" si="18"/>
        <v>462067997.82577181</v>
      </c>
      <c r="AW16">
        <f t="shared" si="19"/>
        <v>203523920.14486244</v>
      </c>
      <c r="AX16">
        <f t="shared" si="20"/>
        <v>367360440.28238958</v>
      </c>
      <c r="AY16">
        <f t="shared" si="21"/>
        <v>603784259.30574059</v>
      </c>
      <c r="BA16">
        <v>1.9107377039741635</v>
      </c>
      <c r="BB16">
        <v>3.6839402663906924</v>
      </c>
      <c r="BC16">
        <v>2</v>
      </c>
      <c r="BD16">
        <f t="shared" si="26"/>
        <v>11.518883611524902</v>
      </c>
      <c r="BE16">
        <f t="shared" si="27"/>
        <v>2815087.425501979</v>
      </c>
      <c r="BG16">
        <v>2032</v>
      </c>
      <c r="BH16">
        <f t="shared" si="5"/>
        <v>0.53498529329429156</v>
      </c>
      <c r="BI16">
        <f t="shared" si="6"/>
        <v>31.281965847400134</v>
      </c>
      <c r="BJ16">
        <f t="shared" si="7"/>
        <v>5.3225074875654066</v>
      </c>
      <c r="BK16">
        <f t="shared" si="8"/>
        <v>2.3443683483099589</v>
      </c>
      <c r="BL16">
        <f t="shared" si="9"/>
        <v>4.2315821550913899</v>
      </c>
      <c r="BM16">
        <f t="shared" si="10"/>
        <v>6.9549206094135974</v>
      </c>
      <c r="BN16">
        <f t="shared" si="22"/>
        <v>50.670329741074774</v>
      </c>
      <c r="BO16">
        <f t="shared" si="25"/>
        <v>1.7999558124572056E-2</v>
      </c>
      <c r="BP16">
        <f t="shared" si="23"/>
        <v>0.13725824649164944</v>
      </c>
      <c r="BQ16">
        <f t="shared" si="24"/>
        <v>0.61736258688764967</v>
      </c>
    </row>
    <row r="17" spans="1:69" x14ac:dyDescent="0.35">
      <c r="A17">
        <v>2033</v>
      </c>
      <c r="B17" s="1">
        <f>'social care need'!B17</f>
        <v>43192</v>
      </c>
      <c r="C17" s="1">
        <v>701</v>
      </c>
      <c r="D17" s="1">
        <f>'social care need'!D17</f>
        <v>27703</v>
      </c>
      <c r="E17" s="1">
        <v>5221</v>
      </c>
      <c r="F17" s="1">
        <v>4944</v>
      </c>
      <c r="G17" s="1">
        <f>'social care need'!F17</f>
        <v>14221</v>
      </c>
      <c r="H17" s="1">
        <v>6302</v>
      </c>
      <c r="I17" s="1">
        <v>6077</v>
      </c>
      <c r="J17" s="1">
        <f t="shared" si="11"/>
        <v>85116</v>
      </c>
      <c r="K17" s="1">
        <f t="shared" si="12"/>
        <v>12224</v>
      </c>
      <c r="M17">
        <v>2033</v>
      </c>
      <c r="N17">
        <f t="shared" si="0"/>
        <v>282.49960575100221</v>
      </c>
      <c r="O17">
        <f t="shared" si="1"/>
        <v>2104.0377198658807</v>
      </c>
      <c r="P17">
        <f t="shared" si="2"/>
        <v>2539.6754856530893</v>
      </c>
      <c r="Q17">
        <f t="shared" si="13"/>
        <v>4926.212811269972</v>
      </c>
      <c r="S17">
        <f>C17/'social care need'!C17</f>
        <v>0.30346320346320349</v>
      </c>
      <c r="T17">
        <f>F17/'social care need'!E17</f>
        <v>0.85580751254976628</v>
      </c>
      <c r="U17">
        <f>I17/'social care need'!G17</f>
        <v>0.91507303117000449</v>
      </c>
      <c r="W17">
        <f t="shared" si="14"/>
        <v>0.30346320346320349</v>
      </c>
      <c r="X17">
        <f>E17/'social care need'!E17</f>
        <v>0.90375627488315735</v>
      </c>
      <c r="Y17">
        <f>H17/'social care need'!G17</f>
        <v>0.94895347086282189</v>
      </c>
      <c r="AA17">
        <v>51.282989999999998</v>
      </c>
      <c r="AB17">
        <v>16.303039999999999</v>
      </c>
      <c r="AC17">
        <v>15.52768</v>
      </c>
      <c r="AE17" s="1">
        <v>9332</v>
      </c>
      <c r="AF17" s="1">
        <v>2294</v>
      </c>
      <c r="AG17" s="1">
        <v>1340</v>
      </c>
      <c r="AI17">
        <f t="shared" si="15"/>
        <v>3760750.8143628421</v>
      </c>
      <c r="AJ17">
        <f t="shared" si="3"/>
        <v>924470.89242909988</v>
      </c>
      <c r="AK17">
        <f t="shared" si="3"/>
        <v>540013.51170662325</v>
      </c>
      <c r="AM17">
        <v>3.3510600000000001E-2</v>
      </c>
      <c r="AN17">
        <v>1.5955710000000001</v>
      </c>
      <c r="AO17">
        <v>0.28262989999999999</v>
      </c>
      <c r="AP17">
        <v>0.12706609999999999</v>
      </c>
      <c r="AQ17">
        <v>0.1900762</v>
      </c>
      <c r="AR17">
        <v>0.34320079999999997</v>
      </c>
      <c r="AT17">
        <f t="shared" si="16"/>
        <v>59812886.06125313</v>
      </c>
      <c r="AU17">
        <f t="shared" si="17"/>
        <v>2847925922.7122078</v>
      </c>
      <c r="AV17">
        <f t="shared" si="18"/>
        <v>504464557.66842026</v>
      </c>
      <c r="AW17">
        <f t="shared" si="19"/>
        <v>226799584.65523729</v>
      </c>
      <c r="AX17">
        <f t="shared" si="20"/>
        <v>339265966.39737755</v>
      </c>
      <c r="AY17">
        <f t="shared" si="21"/>
        <v>612577224.71489382</v>
      </c>
      <c r="BA17">
        <v>1.9307644884508477</v>
      </c>
      <c r="BB17">
        <v>3.7096560381015138</v>
      </c>
      <c r="BC17">
        <v>2</v>
      </c>
      <c r="BD17">
        <f t="shared" si="26"/>
        <v>11.709051375616223</v>
      </c>
      <c r="BE17">
        <f t="shared" si="27"/>
        <v>2868876.362340881</v>
      </c>
      <c r="BG17">
        <v>2033</v>
      </c>
      <c r="BH17">
        <f t="shared" si="5"/>
        <v>0.70035215581509236</v>
      </c>
      <c r="BI17">
        <f t="shared" si="6"/>
        <v>33.346510942986477</v>
      </c>
      <c r="BJ17">
        <f t="shared" si="7"/>
        <v>5.906801422917046</v>
      </c>
      <c r="BK17">
        <f t="shared" si="8"/>
        <v>2.6556079886965942</v>
      </c>
      <c r="BL17">
        <f t="shared" si="9"/>
        <v>3.972482630544981</v>
      </c>
      <c r="BM17">
        <f t="shared" si="10"/>
        <v>7.1726981957190956</v>
      </c>
      <c r="BN17">
        <f t="shared" si="22"/>
        <v>53.754453336679283</v>
      </c>
      <c r="BO17">
        <f t="shared" si="25"/>
        <v>1.87371104737389E-2</v>
      </c>
      <c r="BP17">
        <f t="shared" si="23"/>
        <v>0.133434492409298</v>
      </c>
      <c r="BQ17">
        <f t="shared" si="24"/>
        <v>0.62034880597013764</v>
      </c>
    </row>
    <row r="18" spans="1:69" x14ac:dyDescent="0.35">
      <c r="A18">
        <v>2034</v>
      </c>
      <c r="B18" s="1">
        <f>'social care need'!B18</f>
        <v>43337</v>
      </c>
      <c r="C18" s="1">
        <v>686</v>
      </c>
      <c r="D18" s="1">
        <f>'social care need'!D18</f>
        <v>28150</v>
      </c>
      <c r="E18" s="1">
        <v>5308</v>
      </c>
      <c r="F18" s="1">
        <v>5005</v>
      </c>
      <c r="G18" s="1">
        <f>'social care need'!F18</f>
        <v>14579</v>
      </c>
      <c r="H18" s="1">
        <v>6473</v>
      </c>
      <c r="I18" s="1">
        <v>6243</v>
      </c>
      <c r="J18" s="1">
        <f t="shared" si="11"/>
        <v>86066</v>
      </c>
      <c r="K18" s="1">
        <f t="shared" si="12"/>
        <v>12467</v>
      </c>
      <c r="M18">
        <v>2034</v>
      </c>
      <c r="N18">
        <f t="shared" si="0"/>
        <v>276.45467838115195</v>
      </c>
      <c r="O18">
        <f t="shared" si="1"/>
        <v>2139.0982986110121</v>
      </c>
      <c r="P18">
        <f t="shared" si="2"/>
        <v>2608.5876576693827</v>
      </c>
      <c r="Q18">
        <f t="shared" si="13"/>
        <v>5024.1406346615468</v>
      </c>
      <c r="S18">
        <f>C18/'social care need'!C18</f>
        <v>0.29607250755287007</v>
      </c>
      <c r="T18">
        <f>F18/'social care need'!E18</f>
        <v>0.85278582382007151</v>
      </c>
      <c r="U18">
        <f>I18/'social care need'!G18</f>
        <v>0.91258587925741852</v>
      </c>
      <c r="W18">
        <f t="shared" si="14"/>
        <v>0.29607250755287007</v>
      </c>
      <c r="X18">
        <f>E18/'social care need'!E18</f>
        <v>0.90441301754983816</v>
      </c>
      <c r="Y18">
        <f>H18/'social care need'!G18</f>
        <v>0.9462066949276422</v>
      </c>
      <c r="AA18">
        <v>48.023530000000001</v>
      </c>
      <c r="AB18">
        <v>16.514420000000001</v>
      </c>
      <c r="AC18">
        <v>15.203709999999999</v>
      </c>
      <c r="AE18" s="1">
        <v>9431</v>
      </c>
      <c r="AF18" s="1">
        <v>2383</v>
      </c>
      <c r="AG18" s="1">
        <v>1420</v>
      </c>
      <c r="AI18">
        <f t="shared" si="15"/>
        <v>3800647.3350038538</v>
      </c>
      <c r="AJ18">
        <f t="shared" si="3"/>
        <v>960337.46149021143</v>
      </c>
      <c r="AK18">
        <f t="shared" si="3"/>
        <v>572253.1243458247</v>
      </c>
      <c r="AM18">
        <v>2.9208999999999999E-2</v>
      </c>
      <c r="AN18">
        <v>1.541952</v>
      </c>
      <c r="AO18">
        <v>0.28660210000000003</v>
      </c>
      <c r="AP18">
        <v>0.13028020000000001</v>
      </c>
      <c r="AQ18">
        <v>0.20189090000000001</v>
      </c>
      <c r="AR18">
        <v>0.3548133</v>
      </c>
      <c r="AT18">
        <f t="shared" si="16"/>
        <v>52716874.828175612</v>
      </c>
      <c r="AU18">
        <f t="shared" si="17"/>
        <v>2782939866.994935</v>
      </c>
      <c r="AV18">
        <f t="shared" si="18"/>
        <v>517264097.75042874</v>
      </c>
      <c r="AW18">
        <f t="shared" si="19"/>
        <v>235131808.5518055</v>
      </c>
      <c r="AX18">
        <f t="shared" si="20"/>
        <v>364375956.18637133</v>
      </c>
      <c r="AY18">
        <f t="shared" si="21"/>
        <v>640372772.89437938</v>
      </c>
      <c r="BA18">
        <v>1.9143592413961841</v>
      </c>
      <c r="BB18">
        <v>3.7096560381015138</v>
      </c>
      <c r="BC18">
        <v>2</v>
      </c>
      <c r="BD18">
        <f t="shared" si="26"/>
        <v>11.905310693113902</v>
      </c>
      <c r="BE18">
        <f t="shared" si="27"/>
        <v>2924267.6083625192</v>
      </c>
      <c r="BG18">
        <v>2034</v>
      </c>
      <c r="BH18">
        <f t="shared" si="5"/>
        <v>0.6276107735994263</v>
      </c>
      <c r="BI18">
        <f t="shared" si="6"/>
        <v>33.13176375682778</v>
      </c>
      <c r="BJ18">
        <f t="shared" si="7"/>
        <v>6.1581897941120936</v>
      </c>
      <c r="BK18">
        <f t="shared" si="8"/>
        <v>2.7993172346430213</v>
      </c>
      <c r="BL18">
        <f t="shared" si="9"/>
        <v>4.3380089674992091</v>
      </c>
      <c r="BM18">
        <f t="shared" si="10"/>
        <v>7.6238368207184557</v>
      </c>
      <c r="BN18">
        <f t="shared" si="22"/>
        <v>54.678727347399985</v>
      </c>
      <c r="BO18">
        <f t="shared" si="25"/>
        <v>1.8698263863073064E-2</v>
      </c>
      <c r="BP18">
        <f t="shared" si="23"/>
        <v>0.13942966836591844</v>
      </c>
      <c r="BQ18">
        <f t="shared" si="24"/>
        <v>0.60593516645561107</v>
      </c>
    </row>
    <row r="19" spans="1:69" x14ac:dyDescent="0.35">
      <c r="A19">
        <v>2035</v>
      </c>
      <c r="B19" s="1">
        <f>'social care need'!B19</f>
        <v>43479</v>
      </c>
      <c r="C19" s="1">
        <v>702</v>
      </c>
      <c r="D19" s="1">
        <f>'social care need'!D19</f>
        <v>28598</v>
      </c>
      <c r="E19" s="1">
        <v>5437</v>
      </c>
      <c r="F19" s="1">
        <v>5110</v>
      </c>
      <c r="G19" s="1">
        <f>'social care need'!F19</f>
        <v>14936</v>
      </c>
      <c r="H19" s="1">
        <v>6635</v>
      </c>
      <c r="I19" s="1">
        <v>6373</v>
      </c>
      <c r="J19" s="1">
        <f t="shared" si="11"/>
        <v>87013</v>
      </c>
      <c r="K19" s="1">
        <f t="shared" si="12"/>
        <v>12774</v>
      </c>
      <c r="M19">
        <v>2035</v>
      </c>
      <c r="N19">
        <f t="shared" si="0"/>
        <v>282.90260090899221</v>
      </c>
      <c r="O19">
        <f t="shared" si="1"/>
        <v>2191.0846739917242</v>
      </c>
      <c r="P19">
        <f t="shared" si="2"/>
        <v>2673.8728732637655</v>
      </c>
      <c r="Q19">
        <f t="shared" si="13"/>
        <v>5147.8601481644819</v>
      </c>
      <c r="S19">
        <f>C19/'social care need'!C19</f>
        <v>0.30442324371205548</v>
      </c>
      <c r="T19">
        <f>F19/'social care need'!E19</f>
        <v>0.85723871833584964</v>
      </c>
      <c r="U19">
        <f>I19/'social care need'!G19</f>
        <v>0.9029470104845565</v>
      </c>
      <c r="W19">
        <f t="shared" si="14"/>
        <v>0.30442324371205548</v>
      </c>
      <c r="X19">
        <f>E19/'social care need'!E19</f>
        <v>0.91209528602583456</v>
      </c>
      <c r="Y19">
        <f>H19/'social care need'!G19</f>
        <v>0.94006800793425904</v>
      </c>
      <c r="AA19">
        <v>50.645719999999997</v>
      </c>
      <c r="AB19">
        <v>16.444990000000001</v>
      </c>
      <c r="AC19">
        <v>15.34193</v>
      </c>
      <c r="AE19" s="1">
        <v>9655</v>
      </c>
      <c r="AF19" s="1">
        <v>2449</v>
      </c>
      <c r="AG19" s="1">
        <v>1451</v>
      </c>
      <c r="AI19">
        <f t="shared" si="15"/>
        <v>3890918.2503936179</v>
      </c>
      <c r="AJ19">
        <f t="shared" ref="AJ19:AJ53" si="28">AF19*$L$3</f>
        <v>986935.14191755257</v>
      </c>
      <c r="AK19">
        <f t="shared" ref="AK19:AK53" si="29">AG19*$L$3</f>
        <v>584745.97424351529</v>
      </c>
      <c r="AM19">
        <v>5.0176199999999997E-2</v>
      </c>
      <c r="AN19">
        <v>1.579324</v>
      </c>
      <c r="AO19">
        <v>0.2936242</v>
      </c>
      <c r="AP19">
        <v>0.12746270000000001</v>
      </c>
      <c r="AQ19">
        <v>0.19311970000000001</v>
      </c>
      <c r="AR19">
        <v>0.36232180000000003</v>
      </c>
      <c r="AT19">
        <f t="shared" si="16"/>
        <v>91555251.21736984</v>
      </c>
      <c r="AU19">
        <f t="shared" si="17"/>
        <v>2881752814.5539403</v>
      </c>
      <c r="AV19">
        <f t="shared" si="18"/>
        <v>535768698.99472755</v>
      </c>
      <c r="AW19">
        <f t="shared" si="19"/>
        <v>232577985.56575131</v>
      </c>
      <c r="AX19">
        <f t="shared" si="20"/>
        <v>352380663.51224488</v>
      </c>
      <c r="AY19">
        <f t="shared" si="21"/>
        <v>661119483.35126293</v>
      </c>
      <c r="BA19">
        <v>1.9073535681940683</v>
      </c>
      <c r="BB19">
        <v>3.7096560381015138</v>
      </c>
      <c r="BC19">
        <v>2</v>
      </c>
      <c r="BD19">
        <f t="shared" si="26"/>
        <v>12.104859578525243</v>
      </c>
      <c r="BE19">
        <f t="shared" si="27"/>
        <v>2980248.5955663621</v>
      </c>
      <c r="BG19">
        <v>2035</v>
      </c>
      <c r="BH19">
        <f t="shared" si="5"/>
        <v>1.1082634596628642</v>
      </c>
      <c r="BI19">
        <f t="shared" si="6"/>
        <v>34.883213160195346</v>
      </c>
      <c r="BJ19">
        <f t="shared" si="7"/>
        <v>6.4854048679003355</v>
      </c>
      <c r="BK19">
        <f t="shared" si="8"/>
        <v>2.8153238563296905</v>
      </c>
      <c r="BL19">
        <f t="shared" si="9"/>
        <v>4.2655184500032783</v>
      </c>
      <c r="BM19">
        <f t="shared" si="10"/>
        <v>8.0027585105941945</v>
      </c>
      <c r="BN19">
        <f t="shared" si="22"/>
        <v>57.560482304685706</v>
      </c>
      <c r="BO19">
        <f t="shared" si="25"/>
        <v>1.9313986890327515E-2</v>
      </c>
      <c r="BP19">
        <f t="shared" si="23"/>
        <v>0.13903216564852741</v>
      </c>
      <c r="BQ19">
        <f t="shared" si="24"/>
        <v>0.60602711727722414</v>
      </c>
    </row>
    <row r="20" spans="1:69" x14ac:dyDescent="0.35">
      <c r="A20">
        <v>2036</v>
      </c>
      <c r="B20" s="1">
        <f>'social care need'!B20</f>
        <v>43894</v>
      </c>
      <c r="C20" s="1">
        <v>676</v>
      </c>
      <c r="D20" s="1">
        <f>'social care need'!D20</f>
        <v>28711</v>
      </c>
      <c r="E20" s="1">
        <v>5488</v>
      </c>
      <c r="F20" s="1">
        <v>5162</v>
      </c>
      <c r="G20" s="1">
        <f>'social care need'!F20</f>
        <v>15372</v>
      </c>
      <c r="H20" s="1">
        <v>6770</v>
      </c>
      <c r="I20" s="1">
        <v>6489</v>
      </c>
      <c r="J20" s="1">
        <f t="shared" si="11"/>
        <v>87977</v>
      </c>
      <c r="K20" s="1">
        <f t="shared" si="12"/>
        <v>12934</v>
      </c>
      <c r="M20">
        <v>2036</v>
      </c>
      <c r="N20">
        <f t="shared" si="0"/>
        <v>272.42472680125178</v>
      </c>
      <c r="O20">
        <f t="shared" si="1"/>
        <v>2211.6374270492156</v>
      </c>
      <c r="P20">
        <f t="shared" si="2"/>
        <v>2728.2772195924176</v>
      </c>
      <c r="Q20">
        <f t="shared" si="13"/>
        <v>5212.3393734428846</v>
      </c>
      <c r="S20">
        <f>C20/'social care need'!C20</f>
        <v>0.30138207757467678</v>
      </c>
      <c r="T20">
        <f>F20/'social care need'!E20</f>
        <v>0.85153414714615638</v>
      </c>
      <c r="U20">
        <f>I20/'social care need'!G20</f>
        <v>0.90376044568245129</v>
      </c>
      <c r="W20">
        <f t="shared" si="14"/>
        <v>0.30138207757467678</v>
      </c>
      <c r="X20">
        <f>E20/'social care need'!E20</f>
        <v>0.90531177829099307</v>
      </c>
      <c r="Y20">
        <f>H20/'social care need'!G20</f>
        <v>0.94289693593314761</v>
      </c>
      <c r="AA20">
        <v>49.699680000000001</v>
      </c>
      <c r="AB20">
        <v>16.261690000000002</v>
      </c>
      <c r="AC20">
        <v>15.180899999999999</v>
      </c>
      <c r="AE20" s="1">
        <v>9627</v>
      </c>
      <c r="AF20" s="1">
        <v>2563</v>
      </c>
      <c r="AG20" s="1">
        <v>1498</v>
      </c>
      <c r="AI20">
        <f t="shared" si="15"/>
        <v>3879634.3859698973</v>
      </c>
      <c r="AJ20">
        <f t="shared" si="28"/>
        <v>1032876.5899284146</v>
      </c>
      <c r="AK20">
        <f t="shared" si="29"/>
        <v>603686.746669046</v>
      </c>
      <c r="AM20">
        <v>4.5091899999999997E-2</v>
      </c>
      <c r="AN20">
        <v>1.5282469999999999</v>
      </c>
      <c r="AO20">
        <v>0.28112609999999999</v>
      </c>
      <c r="AP20">
        <v>0.1363048</v>
      </c>
      <c r="AQ20">
        <v>0.2019339</v>
      </c>
      <c r="AR20">
        <v>0.37178290000000003</v>
      </c>
      <c r="AT20">
        <f t="shared" si="16"/>
        <v>83189599.265857548</v>
      </c>
      <c r="AU20">
        <f t="shared" si="17"/>
        <v>2819447739.1560125</v>
      </c>
      <c r="AV20">
        <f t="shared" si="18"/>
        <v>518646754.7868551</v>
      </c>
      <c r="AW20">
        <f t="shared" si="19"/>
        <v>251467374.18500572</v>
      </c>
      <c r="AX20">
        <f t="shared" si="20"/>
        <v>372545850.12367523</v>
      </c>
      <c r="AY20">
        <f t="shared" si="21"/>
        <v>685898586.32921636</v>
      </c>
      <c r="BA20">
        <v>2.0260635131734972</v>
      </c>
      <c r="BB20">
        <v>3.8344999999999914</v>
      </c>
      <c r="BC20">
        <v>2</v>
      </c>
      <c r="BD20">
        <f t="shared" si="26"/>
        <v>12.307753169395797</v>
      </c>
      <c r="BE20">
        <f t="shared" si="27"/>
        <v>3037092.4734949507</v>
      </c>
      <c r="BG20">
        <v>2036</v>
      </c>
      <c r="BH20">
        <f t="shared" si="5"/>
        <v>1.0238770540251245</v>
      </c>
      <c r="BI20">
        <f t="shared" si="6"/>
        <v>34.701066847543231</v>
      </c>
      <c r="BJ20">
        <f t="shared" si="7"/>
        <v>6.3833762400247602</v>
      </c>
      <c r="BK20">
        <f t="shared" si="8"/>
        <v>3.094998371625143</v>
      </c>
      <c r="BL20">
        <f t="shared" si="9"/>
        <v>4.5852023676049161</v>
      </c>
      <c r="BM20">
        <f t="shared" si="10"/>
        <v>8.4418704997775098</v>
      </c>
      <c r="BN20">
        <f t="shared" si="22"/>
        <v>58.230391380600679</v>
      </c>
      <c r="BO20">
        <f t="shared" si="25"/>
        <v>1.9173071577103393E-2</v>
      </c>
      <c r="BP20">
        <f t="shared" si="23"/>
        <v>0.14497361772137943</v>
      </c>
      <c r="BQ20">
        <f t="shared" si="24"/>
        <v>0.59592707561817648</v>
      </c>
    </row>
    <row r="21" spans="1:69" x14ac:dyDescent="0.35">
      <c r="A21">
        <v>2037</v>
      </c>
      <c r="B21" s="1">
        <f>'social care need'!B21</f>
        <v>44326</v>
      </c>
      <c r="C21" s="1">
        <v>661</v>
      </c>
      <c r="D21" s="1">
        <f>'social care need'!D21</f>
        <v>28842</v>
      </c>
      <c r="E21" s="1">
        <v>5489</v>
      </c>
      <c r="F21" s="1">
        <v>5148</v>
      </c>
      <c r="G21" s="1">
        <f>'social care need'!F21</f>
        <v>15795</v>
      </c>
      <c r="H21" s="1">
        <v>6930</v>
      </c>
      <c r="I21" s="1">
        <v>6645</v>
      </c>
      <c r="J21" s="1">
        <f t="shared" si="11"/>
        <v>88963</v>
      </c>
      <c r="K21" s="1">
        <f t="shared" si="12"/>
        <v>13080</v>
      </c>
      <c r="M21">
        <v>2037</v>
      </c>
      <c r="N21">
        <f t="shared" si="0"/>
        <v>266.37979943140147</v>
      </c>
      <c r="O21">
        <f t="shared" si="1"/>
        <v>2212.0404222072057</v>
      </c>
      <c r="P21">
        <f t="shared" si="2"/>
        <v>2792.7564448708208</v>
      </c>
      <c r="Q21">
        <f t="shared" si="13"/>
        <v>5271.1766665094274</v>
      </c>
      <c r="S21">
        <f>C21/'social care need'!C21</f>
        <v>0.27507282563462337</v>
      </c>
      <c r="T21">
        <f>F21/'social care need'!E21</f>
        <v>0.85034687809712584</v>
      </c>
      <c r="U21">
        <f>I21/'social care need'!G21</f>
        <v>0.90224032586558045</v>
      </c>
      <c r="W21">
        <f t="shared" si="14"/>
        <v>0.27507282563462337</v>
      </c>
      <c r="X21">
        <f>E21/'social care need'!E21</f>
        <v>0.9066732738685167</v>
      </c>
      <c r="Y21">
        <f>H21/'social care need'!G21</f>
        <v>0.94093686354378814</v>
      </c>
      <c r="AA21">
        <v>49.022289999999998</v>
      </c>
      <c r="AB21">
        <v>16.063859999999998</v>
      </c>
      <c r="AC21">
        <v>15.01332</v>
      </c>
      <c r="AE21" s="1">
        <v>9637</v>
      </c>
      <c r="AF21" s="1">
        <v>2642</v>
      </c>
      <c r="AG21" s="1">
        <v>1581</v>
      </c>
      <c r="AI21">
        <f t="shared" si="15"/>
        <v>3883664.3375497977</v>
      </c>
      <c r="AJ21">
        <f t="shared" si="28"/>
        <v>1064713.2074096259</v>
      </c>
      <c r="AK21">
        <f t="shared" si="29"/>
        <v>637135.34478221752</v>
      </c>
      <c r="AM21">
        <v>3.6119699999999998E-2</v>
      </c>
      <c r="AN21">
        <v>1.4934240000000001</v>
      </c>
      <c r="AO21">
        <v>0.27851779999999998</v>
      </c>
      <c r="AP21">
        <v>0.1382592</v>
      </c>
      <c r="AQ21">
        <v>0.21331310000000001</v>
      </c>
      <c r="AR21">
        <v>0.36524190000000001</v>
      </c>
      <c r="AT21">
        <f t="shared" si="16"/>
        <v>67383707.542333528</v>
      </c>
      <c r="AU21">
        <f t="shared" si="17"/>
        <v>2786082001.0327306</v>
      </c>
      <c r="AV21">
        <f t="shared" si="18"/>
        <v>519593517.67966354</v>
      </c>
      <c r="AW21">
        <f t="shared" si="19"/>
        <v>257931751.86496571</v>
      </c>
      <c r="AX21">
        <f t="shared" si="20"/>
        <v>397949804.27159005</v>
      </c>
      <c r="AY21">
        <f t="shared" si="21"/>
        <v>681383105.94512784</v>
      </c>
      <c r="BA21">
        <v>2.0144863400446411</v>
      </c>
      <c r="BB21">
        <v>3.8344999999999914</v>
      </c>
      <c r="BC21">
        <v>2</v>
      </c>
      <c r="BD21">
        <f t="shared" si="26"/>
        <v>12.529111730074781</v>
      </c>
      <c r="BE21">
        <f t="shared" si="27"/>
        <v>3098625.8959617703</v>
      </c>
      <c r="BG21">
        <v>2037</v>
      </c>
      <c r="BH21">
        <f t="shared" si="5"/>
        <v>0.84425800058457956</v>
      </c>
      <c r="BI21">
        <f t="shared" si="6"/>
        <v>34.907132680089404</v>
      </c>
      <c r="BJ21">
        <f t="shared" si="7"/>
        <v>6.5100452372310906</v>
      </c>
      <c r="BK21">
        <f t="shared" si="8"/>
        <v>3.2316557378500796</v>
      </c>
      <c r="BL21">
        <f t="shared" si="9"/>
        <v>4.9859575606801423</v>
      </c>
      <c r="BM21">
        <f t="shared" si="10"/>
        <v>8.5371250653718889</v>
      </c>
      <c r="BN21">
        <f t="shared" si="22"/>
        <v>59.016174281807182</v>
      </c>
      <c r="BO21">
        <f t="shared" si="25"/>
        <v>1.904591785627267E-2</v>
      </c>
      <c r="BP21">
        <f t="shared" si="23"/>
        <v>0.14465737857907224</v>
      </c>
      <c r="BQ21">
        <f t="shared" si="24"/>
        <v>0.591484166923544</v>
      </c>
    </row>
    <row r="22" spans="1:69" x14ac:dyDescent="0.35">
      <c r="A22">
        <v>2038</v>
      </c>
      <c r="B22" s="1">
        <f>'social care need'!B22</f>
        <v>44741</v>
      </c>
      <c r="C22" s="1">
        <v>665</v>
      </c>
      <c r="D22" s="1">
        <f>'social care need'!D22</f>
        <v>28944</v>
      </c>
      <c r="E22" s="1">
        <v>5523</v>
      </c>
      <c r="F22" s="1">
        <v>5185</v>
      </c>
      <c r="G22" s="1">
        <f>'social care need'!F22</f>
        <v>16213</v>
      </c>
      <c r="H22" s="1">
        <v>7130</v>
      </c>
      <c r="I22" s="1">
        <v>6852</v>
      </c>
      <c r="J22" s="1">
        <f t="shared" si="11"/>
        <v>89898</v>
      </c>
      <c r="K22" s="1">
        <f t="shared" si="12"/>
        <v>13318</v>
      </c>
      <c r="M22">
        <v>2038</v>
      </c>
      <c r="N22">
        <f t="shared" si="0"/>
        <v>267.99178006336155</v>
      </c>
      <c r="O22">
        <f t="shared" si="1"/>
        <v>2225.742257578866</v>
      </c>
      <c r="P22">
        <f t="shared" si="2"/>
        <v>2873.3554764688238</v>
      </c>
      <c r="Q22">
        <f t="shared" si="13"/>
        <v>5367.0895141110514</v>
      </c>
      <c r="S22">
        <f>C22/'social care need'!C22</f>
        <v>0.27547638773819388</v>
      </c>
      <c r="T22">
        <f>F22/'social care need'!E22</f>
        <v>0.84653061224489801</v>
      </c>
      <c r="U22">
        <f>I22/'social care need'!G22</f>
        <v>0.90491283676703649</v>
      </c>
      <c r="W22">
        <f t="shared" si="14"/>
        <v>0.27547638773819388</v>
      </c>
      <c r="X22">
        <f>E22/'social care need'!E22</f>
        <v>0.90171428571428569</v>
      </c>
      <c r="Y22">
        <f>H22/'social care need'!G22</f>
        <v>0.94162704701531963</v>
      </c>
      <c r="AA22">
        <v>52.361469999999997</v>
      </c>
      <c r="AB22">
        <v>16.01774</v>
      </c>
      <c r="AC22">
        <v>15.202629999999999</v>
      </c>
      <c r="AE22" s="1">
        <v>9919</v>
      </c>
      <c r="AF22" s="1">
        <v>2673</v>
      </c>
      <c r="AG22" s="1">
        <v>1550</v>
      </c>
      <c r="AI22">
        <f t="shared" si="15"/>
        <v>3997308.9721029825</v>
      </c>
      <c r="AJ22">
        <f t="shared" si="28"/>
        <v>1077206.0573073165</v>
      </c>
      <c r="AK22">
        <f t="shared" si="29"/>
        <v>624642.49488452694</v>
      </c>
      <c r="AM22">
        <v>4.8055599999999997E-2</v>
      </c>
      <c r="AN22">
        <v>1.530697</v>
      </c>
      <c r="AO22">
        <v>0.27657100000000001</v>
      </c>
      <c r="AP22">
        <v>0.13233249999999999</v>
      </c>
      <c r="AQ22">
        <v>0.21390880000000001</v>
      </c>
      <c r="AR22">
        <v>0.37559039999999999</v>
      </c>
      <c r="AT22">
        <f t="shared" si="16"/>
        <v>90593154.536035776</v>
      </c>
      <c r="AU22">
        <f t="shared" si="17"/>
        <v>2885629767.786613</v>
      </c>
      <c r="AV22">
        <f t="shared" si="18"/>
        <v>521384382.73970062</v>
      </c>
      <c r="AW22">
        <f t="shared" si="19"/>
        <v>249469752.17539588</v>
      </c>
      <c r="AX22">
        <f t="shared" si="20"/>
        <v>403255249.64869797</v>
      </c>
      <c r="AY22">
        <f t="shared" si="21"/>
        <v>708053154.04347241</v>
      </c>
      <c r="BA22">
        <v>1.9903586550271939</v>
      </c>
      <c r="BB22">
        <v>3.8344999999999914</v>
      </c>
      <c r="BC22">
        <v>2</v>
      </c>
      <c r="BD22">
        <f t="shared" si="26"/>
        <v>12.754451489573036</v>
      </c>
      <c r="BE22">
        <f t="shared" si="27"/>
        <v>3161047.291365006</v>
      </c>
      <c r="BG22">
        <v>2038</v>
      </c>
      <c r="BH22">
        <f t="shared" si="5"/>
        <v>1.1554659948172616</v>
      </c>
      <c r="BI22">
        <f t="shared" si="6"/>
        <v>36.804624890102254</v>
      </c>
      <c r="BJ22">
        <f t="shared" si="7"/>
        <v>6.6499718170744924</v>
      </c>
      <c r="BK22">
        <f t="shared" si="8"/>
        <v>3.1818498522368941</v>
      </c>
      <c r="BL22">
        <f t="shared" si="9"/>
        <v>5.1432995195599824</v>
      </c>
      <c r="BM22">
        <f t="shared" si="10"/>
        <v>9.0308296052866535</v>
      </c>
      <c r="BN22">
        <f t="shared" si="22"/>
        <v>61.966041679077541</v>
      </c>
      <c r="BO22">
        <f t="shared" si="25"/>
        <v>1.9603010005054152E-2</v>
      </c>
      <c r="BP22">
        <f t="shared" si="23"/>
        <v>0.14573836508804883</v>
      </c>
      <c r="BQ22">
        <f t="shared" si="24"/>
        <v>0.59394829640262647</v>
      </c>
    </row>
    <row r="23" spans="1:69" x14ac:dyDescent="0.35">
      <c r="A23">
        <v>2039</v>
      </c>
      <c r="B23" s="1">
        <f>'social care need'!B23</f>
        <v>45155</v>
      </c>
      <c r="C23" s="1">
        <v>657</v>
      </c>
      <c r="D23" s="1">
        <f>'social care need'!D23</f>
        <v>29069</v>
      </c>
      <c r="E23" s="1">
        <v>5621</v>
      </c>
      <c r="F23" s="1">
        <v>5280</v>
      </c>
      <c r="G23" s="1">
        <f>'social care need'!F23</f>
        <v>16668</v>
      </c>
      <c r="H23" s="1">
        <v>7312</v>
      </c>
      <c r="I23" s="1">
        <v>7015</v>
      </c>
      <c r="J23" s="1">
        <f t="shared" si="11"/>
        <v>90892</v>
      </c>
      <c r="K23" s="1">
        <f t="shared" si="12"/>
        <v>13590</v>
      </c>
      <c r="M23">
        <v>2039</v>
      </c>
      <c r="N23">
        <f t="shared" si="0"/>
        <v>264.76781879944144</v>
      </c>
      <c r="O23">
        <f t="shared" si="1"/>
        <v>2265.2357830618876</v>
      </c>
      <c r="P23">
        <f t="shared" si="2"/>
        <v>2946.7005952230074</v>
      </c>
      <c r="Q23">
        <f t="shared" si="13"/>
        <v>5476.7041970843366</v>
      </c>
      <c r="S23">
        <f>C23/'social care need'!C23</f>
        <v>0.26904176904176902</v>
      </c>
      <c r="T23">
        <f>F23/'social care need'!E23</f>
        <v>0.86827824370991613</v>
      </c>
      <c r="U23">
        <f>I23/'social care need'!G23</f>
        <v>0.91496021912090775</v>
      </c>
      <c r="W23">
        <f t="shared" si="14"/>
        <v>0.26904176904176902</v>
      </c>
      <c r="X23">
        <f>E23/'social care need'!E23</f>
        <v>0.92435454694951491</v>
      </c>
      <c r="Y23">
        <f>H23/'social care need'!G23</f>
        <v>0.95369766531889921</v>
      </c>
      <c r="AA23">
        <v>51.256619999999998</v>
      </c>
      <c r="AB23">
        <v>16.012530000000002</v>
      </c>
      <c r="AC23">
        <v>15.226319999999999</v>
      </c>
      <c r="AE23" s="1">
        <v>10174</v>
      </c>
      <c r="AF23" s="1">
        <v>2613</v>
      </c>
      <c r="AG23" s="1">
        <v>1621</v>
      </c>
      <c r="AI23">
        <f t="shared" si="15"/>
        <v>4100072.7373904367</v>
      </c>
      <c r="AJ23">
        <f t="shared" si="28"/>
        <v>1053026.3478279153</v>
      </c>
      <c r="AK23">
        <f t="shared" si="29"/>
        <v>653255.15110181819</v>
      </c>
      <c r="AM23">
        <v>3.8050399999999998E-2</v>
      </c>
      <c r="AN23">
        <v>1.511498</v>
      </c>
      <c r="AO23">
        <v>0.29891410000000002</v>
      </c>
      <c r="AP23">
        <v>0.14088500000000001</v>
      </c>
      <c r="AQ23">
        <v>0.22540099999999999</v>
      </c>
      <c r="AR23">
        <v>0.37092269999999999</v>
      </c>
      <c r="AT23">
        <f t="shared" si="16"/>
        <v>72524749.082443804</v>
      </c>
      <c r="AU23">
        <f t="shared" si="17"/>
        <v>2880942465.4830337</v>
      </c>
      <c r="AV23">
        <f t="shared" si="18"/>
        <v>569735668.99965608</v>
      </c>
      <c r="AW23">
        <f t="shared" si="19"/>
        <v>268529352.50299853</v>
      </c>
      <c r="AX23">
        <f t="shared" si="20"/>
        <v>429618373.73409778</v>
      </c>
      <c r="AY23">
        <f t="shared" si="21"/>
        <v>706985360.1140219</v>
      </c>
      <c r="BA23">
        <v>2.0040517889990923</v>
      </c>
      <c r="BB23">
        <v>3.8344999999999914</v>
      </c>
      <c r="BC23">
        <v>2</v>
      </c>
      <c r="BD23">
        <f t="shared" si="26"/>
        <v>12.983844050922265</v>
      </c>
      <c r="BE23">
        <f t="shared" si="27"/>
        <v>3223963.4697181918</v>
      </c>
      <c r="BG23">
        <v>2039</v>
      </c>
      <c r="BH23">
        <f t="shared" si="5"/>
        <v>0.94165003191871799</v>
      </c>
      <c r="BI23">
        <f t="shared" si="6"/>
        <v>37.405707691511211</v>
      </c>
      <c r="BJ23">
        <f t="shared" si="7"/>
        <v>7.3973590765394013</v>
      </c>
      <c r="BK23">
        <f t="shared" si="8"/>
        <v>3.4865432359940653</v>
      </c>
      <c r="BL23">
        <f t="shared" si="9"/>
        <v>5.5780979659743632</v>
      </c>
      <c r="BM23">
        <f t="shared" si="10"/>
        <v>9.1793876620055794</v>
      </c>
      <c r="BN23">
        <f t="shared" si="22"/>
        <v>63.988745663943341</v>
      </c>
      <c r="BO23">
        <f t="shared" si="25"/>
        <v>1.9847850716973734E-2</v>
      </c>
      <c r="BP23">
        <f t="shared" si="23"/>
        <v>0.14345315831340044</v>
      </c>
      <c r="BQ23">
        <f t="shared" si="24"/>
        <v>0.58456697819892944</v>
      </c>
    </row>
    <row r="24" spans="1:69" x14ac:dyDescent="0.35">
      <c r="A24">
        <v>2040</v>
      </c>
      <c r="B24" s="1">
        <f>'social care need'!B24</f>
        <v>45582</v>
      </c>
      <c r="C24" s="1">
        <v>705</v>
      </c>
      <c r="D24" s="1">
        <f>'social care need'!D24</f>
        <v>29191</v>
      </c>
      <c r="E24" s="1">
        <v>5677</v>
      </c>
      <c r="F24" s="1">
        <v>5324</v>
      </c>
      <c r="G24" s="1">
        <f>'social care need'!F24</f>
        <v>17092</v>
      </c>
      <c r="H24" s="1">
        <v>7481</v>
      </c>
      <c r="I24" s="1">
        <v>7170</v>
      </c>
      <c r="J24" s="1">
        <f t="shared" si="11"/>
        <v>91865</v>
      </c>
      <c r="K24" s="1">
        <f t="shared" si="12"/>
        <v>13863</v>
      </c>
      <c r="M24">
        <v>2040</v>
      </c>
      <c r="N24">
        <f t="shared" si="0"/>
        <v>284.11158638296223</v>
      </c>
      <c r="O24">
        <f t="shared" si="1"/>
        <v>2287.8035119093288</v>
      </c>
      <c r="P24">
        <f t="shared" si="2"/>
        <v>3014.8067769233203</v>
      </c>
      <c r="Q24">
        <f t="shared" si="13"/>
        <v>5586.7218752156114</v>
      </c>
      <c r="S24">
        <f>C24/'social care need'!C24</f>
        <v>0.29060181368507831</v>
      </c>
      <c r="T24">
        <f>F24/'social care need'!E24</f>
        <v>0.87522603978300184</v>
      </c>
      <c r="U24">
        <f>I24/'social care need'!G24</f>
        <v>0.8990595611285267</v>
      </c>
      <c r="W24">
        <f t="shared" si="14"/>
        <v>0.29060181368507831</v>
      </c>
      <c r="X24">
        <f>E24/'social care need'!E24</f>
        <v>0.93325661680092065</v>
      </c>
      <c r="Y24">
        <f>H24/'social care need'!G24</f>
        <v>0.93805642633228836</v>
      </c>
      <c r="AA24">
        <v>49.435940000000002</v>
      </c>
      <c r="AB24">
        <v>15.973470000000001</v>
      </c>
      <c r="AC24">
        <v>14.752879999999999</v>
      </c>
      <c r="AE24" s="1">
        <v>10329</v>
      </c>
      <c r="AF24" s="1">
        <v>2682</v>
      </c>
      <c r="AG24" s="1">
        <v>1660</v>
      </c>
      <c r="AI24">
        <f t="shared" si="15"/>
        <v>4162536.9868788896</v>
      </c>
      <c r="AJ24">
        <f t="shared" si="28"/>
        <v>1080833.0137292265</v>
      </c>
      <c r="AK24">
        <f t="shared" si="29"/>
        <v>668971.96226342884</v>
      </c>
      <c r="AM24">
        <v>4.90547E-2</v>
      </c>
      <c r="AN24">
        <v>1.487279</v>
      </c>
      <c r="AO24">
        <v>0.2952555</v>
      </c>
      <c r="AP24">
        <v>0.1396154</v>
      </c>
      <c r="AQ24">
        <v>0.22606080000000001</v>
      </c>
      <c r="AR24">
        <v>0.3706335</v>
      </c>
      <c r="AT24">
        <f t="shared" si="16"/>
        <v>94500052.976830974</v>
      </c>
      <c r="AU24">
        <f t="shared" si="17"/>
        <v>2865126976.4431992</v>
      </c>
      <c r="AV24">
        <f t="shared" si="18"/>
        <v>568786688.97579074</v>
      </c>
      <c r="AW24">
        <f t="shared" si="19"/>
        <v>268958177.22626883</v>
      </c>
      <c r="AX24">
        <f t="shared" si="20"/>
        <v>435488497.04482526</v>
      </c>
      <c r="AY24">
        <f t="shared" si="21"/>
        <v>713996526.02071321</v>
      </c>
      <c r="BA24">
        <v>1.9576261807040964</v>
      </c>
      <c r="BB24">
        <v>3.8344999999999914</v>
      </c>
      <c r="BC24">
        <v>2</v>
      </c>
      <c r="BD24">
        <f t="shared" si="26"/>
        <v>13.217362304955762</v>
      </c>
      <c r="BE24">
        <f t="shared" si="27"/>
        <v>3288573.3673097566</v>
      </c>
      <c r="BG24">
        <v>2040</v>
      </c>
      <c r="BH24">
        <f t="shared" si="5"/>
        <v>1.2490414380322883</v>
      </c>
      <c r="BI24">
        <f t="shared" si="6"/>
        <v>37.869421297352218</v>
      </c>
      <c r="BJ24">
        <f t="shared" si="7"/>
        <v>7.5178597424292137</v>
      </c>
      <c r="BK24">
        <f t="shared" si="8"/>
        <v>3.5549176732800971</v>
      </c>
      <c r="BL24">
        <f t="shared" si="9"/>
        <v>5.7560092450821125</v>
      </c>
      <c r="BM24">
        <f t="shared" si="10"/>
        <v>9.4371507688955401</v>
      </c>
      <c r="BN24">
        <f t="shared" si="22"/>
        <v>65.384400165071469</v>
      </c>
      <c r="BO24">
        <f t="shared" si="25"/>
        <v>1.9882299362705018E-2</v>
      </c>
      <c r="BP24">
        <f t="shared" si="23"/>
        <v>0.14433336919923129</v>
      </c>
      <c r="BQ24">
        <f t="shared" si="24"/>
        <v>0.57918129097683713</v>
      </c>
    </row>
    <row r="25" spans="1:69" x14ac:dyDescent="0.35">
      <c r="A25">
        <v>2041</v>
      </c>
      <c r="B25" s="1">
        <f>'social care need'!B25</f>
        <v>45980</v>
      </c>
      <c r="C25" s="1">
        <v>707</v>
      </c>
      <c r="D25" s="1">
        <f>'social care need'!D25</f>
        <v>29009</v>
      </c>
      <c r="E25" s="1">
        <v>5611</v>
      </c>
      <c r="F25" s="1">
        <v>5260</v>
      </c>
      <c r="G25" s="1">
        <f>'social care need'!F25</f>
        <v>17645</v>
      </c>
      <c r="H25" s="1">
        <v>7717</v>
      </c>
      <c r="I25" s="1">
        <v>7407</v>
      </c>
      <c r="J25" s="1">
        <f t="shared" si="11"/>
        <v>92634</v>
      </c>
      <c r="K25" s="1">
        <f t="shared" si="12"/>
        <v>14035</v>
      </c>
      <c r="M25">
        <v>2041</v>
      </c>
      <c r="N25">
        <f t="shared" si="0"/>
        <v>284.9175766989423</v>
      </c>
      <c r="O25">
        <f t="shared" si="1"/>
        <v>2261.2058314819874</v>
      </c>
      <c r="P25">
        <f t="shared" si="2"/>
        <v>3109.9136342089641</v>
      </c>
      <c r="Q25">
        <f t="shared" si="13"/>
        <v>5656.0370423898939</v>
      </c>
      <c r="S25">
        <f>C25/'social care need'!C25</f>
        <v>0.29519832985386224</v>
      </c>
      <c r="T25">
        <f>F25/'social care need'!E25</f>
        <v>0.86627140974967065</v>
      </c>
      <c r="U25">
        <f>I25/'social care need'!G25</f>
        <v>0.90296233085456545</v>
      </c>
      <c r="W25">
        <f t="shared" si="14"/>
        <v>0.29519832985386224</v>
      </c>
      <c r="X25">
        <f>E25/'social care need'!E25</f>
        <v>0.92407773386034253</v>
      </c>
      <c r="Y25">
        <f>H25/'social care need'!G25</f>
        <v>0.94075338290869193</v>
      </c>
      <c r="AA25">
        <v>47.631239999999998</v>
      </c>
      <c r="AB25">
        <v>16.00882</v>
      </c>
      <c r="AC25">
        <v>14.8261</v>
      </c>
      <c r="AE25" s="1">
        <v>10347</v>
      </c>
      <c r="AF25" s="1">
        <v>2792</v>
      </c>
      <c r="AG25" s="1">
        <v>1712</v>
      </c>
      <c r="AI25">
        <f t="shared" si="15"/>
        <v>4169790.8997227098</v>
      </c>
      <c r="AJ25">
        <f t="shared" si="28"/>
        <v>1125162.4811081286</v>
      </c>
      <c r="AK25">
        <f t="shared" si="29"/>
        <v>689927.71047890978</v>
      </c>
      <c r="AM25">
        <v>4.3991000000000002E-2</v>
      </c>
      <c r="AN25">
        <v>1.4499919999999999</v>
      </c>
      <c r="AO25">
        <v>0.31744800000000001</v>
      </c>
      <c r="AP25">
        <v>0.139628</v>
      </c>
      <c r="AQ25">
        <v>0.2289117</v>
      </c>
      <c r="AR25">
        <v>0.38834990000000003</v>
      </c>
      <c r="AT25">
        <f t="shared" si="16"/>
        <v>85454630.480213657</v>
      </c>
      <c r="AU25">
        <f t="shared" si="17"/>
        <v>2816679106.1641231</v>
      </c>
      <c r="AV25">
        <f t="shared" si="18"/>
        <v>616657987.69482076</v>
      </c>
      <c r="AW25">
        <f t="shared" si="19"/>
        <v>271234096.62638432</v>
      </c>
      <c r="AX25">
        <f t="shared" si="20"/>
        <v>444671972.36019915</v>
      </c>
      <c r="AY25">
        <f t="shared" si="21"/>
        <v>754388334.01213717</v>
      </c>
      <c r="BA25">
        <v>1.9264648492287648</v>
      </c>
      <c r="BB25">
        <v>3.8344999999999914</v>
      </c>
      <c r="BC25">
        <v>2</v>
      </c>
      <c r="BD25">
        <f t="shared" si="26"/>
        <v>13.45508045346989</v>
      </c>
      <c r="BE25">
        <f t="shared" si="27"/>
        <v>3352951.3405198748</v>
      </c>
      <c r="BG25">
        <v>2041</v>
      </c>
      <c r="BH25">
        <f t="shared" si="5"/>
        <v>1.1497989282328149</v>
      </c>
      <c r="BI25">
        <f t="shared" si="6"/>
        <v>37.898643985045929</v>
      </c>
      <c r="BJ25">
        <f t="shared" si="7"/>
        <v>8.2971828367086591</v>
      </c>
      <c r="BK25">
        <f t="shared" si="8"/>
        <v>3.6494765918322272</v>
      </c>
      <c r="BL25">
        <f t="shared" si="9"/>
        <v>5.9830971635096191</v>
      </c>
      <c r="BM25">
        <f t="shared" si="10"/>
        <v>10.150355727292421</v>
      </c>
      <c r="BN25">
        <f t="shared" si="22"/>
        <v>67.128555232621665</v>
      </c>
      <c r="BO25">
        <f t="shared" si="25"/>
        <v>2.0020736484118912E-2</v>
      </c>
      <c r="BP25">
        <f t="shared" si="23"/>
        <v>0.15120771916091788</v>
      </c>
      <c r="BQ25">
        <f t="shared" si="24"/>
        <v>0.56456814620417717</v>
      </c>
    </row>
    <row r="26" spans="1:69" x14ac:dyDescent="0.35">
      <c r="A26">
        <v>2042</v>
      </c>
      <c r="B26" s="1">
        <f>'social care need'!B26</f>
        <v>46358</v>
      </c>
      <c r="C26" s="1">
        <v>731</v>
      </c>
      <c r="D26" s="1">
        <f>'social care need'!D26</f>
        <v>28829</v>
      </c>
      <c r="E26" s="1">
        <v>5515</v>
      </c>
      <c r="F26" s="1">
        <v>5182</v>
      </c>
      <c r="G26" s="1">
        <f>'social care need'!F26</f>
        <v>18192</v>
      </c>
      <c r="H26" s="1">
        <v>7969</v>
      </c>
      <c r="I26" s="1">
        <v>7655</v>
      </c>
      <c r="J26" s="1">
        <f t="shared" si="11"/>
        <v>93379</v>
      </c>
      <c r="K26" s="1">
        <f t="shared" si="12"/>
        <v>14215</v>
      </c>
      <c r="M26">
        <v>2042</v>
      </c>
      <c r="N26">
        <f t="shared" si="0"/>
        <v>294.58946049070272</v>
      </c>
      <c r="O26">
        <f t="shared" si="1"/>
        <v>2222.5182963149459</v>
      </c>
      <c r="P26">
        <f t="shared" si="2"/>
        <v>3211.4684140224485</v>
      </c>
      <c r="Q26">
        <f t="shared" si="13"/>
        <v>5728.576170828097</v>
      </c>
      <c r="S26">
        <f>C26/'social care need'!C26</f>
        <v>0.30701385972280554</v>
      </c>
      <c r="T26">
        <f>F26/'social care need'!E26</f>
        <v>0.85286372613561556</v>
      </c>
      <c r="U26">
        <f>I26/'social care need'!G26</f>
        <v>0.90763576001897084</v>
      </c>
      <c r="W26">
        <f t="shared" si="14"/>
        <v>0.30701385972280554</v>
      </c>
      <c r="X26">
        <f>E26/'social care need'!E26</f>
        <v>0.90766951942067153</v>
      </c>
      <c r="Y26">
        <f>H26/'social care need'!G26</f>
        <v>0.94486601849656149</v>
      </c>
      <c r="AA26">
        <v>50.124299999999998</v>
      </c>
      <c r="AB26">
        <v>16.53913</v>
      </c>
      <c r="AC26">
        <v>14.97167</v>
      </c>
      <c r="AE26" s="1">
        <v>10347</v>
      </c>
      <c r="AF26" s="1">
        <v>2873</v>
      </c>
      <c r="AG26" s="1">
        <v>1803</v>
      </c>
      <c r="AI26">
        <f t="shared" si="15"/>
        <v>4169790.8997227098</v>
      </c>
      <c r="AJ26">
        <f t="shared" si="28"/>
        <v>1157805.08890532</v>
      </c>
      <c r="AK26">
        <f t="shared" si="29"/>
        <v>726600.26985600137</v>
      </c>
      <c r="AM26">
        <v>5.0829800000000001E-2</v>
      </c>
      <c r="AN26">
        <v>1.5070669999999999</v>
      </c>
      <c r="AO26">
        <v>0.31376989999999999</v>
      </c>
      <c r="AP26">
        <v>0.13391600000000001</v>
      </c>
      <c r="AQ26">
        <v>0.23952789999999999</v>
      </c>
      <c r="AR26">
        <v>0.40177309999999999</v>
      </c>
      <c r="AT26">
        <f t="shared" si="16"/>
        <v>99533429.472743034</v>
      </c>
      <c r="AU26">
        <f t="shared" si="17"/>
        <v>2951094573.5611472</v>
      </c>
      <c r="AV26">
        <f t="shared" si="18"/>
        <v>614415052.04269218</v>
      </c>
      <c r="AW26">
        <f t="shared" si="19"/>
        <v>262230399.12161484</v>
      </c>
      <c r="AX26">
        <f t="shared" si="20"/>
        <v>469036536.46884793</v>
      </c>
      <c r="AY26">
        <f t="shared" si="21"/>
        <v>786740347.45159996</v>
      </c>
      <c r="BA26">
        <v>1.9030351552745657</v>
      </c>
      <c r="BB26">
        <v>3.8344999999999914</v>
      </c>
      <c r="BC26">
        <v>2</v>
      </c>
      <c r="BD26">
        <f t="shared" si="26"/>
        <v>13.697074032802147</v>
      </c>
      <c r="BE26">
        <f t="shared" si="27"/>
        <v>3417544.7695067348</v>
      </c>
      <c r="BG26">
        <v>2042</v>
      </c>
      <c r="BH26">
        <f t="shared" si="5"/>
        <v>1.3633167522268526</v>
      </c>
      <c r="BI26">
        <f t="shared" si="6"/>
        <v>40.421360851867711</v>
      </c>
      <c r="BJ26">
        <f t="shared" si="7"/>
        <v>8.4156884546967383</v>
      </c>
      <c r="BK26">
        <f t="shared" si="8"/>
        <v>3.5917891904200139</v>
      </c>
      <c r="BL26">
        <f t="shared" si="9"/>
        <v>6.4244281641029151</v>
      </c>
      <c r="BM26">
        <f t="shared" si="10"/>
        <v>10.776040783637049</v>
      </c>
      <c r="BN26">
        <f t="shared" si="22"/>
        <v>70.992624196951283</v>
      </c>
      <c r="BO26">
        <f t="shared" si="25"/>
        <v>2.077299025615921E-2</v>
      </c>
      <c r="BP26">
        <f t="shared" si="23"/>
        <v>0.15179099104354304</v>
      </c>
      <c r="BQ26">
        <f t="shared" si="24"/>
        <v>0.56937409074679013</v>
      </c>
    </row>
    <row r="27" spans="1:69" x14ac:dyDescent="0.35">
      <c r="A27">
        <v>2043</v>
      </c>
      <c r="B27" s="1">
        <f>'social care need'!B27</f>
        <v>46730</v>
      </c>
      <c r="C27" s="1">
        <v>771</v>
      </c>
      <c r="D27" s="1">
        <f>'social care need'!D27</f>
        <v>28651</v>
      </c>
      <c r="E27" s="1">
        <v>5499</v>
      </c>
      <c r="F27" s="1">
        <v>5163</v>
      </c>
      <c r="G27" s="1">
        <f>'social care need'!F27</f>
        <v>18743</v>
      </c>
      <c r="H27" s="1">
        <v>8221</v>
      </c>
      <c r="I27" s="1">
        <v>7886</v>
      </c>
      <c r="J27" s="1">
        <f t="shared" si="11"/>
        <v>94124</v>
      </c>
      <c r="K27" s="1">
        <f t="shared" si="12"/>
        <v>14491</v>
      </c>
      <c r="M27">
        <v>2043</v>
      </c>
      <c r="N27">
        <f t="shared" si="0"/>
        <v>310.7092668103034</v>
      </c>
      <c r="O27">
        <f t="shared" si="1"/>
        <v>2216.0703737871054</v>
      </c>
      <c r="P27">
        <f t="shared" si="2"/>
        <v>3313.0231938359329</v>
      </c>
      <c r="Q27">
        <f t="shared" si="13"/>
        <v>5839.8028344333416</v>
      </c>
      <c r="S27">
        <f>C27/'social care need'!C27</f>
        <v>0.30963855421686748</v>
      </c>
      <c r="T27">
        <f>F27/'social care need'!E27</f>
        <v>0.85043650140009885</v>
      </c>
      <c r="U27">
        <f>I27/'social care need'!G27</f>
        <v>0.90654098172203701</v>
      </c>
      <c r="W27">
        <f t="shared" si="14"/>
        <v>0.30963855421686748</v>
      </c>
      <c r="X27">
        <f>E27/'social care need'!E27</f>
        <v>0.90578158458244107</v>
      </c>
      <c r="Y27">
        <f>H27/'social care need'!G27</f>
        <v>0.94505115530520745</v>
      </c>
      <c r="AA27">
        <v>50.466709999999999</v>
      </c>
      <c r="AB27">
        <v>16.155010000000001</v>
      </c>
      <c r="AC27">
        <v>14.486969999999999</v>
      </c>
      <c r="AE27" s="1">
        <v>10448</v>
      </c>
      <c r="AF27" s="1">
        <v>2963</v>
      </c>
      <c r="AG27" s="1">
        <v>1868</v>
      </c>
      <c r="AI27">
        <f t="shared" si="15"/>
        <v>4210493.4106797017</v>
      </c>
      <c r="AJ27">
        <f t="shared" si="28"/>
        <v>1194074.6531244216</v>
      </c>
      <c r="AK27">
        <f t="shared" si="29"/>
        <v>752794.95512535248</v>
      </c>
      <c r="AM27">
        <v>4.6504299999999998E-2</v>
      </c>
      <c r="AN27">
        <v>1.4635590000000001</v>
      </c>
      <c r="AO27">
        <v>0.30743029999999999</v>
      </c>
      <c r="AP27">
        <v>0.14749390000000001</v>
      </c>
      <c r="AQ27">
        <v>0.2578029</v>
      </c>
      <c r="AR27">
        <v>0.39974579999999998</v>
      </c>
      <c r="AT27">
        <f t="shared" si="16"/>
        <v>91789887.017224535</v>
      </c>
      <c r="AU27">
        <f t="shared" si="17"/>
        <v>2888763302.5987296</v>
      </c>
      <c r="AV27">
        <f t="shared" si="18"/>
        <v>606803940.76830411</v>
      </c>
      <c r="AW27">
        <f t="shared" si="19"/>
        <v>291122507.31071782</v>
      </c>
      <c r="AX27">
        <f t="shared" si="20"/>
        <v>508849699.13992542</v>
      </c>
      <c r="AY27">
        <f t="shared" si="21"/>
        <v>789015678.49876332</v>
      </c>
      <c r="BA27">
        <v>1.8715040493936073</v>
      </c>
      <c r="BB27">
        <v>3.8344999999999914</v>
      </c>
      <c r="BC27">
        <v>2</v>
      </c>
      <c r="BD27">
        <f t="shared" si="26"/>
        <v>13.943419937833278</v>
      </c>
      <c r="BE27">
        <f t="shared" si="27"/>
        <v>3482581.8479176951</v>
      </c>
      <c r="BG27">
        <v>2043</v>
      </c>
      <c r="BH27">
        <f t="shared" si="5"/>
        <v>1.2798649407274325</v>
      </c>
      <c r="BI27">
        <f t="shared" si="6"/>
        <v>40.27923982913623</v>
      </c>
      <c r="BJ27">
        <f t="shared" si="7"/>
        <v>8.4609221660645755</v>
      </c>
      <c r="BK27">
        <f t="shared" si="8"/>
        <v>4.0592433727882771</v>
      </c>
      <c r="BL27">
        <f t="shared" si="9"/>
        <v>7.095105040348102</v>
      </c>
      <c r="BM27">
        <f t="shared" si="10"/>
        <v>11.001576942842709</v>
      </c>
      <c r="BN27">
        <f t="shared" si="22"/>
        <v>72.175952291907322</v>
      </c>
      <c r="BO27">
        <f t="shared" si="25"/>
        <v>2.0724840202984107E-2</v>
      </c>
      <c r="BP27">
        <f t="shared" si="23"/>
        <v>0.15242718098610045</v>
      </c>
      <c r="BQ27">
        <f t="shared" si="24"/>
        <v>0.55807008498109578</v>
      </c>
    </row>
    <row r="28" spans="1:69" x14ac:dyDescent="0.35">
      <c r="A28">
        <v>2044</v>
      </c>
      <c r="B28" s="1">
        <f>'social care need'!B28</f>
        <v>47116</v>
      </c>
      <c r="C28" s="1">
        <v>732</v>
      </c>
      <c r="D28" s="1">
        <f>'social care need'!D28</f>
        <v>28477</v>
      </c>
      <c r="E28" s="1">
        <v>5387</v>
      </c>
      <c r="F28" s="1">
        <v>5070</v>
      </c>
      <c r="G28" s="1">
        <f>'social care need'!F28</f>
        <v>19287</v>
      </c>
      <c r="H28" s="1">
        <v>8448</v>
      </c>
      <c r="I28" s="1">
        <v>8101</v>
      </c>
      <c r="J28" s="1">
        <f t="shared" si="11"/>
        <v>94880</v>
      </c>
      <c r="K28" s="1">
        <f t="shared" si="12"/>
        <v>14567</v>
      </c>
      <c r="M28">
        <v>2044</v>
      </c>
      <c r="N28">
        <f t="shared" si="0"/>
        <v>294.99245564869273</v>
      </c>
      <c r="O28">
        <f t="shared" si="1"/>
        <v>2170.9349160922234</v>
      </c>
      <c r="P28">
        <f t="shared" si="2"/>
        <v>3404.5030946996667</v>
      </c>
      <c r="Q28">
        <f t="shared" si="13"/>
        <v>5870.4304664405827</v>
      </c>
      <c r="S28">
        <f>C28/'social care need'!C28</f>
        <v>0.28830248129184716</v>
      </c>
      <c r="T28">
        <f>F28/'social care need'!E28</f>
        <v>0.84754262788365098</v>
      </c>
      <c r="U28">
        <f>I28/'social care need'!G28</f>
        <v>0.90940727436012569</v>
      </c>
      <c r="W28">
        <f t="shared" si="14"/>
        <v>0.28830248129184716</v>
      </c>
      <c r="X28">
        <f>E28/'social care need'!E28</f>
        <v>0.90053493814777663</v>
      </c>
      <c r="Y28">
        <f>H28/'social care need'!G28</f>
        <v>0.94836102379883247</v>
      </c>
      <c r="AA28">
        <v>48.167400000000001</v>
      </c>
      <c r="AB28">
        <v>15.8666</v>
      </c>
      <c r="AC28">
        <v>14.84131</v>
      </c>
      <c r="AE28" s="1">
        <v>10483</v>
      </c>
      <c r="AF28" s="1">
        <v>2914</v>
      </c>
      <c r="AG28" s="1">
        <v>1929</v>
      </c>
      <c r="AI28">
        <f t="shared" si="15"/>
        <v>4224598.2412093524</v>
      </c>
      <c r="AJ28">
        <f t="shared" si="28"/>
        <v>1174327.8903829106</v>
      </c>
      <c r="AK28">
        <f t="shared" si="29"/>
        <v>777377.65976274351</v>
      </c>
      <c r="AM28">
        <v>4.6645800000000001E-2</v>
      </c>
      <c r="AN28">
        <v>1.4416530000000001</v>
      </c>
      <c r="AO28">
        <v>0.33383499999999999</v>
      </c>
      <c r="AP28">
        <v>0.14179539999999999</v>
      </c>
      <c r="AQ28">
        <v>0.24464269999999999</v>
      </c>
      <c r="AR28">
        <v>0.38535029999999998</v>
      </c>
      <c r="AT28">
        <f t="shared" si="16"/>
        <v>92808674.566198125</v>
      </c>
      <c r="AU28">
        <f t="shared" si="17"/>
        <v>2868380521.1698213</v>
      </c>
      <c r="AV28">
        <f t="shared" si="18"/>
        <v>664213795.75024438</v>
      </c>
      <c r="AW28">
        <f t="shared" si="19"/>
        <v>282122787.76618451</v>
      </c>
      <c r="AX28">
        <f t="shared" si="20"/>
        <v>486752606.43607867</v>
      </c>
      <c r="AY28">
        <f t="shared" si="21"/>
        <v>766711056.22986031</v>
      </c>
      <c r="BA28">
        <v>1.8380180502524297</v>
      </c>
      <c r="BB28">
        <v>3.8344999999999914</v>
      </c>
      <c r="BC28">
        <v>2</v>
      </c>
      <c r="BD28">
        <f t="shared" si="26"/>
        <v>14.194196446421072</v>
      </c>
      <c r="BE28">
        <f t="shared" si="27"/>
        <v>3547758.5082249213</v>
      </c>
      <c r="BG28">
        <v>2044</v>
      </c>
      <c r="BH28">
        <f t="shared" si="5"/>
        <v>1.3173445587245791</v>
      </c>
      <c r="BI28">
        <f t="shared" si="6"/>
        <v>40.714356600572096</v>
      </c>
      <c r="BJ28">
        <f t="shared" si="7"/>
        <v>9.4279810993019719</v>
      </c>
      <c r="BK28">
        <f t="shared" si="8"/>
        <v>4.0045062715651829</v>
      </c>
      <c r="BL28">
        <f t="shared" si="9"/>
        <v>6.9090621165611834</v>
      </c>
      <c r="BM28">
        <f t="shared" si="10"/>
        <v>10.88284734976963</v>
      </c>
      <c r="BN28">
        <f t="shared" si="22"/>
        <v>73.256097996494645</v>
      </c>
      <c r="BO28">
        <f t="shared" si="25"/>
        <v>2.0648558188687837E-2</v>
      </c>
      <c r="BP28">
        <f t="shared" si="23"/>
        <v>0.14855892748055433</v>
      </c>
      <c r="BQ28">
        <f t="shared" si="24"/>
        <v>0.55578112558657311</v>
      </c>
    </row>
    <row r="29" spans="1:69" x14ac:dyDescent="0.35">
      <c r="A29">
        <v>2045</v>
      </c>
      <c r="B29" s="1">
        <f>'social care need'!B29</f>
        <v>47503</v>
      </c>
      <c r="C29" s="1">
        <v>767</v>
      </c>
      <c r="D29" s="1">
        <f>'social care need'!D29</f>
        <v>28293</v>
      </c>
      <c r="E29" s="1">
        <v>5380</v>
      </c>
      <c r="F29" s="1">
        <v>5088</v>
      </c>
      <c r="G29" s="1">
        <f>'social care need'!F29</f>
        <v>19836</v>
      </c>
      <c r="H29" s="1">
        <v>8691</v>
      </c>
      <c r="I29" s="1">
        <v>8322</v>
      </c>
      <c r="J29" s="1">
        <f t="shared" si="11"/>
        <v>95632</v>
      </c>
      <c r="K29" s="1">
        <f t="shared" si="12"/>
        <v>14838</v>
      </c>
      <c r="M29">
        <v>2045</v>
      </c>
      <c r="N29">
        <f t="shared" si="0"/>
        <v>309.09728617834332</v>
      </c>
      <c r="O29">
        <f t="shared" si="1"/>
        <v>2168.1139499862934</v>
      </c>
      <c r="P29">
        <f t="shared" si="2"/>
        <v>3502.4309180912414</v>
      </c>
      <c r="Q29">
        <f t="shared" si="13"/>
        <v>5979.6421542558783</v>
      </c>
      <c r="S29">
        <f>C29/'social care need'!C29</f>
        <v>0.30364212193190815</v>
      </c>
      <c r="T29">
        <f>F29/'social care need'!E29</f>
        <v>0.86295793758480321</v>
      </c>
      <c r="U29">
        <f>I29/'social care need'!G29</f>
        <v>0.90663470966336202</v>
      </c>
      <c r="W29">
        <f t="shared" si="14"/>
        <v>0.30364212193190815</v>
      </c>
      <c r="X29">
        <f>E29/'social care need'!E29</f>
        <v>0.912483039348711</v>
      </c>
      <c r="Y29">
        <f>H29/'social care need'!G29</f>
        <v>0.94683516722954575</v>
      </c>
      <c r="AA29">
        <v>48.934669999999997</v>
      </c>
      <c r="AB29">
        <v>15.83178</v>
      </c>
      <c r="AC29">
        <v>14.8713</v>
      </c>
      <c r="AE29" s="1">
        <v>10662</v>
      </c>
      <c r="AF29" s="1">
        <v>2999</v>
      </c>
      <c r="AG29" s="1">
        <v>1922</v>
      </c>
      <c r="AI29">
        <f t="shared" si="15"/>
        <v>4296734.3744895654</v>
      </c>
      <c r="AJ29">
        <f t="shared" si="28"/>
        <v>1208582.4788120622</v>
      </c>
      <c r="AK29">
        <f t="shared" si="29"/>
        <v>774556.69365681347</v>
      </c>
      <c r="AM29">
        <v>5.7057700000000003E-2</v>
      </c>
      <c r="AN29">
        <v>1.470407</v>
      </c>
      <c r="AO29">
        <v>0.32492529999999997</v>
      </c>
      <c r="AP29">
        <v>0.1441838</v>
      </c>
      <c r="AQ29">
        <v>0.2499065</v>
      </c>
      <c r="AR29">
        <v>0.38814359999999998</v>
      </c>
      <c r="AT29">
        <f t="shared" si="16"/>
        <v>114424453.86050592</v>
      </c>
      <c r="AU29">
        <f t="shared" si="17"/>
        <v>2948778480.8652453</v>
      </c>
      <c r="AV29">
        <f t="shared" si="18"/>
        <v>651610562.60524058</v>
      </c>
      <c r="AW29">
        <f t="shared" si="19"/>
        <v>289148573.64619344</v>
      </c>
      <c r="AX29">
        <f t="shared" si="20"/>
        <v>501166622.18579656</v>
      </c>
      <c r="AY29">
        <f t="shared" si="21"/>
        <v>778389585.44509614</v>
      </c>
      <c r="BA29">
        <v>1.8320502579634734</v>
      </c>
      <c r="BB29">
        <v>3.8344999999999914</v>
      </c>
      <c r="BC29">
        <v>2</v>
      </c>
      <c r="BD29">
        <f t="shared" si="26"/>
        <v>14.449483244273614</v>
      </c>
      <c r="BE29">
        <f t="shared" si="27"/>
        <v>3612966.9499854618</v>
      </c>
      <c r="BG29">
        <v>2045</v>
      </c>
      <c r="BH29">
        <f t="shared" si="5"/>
        <v>1.6533742287925397</v>
      </c>
      <c r="BI29">
        <f t="shared" si="6"/>
        <v>42.608325250336961</v>
      </c>
      <c r="BJ29">
        <f t="shared" si="7"/>
        <v>9.4154359061561266</v>
      </c>
      <c r="BK29">
        <f t="shared" si="8"/>
        <v>4.1780474700062875</v>
      </c>
      <c r="BL29">
        <f t="shared" si="9"/>
        <v>7.2415987098628722</v>
      </c>
      <c r="BM29">
        <f t="shared" si="10"/>
        <v>11.247327272406</v>
      </c>
      <c r="BN29">
        <f t="shared" si="22"/>
        <v>76.344108837560782</v>
      </c>
      <c r="BO29">
        <f t="shared" si="25"/>
        <v>2.11305859960518E-2</v>
      </c>
      <c r="BP29">
        <f t="shared" si="23"/>
        <v>0.14732410193348661</v>
      </c>
      <c r="BQ29">
        <f t="shared" si="24"/>
        <v>0.5581088822582988</v>
      </c>
    </row>
    <row r="30" spans="1:69" x14ac:dyDescent="0.35">
      <c r="A30">
        <v>2046</v>
      </c>
      <c r="B30" s="1">
        <f>'social care need'!B30</f>
        <v>47518</v>
      </c>
      <c r="C30" s="1">
        <v>781</v>
      </c>
      <c r="D30" s="1">
        <f>'social care need'!D30</f>
        <v>28317</v>
      </c>
      <c r="E30" s="1">
        <v>5283</v>
      </c>
      <c r="F30" s="1">
        <v>4968</v>
      </c>
      <c r="G30" s="1">
        <f>'social care need'!F30</f>
        <v>20344</v>
      </c>
      <c r="H30" s="1">
        <v>8985</v>
      </c>
      <c r="I30" s="1">
        <v>8606</v>
      </c>
      <c r="J30" s="1">
        <f t="shared" si="11"/>
        <v>96179</v>
      </c>
      <c r="K30" s="1">
        <f t="shared" si="12"/>
        <v>15049</v>
      </c>
      <c r="M30">
        <v>2046</v>
      </c>
      <c r="N30">
        <f t="shared" si="0"/>
        <v>314.73921839020363</v>
      </c>
      <c r="O30">
        <f t="shared" si="1"/>
        <v>2129.0234196612619</v>
      </c>
      <c r="P30">
        <f t="shared" si="2"/>
        <v>3620.9114945403062</v>
      </c>
      <c r="Q30">
        <f t="shared" si="13"/>
        <v>6064.6741325917719</v>
      </c>
      <c r="S30">
        <f>C30/'social care need'!C30</f>
        <v>0.3044834307992203</v>
      </c>
      <c r="T30">
        <f>F30/'social care need'!E30</f>
        <v>0.85434221840068791</v>
      </c>
      <c r="U30">
        <f>I30/'social care need'!G30</f>
        <v>0.91252253207507161</v>
      </c>
      <c r="W30">
        <f t="shared" si="14"/>
        <v>0.3044834307992203</v>
      </c>
      <c r="X30">
        <f>E30/'social care need'!E30</f>
        <v>0.90851246775580397</v>
      </c>
      <c r="Y30">
        <f>H30/'social care need'!G30</f>
        <v>0.95270915067331141</v>
      </c>
      <c r="AA30">
        <v>51.842660000000002</v>
      </c>
      <c r="AB30">
        <v>16.109010000000001</v>
      </c>
      <c r="AC30">
        <v>14.491239999999999</v>
      </c>
      <c r="AE30" s="1">
        <v>10725</v>
      </c>
      <c r="AF30" s="1">
        <v>3054</v>
      </c>
      <c r="AG30" s="1">
        <v>2056</v>
      </c>
      <c r="AI30">
        <f t="shared" si="15"/>
        <v>4322123.0694429362</v>
      </c>
      <c r="AJ30">
        <f t="shared" si="28"/>
        <v>1230747.2125015131</v>
      </c>
      <c r="AK30">
        <f t="shared" si="29"/>
        <v>828558.04482747579</v>
      </c>
      <c r="AM30">
        <v>6.4524600000000001E-2</v>
      </c>
      <c r="AN30">
        <v>1.4195040000000001</v>
      </c>
      <c r="AO30">
        <v>0.3247389</v>
      </c>
      <c r="AP30">
        <v>0.15875400000000001</v>
      </c>
      <c r="AQ30">
        <v>0.27552140000000003</v>
      </c>
      <c r="AR30">
        <v>0.4165759</v>
      </c>
      <c r="AT30">
        <f t="shared" si="16"/>
        <v>130138838.63733499</v>
      </c>
      <c r="AU30">
        <f t="shared" si="17"/>
        <v>2862979421.8182149</v>
      </c>
      <c r="AV30">
        <f t="shared" si="18"/>
        <v>654961724.77420509</v>
      </c>
      <c r="AW30">
        <f t="shared" si="19"/>
        <v>320188907.62641662</v>
      </c>
      <c r="AX30">
        <f t="shared" si="20"/>
        <v>555695579.91421306</v>
      </c>
      <c r="AY30">
        <f t="shared" si="21"/>
        <v>840186592.8700465</v>
      </c>
      <c r="BA30">
        <v>1.8340168202402083</v>
      </c>
      <c r="BB30">
        <v>3.8344999999999914</v>
      </c>
      <c r="BC30">
        <v>2</v>
      </c>
      <c r="BD30">
        <f t="shared" si="26"/>
        <v>14.709361450269885</v>
      </c>
      <c r="BE30">
        <f t="shared" si="27"/>
        <v>3679158.3203128055</v>
      </c>
      <c r="BG30">
        <v>2046</v>
      </c>
      <c r="BH30">
        <f t="shared" si="5"/>
        <v>1.9142592162349084</v>
      </c>
      <c r="BI30">
        <f t="shared" si="6"/>
        <v>42.112599140208815</v>
      </c>
      <c r="BJ30">
        <f t="shared" si="7"/>
        <v>9.6340687457959664</v>
      </c>
      <c r="BK30">
        <f t="shared" si="8"/>
        <v>4.7097743746440379</v>
      </c>
      <c r="BL30">
        <f t="shared" si="9"/>
        <v>8.1739271412754935</v>
      </c>
      <c r="BM30">
        <f t="shared" si="10"/>
        <v>12.358608280196261</v>
      </c>
      <c r="BN30">
        <f t="shared" si="22"/>
        <v>78.903236898355487</v>
      </c>
      <c r="BO30">
        <f t="shared" si="25"/>
        <v>2.1446002055069777E-2</v>
      </c>
      <c r="BP30">
        <f t="shared" si="23"/>
        <v>0.15662992756706337</v>
      </c>
      <c r="BQ30">
        <f t="shared" si="24"/>
        <v>0.53372460745126327</v>
      </c>
    </row>
    <row r="31" spans="1:69" x14ac:dyDescent="0.35">
      <c r="A31">
        <v>2047</v>
      </c>
      <c r="B31" s="1">
        <f>'social care need'!B31</f>
        <v>47523</v>
      </c>
      <c r="C31" s="1">
        <v>786</v>
      </c>
      <c r="D31" s="1">
        <f>'social care need'!D31</f>
        <v>28360</v>
      </c>
      <c r="E31" s="1">
        <v>5173</v>
      </c>
      <c r="F31" s="1">
        <v>4872</v>
      </c>
      <c r="G31" s="1">
        <f>'social care need'!F31</f>
        <v>20839</v>
      </c>
      <c r="H31" s="1">
        <v>9112</v>
      </c>
      <c r="I31" s="1">
        <v>8709</v>
      </c>
      <c r="J31" s="1">
        <f t="shared" si="11"/>
        <v>96722</v>
      </c>
      <c r="K31" s="1">
        <f t="shared" si="12"/>
        <v>15071</v>
      </c>
      <c r="M31">
        <v>2047</v>
      </c>
      <c r="N31">
        <f t="shared" si="0"/>
        <v>316.75419418015366</v>
      </c>
      <c r="O31">
        <f t="shared" si="1"/>
        <v>2084.69395228236</v>
      </c>
      <c r="P31">
        <f t="shared" si="2"/>
        <v>3672.0918796050387</v>
      </c>
      <c r="Q31">
        <f t="shared" si="13"/>
        <v>6073.5400260675524</v>
      </c>
      <c r="S31">
        <f>C31/'social care need'!C31</f>
        <v>0.30655226209048364</v>
      </c>
      <c r="T31">
        <f>F31/'social care need'!E31</f>
        <v>0.86551785397050984</v>
      </c>
      <c r="U31">
        <f>I31/'social care need'!G31</f>
        <v>0.90445529130750857</v>
      </c>
      <c r="W31">
        <f t="shared" si="14"/>
        <v>0.30655226209048364</v>
      </c>
      <c r="X31">
        <f>E31/'social care need'!E31</f>
        <v>0.9189909397761592</v>
      </c>
      <c r="Y31">
        <f>H31/'social care need'!G31</f>
        <v>0.94630802783258905</v>
      </c>
      <c r="AA31">
        <v>48.931910000000002</v>
      </c>
      <c r="AB31">
        <v>15.414149999999999</v>
      </c>
      <c r="AC31">
        <v>14.777799999999999</v>
      </c>
      <c r="AE31" s="1">
        <v>10583</v>
      </c>
      <c r="AF31" s="1">
        <v>3102</v>
      </c>
      <c r="AG31" s="1">
        <v>2166</v>
      </c>
      <c r="AI31">
        <f t="shared" si="15"/>
        <v>4264897.7570083542</v>
      </c>
      <c r="AJ31">
        <f t="shared" si="28"/>
        <v>1250090.9800850339</v>
      </c>
      <c r="AK31">
        <f t="shared" si="29"/>
        <v>872887.51220637769</v>
      </c>
      <c r="AM31">
        <v>5.3733999999999997E-2</v>
      </c>
      <c r="AN31">
        <v>1.389966</v>
      </c>
      <c r="AO31">
        <v>0.32552199999999998</v>
      </c>
      <c r="AP31">
        <v>0.15071290000000001</v>
      </c>
      <c r="AQ31">
        <v>0.26217750000000001</v>
      </c>
      <c r="AR31">
        <v>0.4321141</v>
      </c>
      <c r="AT31">
        <f t="shared" si="16"/>
        <v>108987273.40190063</v>
      </c>
      <c r="AU31">
        <f t="shared" si="17"/>
        <v>2819231854.3444791</v>
      </c>
      <c r="AV31">
        <f t="shared" si="18"/>
        <v>660247798.64394057</v>
      </c>
      <c r="AW31">
        <f t="shared" si="19"/>
        <v>305687051.72690123</v>
      </c>
      <c r="AX31">
        <f t="shared" si="20"/>
        <v>531767798.27161211</v>
      </c>
      <c r="AY31">
        <f t="shared" si="21"/>
        <v>876445780.27908266</v>
      </c>
      <c r="BA31">
        <v>1.8195141093423359</v>
      </c>
      <c r="BB31">
        <v>3.8344999999999914</v>
      </c>
      <c r="BC31">
        <v>2</v>
      </c>
      <c r="BD31">
        <f t="shared" si="26"/>
        <v>14.973913642235765</v>
      </c>
      <c r="BE31">
        <f t="shared" si="27"/>
        <v>3746634.7027506093</v>
      </c>
      <c r="BG31">
        <v>2047</v>
      </c>
      <c r="BH31">
        <f t="shared" si="5"/>
        <v>1.631966020022799</v>
      </c>
      <c r="BI31">
        <f t="shared" si="6"/>
        <v>42.214934324394427</v>
      </c>
      <c r="BJ31">
        <f t="shared" si="7"/>
        <v>9.8864935193706334</v>
      </c>
      <c r="BK31">
        <f t="shared" si="8"/>
        <v>4.577331514108276</v>
      </c>
      <c r="BL31">
        <f t="shared" si="9"/>
        <v>7.9626450890409686</v>
      </c>
      <c r="BM31">
        <f t="shared" si="10"/>
        <v>13.123823426000925</v>
      </c>
      <c r="BN31">
        <f t="shared" si="22"/>
        <v>79.397193892938034</v>
      </c>
      <c r="BO31">
        <f t="shared" si="25"/>
        <v>2.1191602649345082E-2</v>
      </c>
      <c r="BP31">
        <f t="shared" si="23"/>
        <v>0.16529329038627674</v>
      </c>
      <c r="BQ31">
        <f t="shared" si="24"/>
        <v>0.53169302659888118</v>
      </c>
    </row>
    <row r="32" spans="1:69" x14ac:dyDescent="0.35">
      <c r="A32">
        <v>2048</v>
      </c>
      <c r="B32" s="1">
        <f>'social care need'!B32</f>
        <v>47540</v>
      </c>
      <c r="C32" s="1">
        <v>802</v>
      </c>
      <c r="D32" s="1">
        <f>'social care need'!D32</f>
        <v>28395</v>
      </c>
      <c r="E32" s="1">
        <v>5161</v>
      </c>
      <c r="F32" s="1">
        <v>4851</v>
      </c>
      <c r="G32" s="1">
        <f>'social care need'!F32</f>
        <v>21328</v>
      </c>
      <c r="H32" s="1">
        <v>9426</v>
      </c>
      <c r="I32" s="1">
        <v>9023</v>
      </c>
      <c r="J32" s="1">
        <f t="shared" si="11"/>
        <v>97263</v>
      </c>
      <c r="K32" s="1">
        <f t="shared" si="12"/>
        <v>15389</v>
      </c>
      <c r="M32">
        <v>2048</v>
      </c>
      <c r="N32">
        <f t="shared" si="0"/>
        <v>323.20211670799398</v>
      </c>
      <c r="O32">
        <f t="shared" si="1"/>
        <v>2079.8580103864797</v>
      </c>
      <c r="P32">
        <f t="shared" si="2"/>
        <v>3798.6323592139042</v>
      </c>
      <c r="Q32">
        <f t="shared" si="13"/>
        <v>6201.6924863083777</v>
      </c>
      <c r="S32">
        <f>C32/'social care need'!C32</f>
        <v>0.31463318948607299</v>
      </c>
      <c r="T32">
        <f>F32/'social care need'!E32</f>
        <v>0.87848605577689243</v>
      </c>
      <c r="U32">
        <f>I32/'social care need'!G32</f>
        <v>0.90994352561516745</v>
      </c>
      <c r="W32">
        <f t="shared" si="14"/>
        <v>0.31463318948607299</v>
      </c>
      <c r="X32">
        <f>E32/'social care need'!E32</f>
        <v>0.93462513582035489</v>
      </c>
      <c r="Y32">
        <f>H32/'social care need'!G32</f>
        <v>0.95058491327148043</v>
      </c>
      <c r="AA32">
        <v>46.253999999999998</v>
      </c>
      <c r="AB32">
        <v>15.958729999999999</v>
      </c>
      <c r="AC32">
        <v>14.621840000000001</v>
      </c>
      <c r="AE32" s="1">
        <v>10739</v>
      </c>
      <c r="AF32" s="1">
        <v>3187</v>
      </c>
      <c r="AG32" s="1">
        <v>2229</v>
      </c>
      <c r="AI32">
        <f t="shared" si="15"/>
        <v>4327765.0016547963</v>
      </c>
      <c r="AJ32">
        <f t="shared" si="28"/>
        <v>1284345.5685141855</v>
      </c>
      <c r="AK32">
        <f t="shared" si="29"/>
        <v>898276.20715974877</v>
      </c>
      <c r="AM32">
        <v>5.1376400000000003E-2</v>
      </c>
      <c r="AN32">
        <v>1.3970739999999999</v>
      </c>
      <c r="AO32">
        <v>0.34050609999999998</v>
      </c>
      <c r="AP32">
        <v>0.15077869999999999</v>
      </c>
      <c r="AQ32">
        <v>0.27985929999999998</v>
      </c>
      <c r="AR32">
        <v>0.42562070000000002</v>
      </c>
      <c r="AT32">
        <f t="shared" si="16"/>
        <v>104788272.05239065</v>
      </c>
      <c r="AU32">
        <f t="shared" si="17"/>
        <v>2849498415.407105</v>
      </c>
      <c r="AV32">
        <f t="shared" si="18"/>
        <v>694502647.95311725</v>
      </c>
      <c r="AW32">
        <f t="shared" si="19"/>
        <v>307531073.3197692</v>
      </c>
      <c r="AX32">
        <f t="shared" si="20"/>
        <v>570806293.64438927</v>
      </c>
      <c r="AY32">
        <f t="shared" si="21"/>
        <v>868103987.48703575</v>
      </c>
      <c r="BA32">
        <v>1.7957816341996704</v>
      </c>
      <c r="BB32">
        <v>3.8344999999999914</v>
      </c>
      <c r="BC32">
        <v>2</v>
      </c>
      <c r="BD32">
        <f t="shared" si="26"/>
        <v>15.243223883183621</v>
      </c>
      <c r="BE32">
        <f t="shared" si="27"/>
        <v>3814805.2497926727</v>
      </c>
      <c r="BG32">
        <v>2048</v>
      </c>
      <c r="BH32">
        <f t="shared" si="5"/>
        <v>1.5973110912265438</v>
      </c>
      <c r="BI32">
        <f t="shared" si="6"/>
        <v>43.435542300827464</v>
      </c>
      <c r="BJ32">
        <f t="shared" si="7"/>
        <v>10.586459350213223</v>
      </c>
      <c r="BK32">
        <f t="shared" si="8"/>
        <v>4.6877650016489989</v>
      </c>
      <c r="BL32">
        <f t="shared" si="9"/>
        <v>8.700928127951677</v>
      </c>
      <c r="BM32">
        <f t="shared" si="10"/>
        <v>13.232703435149318</v>
      </c>
      <c r="BN32">
        <f t="shared" si="22"/>
        <v>82.240709307017227</v>
      </c>
      <c r="BO32">
        <f t="shared" si="25"/>
        <v>2.155829824117151E-2</v>
      </c>
      <c r="BP32">
        <f t="shared" si="23"/>
        <v>0.1609021073219298</v>
      </c>
      <c r="BQ32">
        <f t="shared" si="24"/>
        <v>0.52815135796890933</v>
      </c>
    </row>
    <row r="33" spans="1:69" x14ac:dyDescent="0.35">
      <c r="A33">
        <v>2049</v>
      </c>
      <c r="B33" s="1">
        <f>'social care need'!B33</f>
        <v>47556</v>
      </c>
      <c r="C33" s="1">
        <v>825</v>
      </c>
      <c r="D33" s="1">
        <f>'social care need'!D33</f>
        <v>28407</v>
      </c>
      <c r="E33" s="1">
        <v>5151</v>
      </c>
      <c r="F33" s="1">
        <v>4829</v>
      </c>
      <c r="G33" s="1">
        <f>'social care need'!F33</f>
        <v>21819</v>
      </c>
      <c r="H33" s="1">
        <v>9687</v>
      </c>
      <c r="I33" s="1">
        <v>9279</v>
      </c>
      <c r="J33" s="1">
        <f t="shared" si="11"/>
        <v>97782</v>
      </c>
      <c r="K33" s="1">
        <f t="shared" si="12"/>
        <v>15663</v>
      </c>
      <c r="M33">
        <v>2049</v>
      </c>
      <c r="N33">
        <f t="shared" si="0"/>
        <v>332.47100534176434</v>
      </c>
      <c r="O33">
        <f t="shared" si="1"/>
        <v>2075.8280588065795</v>
      </c>
      <c r="P33">
        <f t="shared" si="2"/>
        <v>3903.8140954492987</v>
      </c>
      <c r="Q33">
        <f t="shared" si="13"/>
        <v>6312.1131595976422</v>
      </c>
      <c r="S33">
        <f>C33/'social care need'!C33</f>
        <v>0.31633435582822084</v>
      </c>
      <c r="T33">
        <f>F33/'social care need'!E33</f>
        <v>0.88281535648994514</v>
      </c>
      <c r="U33">
        <f>I33/'social care need'!G33</f>
        <v>0.91140359493173562</v>
      </c>
      <c r="W33">
        <f t="shared" si="14"/>
        <v>0.31633435582822084</v>
      </c>
      <c r="X33">
        <f>E33/'social care need'!E33</f>
        <v>0.94168190127970752</v>
      </c>
      <c r="Y33">
        <f>H33/'social care need'!G33</f>
        <v>0.95147824378744716</v>
      </c>
      <c r="AA33">
        <v>51.325180000000003</v>
      </c>
      <c r="AB33">
        <v>15.90781</v>
      </c>
      <c r="AC33">
        <v>14.180110000000001</v>
      </c>
      <c r="AE33" s="1">
        <v>10808</v>
      </c>
      <c r="AF33" s="1">
        <v>3288</v>
      </c>
      <c r="AG33" s="1">
        <v>2370</v>
      </c>
      <c r="AI33">
        <f t="shared" si="15"/>
        <v>4355571.667556108</v>
      </c>
      <c r="AJ33">
        <f t="shared" si="28"/>
        <v>1325048.0794711772</v>
      </c>
      <c r="AK33">
        <f t="shared" si="29"/>
        <v>955098.52443634125</v>
      </c>
      <c r="AM33">
        <v>6.2405700000000001E-2</v>
      </c>
      <c r="AN33">
        <v>1.383229</v>
      </c>
      <c r="AO33">
        <v>0.34032380000000001</v>
      </c>
      <c r="AP33">
        <v>0.14724229999999999</v>
      </c>
      <c r="AQ33">
        <v>0.29382409999999998</v>
      </c>
      <c r="AR33">
        <v>0.44876939999999998</v>
      </c>
      <c r="AT33">
        <f t="shared" si="16"/>
        <v>127963032.47233662</v>
      </c>
      <c r="AU33">
        <f t="shared" si="17"/>
        <v>2836314270.0695238</v>
      </c>
      <c r="AV33">
        <f t="shared" si="18"/>
        <v>697834740.58473802</v>
      </c>
      <c r="AW33">
        <f t="shared" si="19"/>
        <v>301920677.37725121</v>
      </c>
      <c r="AX33">
        <f t="shared" si="20"/>
        <v>602486997.97382414</v>
      </c>
      <c r="AY33">
        <f t="shared" si="21"/>
        <v>920202694.70242333</v>
      </c>
      <c r="BA33">
        <v>1.7684569403288748</v>
      </c>
      <c r="BB33">
        <v>3.8344999999999914</v>
      </c>
      <c r="BC33">
        <v>2</v>
      </c>
      <c r="BD33">
        <f t="shared" si="26"/>
        <v>15.517377748023819</v>
      </c>
      <c r="BE33">
        <f t="shared" si="27"/>
        <v>3883310.8218489341</v>
      </c>
      <c r="BG33">
        <v>2049</v>
      </c>
      <c r="BH33">
        <f t="shared" si="5"/>
        <v>1.9856507126558858</v>
      </c>
      <c r="BI33">
        <f t="shared" si="6"/>
        <v>44.012159940779249</v>
      </c>
      <c r="BJ33">
        <f t="shared" si="7"/>
        <v>10.828565275347588</v>
      </c>
      <c r="BK33">
        <f t="shared" si="8"/>
        <v>4.6850172008020365</v>
      </c>
      <c r="BL33">
        <f t="shared" si="9"/>
        <v>9.3490183358326906</v>
      </c>
      <c r="BM33">
        <f t="shared" si="10"/>
        <v>14.279132818446939</v>
      </c>
      <c r="BN33">
        <f t="shared" si="22"/>
        <v>85.139544283864382</v>
      </c>
      <c r="BO33">
        <f t="shared" si="25"/>
        <v>2.1924473262567086E-2</v>
      </c>
      <c r="BP33">
        <f t="shared" si="23"/>
        <v>0.16771446145916377</v>
      </c>
      <c r="BQ33">
        <f t="shared" si="24"/>
        <v>0.51694145547735115</v>
      </c>
    </row>
    <row r="34" spans="1:69" x14ac:dyDescent="0.35">
      <c r="A34">
        <v>2050</v>
      </c>
      <c r="B34" s="1">
        <f>'social care need'!B34</f>
        <v>47571</v>
      </c>
      <c r="C34" s="1">
        <v>774</v>
      </c>
      <c r="D34" s="1">
        <f>'social care need'!D34</f>
        <v>28451</v>
      </c>
      <c r="E34" s="1">
        <v>5125</v>
      </c>
      <c r="F34" s="1">
        <v>4794</v>
      </c>
      <c r="G34" s="1">
        <f>'social care need'!F34</f>
        <v>22328</v>
      </c>
      <c r="H34" s="1">
        <v>10022</v>
      </c>
      <c r="I34" s="1">
        <v>9602</v>
      </c>
      <c r="J34" s="1">
        <f t="shared" si="11"/>
        <v>98350</v>
      </c>
      <c r="K34" s="1">
        <f t="shared" si="12"/>
        <v>15921</v>
      </c>
      <c r="M34">
        <v>2050</v>
      </c>
      <c r="N34">
        <f t="shared" si="0"/>
        <v>311.91825228427342</v>
      </c>
      <c r="O34">
        <f t="shared" si="1"/>
        <v>2065.3501846988393</v>
      </c>
      <c r="P34">
        <f t="shared" si="2"/>
        <v>4038.8174733759543</v>
      </c>
      <c r="Q34">
        <f t="shared" si="13"/>
        <v>6416.0859103590665</v>
      </c>
      <c r="S34">
        <f>C34/'social care need'!C34</f>
        <v>0.30222569308863723</v>
      </c>
      <c r="T34">
        <f>F34/'social care need'!E34</f>
        <v>0.8884358784284655</v>
      </c>
      <c r="U34">
        <f>I34/'social care need'!G34</f>
        <v>0.9161339566835226</v>
      </c>
      <c r="W34">
        <f t="shared" si="14"/>
        <v>0.30222569308863723</v>
      </c>
      <c r="X34">
        <f>E34/'social care need'!E34</f>
        <v>0.94977761304670127</v>
      </c>
      <c r="Y34">
        <f>H34/'social care need'!G34</f>
        <v>0.95620646884839233</v>
      </c>
      <c r="AA34">
        <v>50.332050000000002</v>
      </c>
      <c r="AB34">
        <v>15.436489999999999</v>
      </c>
      <c r="AC34">
        <v>14.54616</v>
      </c>
      <c r="AE34" s="1">
        <v>10819</v>
      </c>
      <c r="AF34" s="1">
        <v>3445</v>
      </c>
      <c r="AG34" s="1">
        <v>2447</v>
      </c>
      <c r="AI34">
        <f t="shared" si="15"/>
        <v>4360004.6142939981</v>
      </c>
      <c r="AJ34">
        <f t="shared" si="28"/>
        <v>1388318.3192756099</v>
      </c>
      <c r="AK34">
        <f t="shared" si="29"/>
        <v>986129.15160157252</v>
      </c>
      <c r="AM34">
        <v>5.1133400000000002E-2</v>
      </c>
      <c r="AN34">
        <v>1.3354029999999999</v>
      </c>
      <c r="AO34">
        <v>0.3668188</v>
      </c>
      <c r="AP34">
        <v>0.15869030000000001</v>
      </c>
      <c r="AQ34">
        <v>0.30541600000000002</v>
      </c>
      <c r="AR34">
        <v>0.46531020000000001</v>
      </c>
      <c r="AT34">
        <f t="shared" si="16"/>
        <v>105458207.17362283</v>
      </c>
      <c r="AU34">
        <f t="shared" si="17"/>
        <v>2754152984.8255234</v>
      </c>
      <c r="AV34">
        <f t="shared" si="18"/>
        <v>756531992.89661396</v>
      </c>
      <c r="AW34">
        <f t="shared" si="19"/>
        <v>327284994.42329985</v>
      </c>
      <c r="AX34">
        <f t="shared" si="20"/>
        <v>629894037.98963475</v>
      </c>
      <c r="AY34">
        <f t="shared" si="21"/>
        <v>959661971.8540107</v>
      </c>
      <c r="BA34">
        <v>1.7628280272972603</v>
      </c>
      <c r="BB34">
        <v>3.8344999999999914</v>
      </c>
      <c r="BC34">
        <v>2</v>
      </c>
      <c r="BD34">
        <f t="shared" si="26"/>
        <v>15.796462350756656</v>
      </c>
      <c r="BE34">
        <f t="shared" si="27"/>
        <v>3951985.5015924638</v>
      </c>
      <c r="BG34">
        <v>2050</v>
      </c>
      <c r="BH34">
        <f t="shared" si="5"/>
        <v>1.6658665991964285</v>
      </c>
      <c r="BI34">
        <f t="shared" si="6"/>
        <v>43.505873933020446</v>
      </c>
      <c r="BJ34">
        <f t="shared" si="7"/>
        <v>11.950529142934263</v>
      </c>
      <c r="BK34">
        <f t="shared" si="8"/>
        <v>5.1699450923752588</v>
      </c>
      <c r="BL34">
        <f t="shared" si="9"/>
        <v>9.9500974560693471</v>
      </c>
      <c r="BM34">
        <f t="shared" si="10"/>
        <v>15.159264207844775</v>
      </c>
      <c r="BN34">
        <f t="shared" si="22"/>
        <v>87.401576431440517</v>
      </c>
      <c r="BO34">
        <f t="shared" si="25"/>
        <v>2.2115864644802415E-2</v>
      </c>
      <c r="BP34">
        <f t="shared" si="23"/>
        <v>0.17344383049813744</v>
      </c>
      <c r="BQ34">
        <f t="shared" si="24"/>
        <v>0.49776989968993629</v>
      </c>
    </row>
    <row r="35" spans="1:69" x14ac:dyDescent="0.35">
      <c r="A35">
        <v>2051</v>
      </c>
      <c r="B35" s="1">
        <f>'social care need'!B35</f>
        <v>47557</v>
      </c>
      <c r="C35" s="1">
        <v>788</v>
      </c>
      <c r="D35" s="1">
        <f>'social care need'!D35</f>
        <v>28776</v>
      </c>
      <c r="E35" s="1">
        <v>5130</v>
      </c>
      <c r="F35" s="1">
        <v>4792</v>
      </c>
      <c r="G35" s="1">
        <f>'social care need'!F35</f>
        <v>22641</v>
      </c>
      <c r="H35" s="1">
        <v>10114</v>
      </c>
      <c r="I35" s="1">
        <v>9679</v>
      </c>
      <c r="J35" s="1">
        <f t="shared" si="11"/>
        <v>98974</v>
      </c>
      <c r="K35" s="1">
        <f t="shared" si="12"/>
        <v>16032</v>
      </c>
      <c r="M35">
        <v>2051</v>
      </c>
      <c r="N35">
        <f t="shared" ref="N35:N53" si="30">$L$3*C35/1000</f>
        <v>317.56018449613373</v>
      </c>
      <c r="O35">
        <f t="shared" ref="O35:O53" si="31">$L$3*E35/1000</f>
        <v>2067.3651604887891</v>
      </c>
      <c r="P35">
        <f t="shared" ref="P35:P53" si="32">$L$3*H35/1000</f>
        <v>4075.8930279110359</v>
      </c>
      <c r="Q35">
        <f t="shared" si="13"/>
        <v>6460.8183728959593</v>
      </c>
      <c r="S35">
        <f>C35/'social care need'!C35</f>
        <v>0.30926216640502358</v>
      </c>
      <c r="T35">
        <f>F35/'social care need'!E35</f>
        <v>0.87445255474452555</v>
      </c>
      <c r="U35">
        <f>I35/'social care need'!G35</f>
        <v>0.91053621825023523</v>
      </c>
      <c r="W35">
        <f t="shared" si="14"/>
        <v>0.30926216640502358</v>
      </c>
      <c r="X35">
        <f>E35/'social care need'!E35</f>
        <v>0.93613138686131392</v>
      </c>
      <c r="Y35">
        <f>H35/'social care need'!G35</f>
        <v>0.95145813734713081</v>
      </c>
      <c r="AA35">
        <v>48.840739999999997</v>
      </c>
      <c r="AB35">
        <v>15.75892</v>
      </c>
      <c r="AC35">
        <v>14.322559999999999</v>
      </c>
      <c r="AE35" s="1">
        <v>10922</v>
      </c>
      <c r="AF35" s="1">
        <v>3396</v>
      </c>
      <c r="AG35" s="1">
        <v>2483</v>
      </c>
      <c r="AI35">
        <f t="shared" si="15"/>
        <v>4401513.1155669698</v>
      </c>
      <c r="AJ35">
        <f t="shared" si="28"/>
        <v>1368571.5565340992</v>
      </c>
      <c r="AK35">
        <f t="shared" si="29"/>
        <v>1000636.9772892132</v>
      </c>
      <c r="AM35">
        <v>6.4295900000000003E-2</v>
      </c>
      <c r="AN35">
        <v>1.3503430000000001</v>
      </c>
      <c r="AO35">
        <v>0.35795379999999999</v>
      </c>
      <c r="AP35">
        <v>0.16310350000000001</v>
      </c>
      <c r="AQ35">
        <v>0.27397880000000002</v>
      </c>
      <c r="AR35">
        <v>0.4595938</v>
      </c>
      <c r="AT35">
        <f t="shared" si="16"/>
        <v>133446058.49885713</v>
      </c>
      <c r="AU35">
        <f t="shared" si="17"/>
        <v>2802635175.3614502</v>
      </c>
      <c r="AV35">
        <f t="shared" si="18"/>
        <v>742932655.65437615</v>
      </c>
      <c r="AW35">
        <f t="shared" si="19"/>
        <v>338521106.35932219</v>
      </c>
      <c r="AX35">
        <f t="shared" si="20"/>
        <v>568642650.18837404</v>
      </c>
      <c r="AY35">
        <f t="shared" si="21"/>
        <v>953886346.10468233</v>
      </c>
      <c r="BA35">
        <v>1.7573116115272853</v>
      </c>
      <c r="BB35">
        <v>3.8344999999999914</v>
      </c>
      <c r="BC35">
        <v>2</v>
      </c>
      <c r="BD35">
        <f t="shared" si="26"/>
        <v>16.080566372153349</v>
      </c>
      <c r="BE35">
        <f t="shared" si="27"/>
        <v>4021652.2096492597</v>
      </c>
      <c r="BG35">
        <v>2051</v>
      </c>
      <c r="BH35">
        <f t="shared" ref="BH35:BH53" si="33">AT35*$BD35/10^9</f>
        <v>2.1458882007931308</v>
      </c>
      <c r="BI35">
        <f t="shared" ref="BI35:BI53" si="34">AU35*$BD35/10^9</f>
        <v>45.067960954331447</v>
      </c>
      <c r="BJ35">
        <f t="shared" ref="BJ35:BJ53" si="35">AV35*$BD35/10^9</f>
        <v>11.946777879290345</v>
      </c>
      <c r="BK35">
        <f t="shared" ref="BK35:BK53" si="36">AW35*$BD35/10^9</f>
        <v>5.4436111191858636</v>
      </c>
      <c r="BL35">
        <f t="shared" ref="BL35:BL53" si="37">AX35*$BD35/10^9</f>
        <v>9.1440958783913295</v>
      </c>
      <c r="BM35">
        <f t="shared" ref="BM35:BM53" si="38">AY35*$BD35/10^9</f>
        <v>15.339032700027186</v>
      </c>
      <c r="BN35">
        <f t="shared" si="22"/>
        <v>89.087366732019305</v>
      </c>
      <c r="BO35">
        <f t="shared" si="25"/>
        <v>2.2151932113440728E-2</v>
      </c>
      <c r="BP35">
        <f t="shared" si="23"/>
        <v>0.17217966208573671</v>
      </c>
      <c r="BQ35">
        <f t="shared" si="24"/>
        <v>0.50588498243414082</v>
      </c>
    </row>
    <row r="36" spans="1:69" x14ac:dyDescent="0.35">
      <c r="A36">
        <v>2052</v>
      </c>
      <c r="B36" s="1">
        <f>'social care need'!B36</f>
        <v>47543</v>
      </c>
      <c r="C36" s="1">
        <v>765</v>
      </c>
      <c r="D36" s="1">
        <f>'social care need'!D36</f>
        <v>29087</v>
      </c>
      <c r="E36" s="1">
        <v>5195</v>
      </c>
      <c r="F36" s="1">
        <v>4855</v>
      </c>
      <c r="G36" s="1">
        <f>'social care need'!F36</f>
        <v>22942</v>
      </c>
      <c r="H36" s="1">
        <v>10264</v>
      </c>
      <c r="I36" s="1">
        <v>9791</v>
      </c>
      <c r="J36" s="1">
        <f t="shared" si="11"/>
        <v>99572</v>
      </c>
      <c r="K36" s="1">
        <f t="shared" si="12"/>
        <v>16224</v>
      </c>
      <c r="M36">
        <v>2052</v>
      </c>
      <c r="N36">
        <f t="shared" si="30"/>
        <v>308.29129586236331</v>
      </c>
      <c r="O36">
        <f t="shared" si="31"/>
        <v>2093.5598457581405</v>
      </c>
      <c r="P36">
        <f t="shared" si="32"/>
        <v>4136.3423016095385</v>
      </c>
      <c r="Q36">
        <f t="shared" si="13"/>
        <v>6538.1934432300422</v>
      </c>
      <c r="S36">
        <f>C36/'social care need'!C36</f>
        <v>0.29929577464788731</v>
      </c>
      <c r="T36">
        <f>F36/'social care need'!E36</f>
        <v>0.87461718609259598</v>
      </c>
      <c r="U36">
        <f>I36/'social care need'!G36</f>
        <v>0.91121451838064216</v>
      </c>
      <c r="W36">
        <f t="shared" si="14"/>
        <v>0.29929577464788731</v>
      </c>
      <c r="X36">
        <f>E36/'social care need'!E36</f>
        <v>0.93586741127724737</v>
      </c>
      <c r="Y36">
        <f>H36/'social care need'!G36</f>
        <v>0.95523499302000936</v>
      </c>
      <c r="AA36">
        <v>52.588500000000003</v>
      </c>
      <c r="AB36">
        <v>15.11173</v>
      </c>
      <c r="AC36">
        <v>14.30254</v>
      </c>
      <c r="AE36" s="1">
        <v>11025</v>
      </c>
      <c r="AF36" s="1">
        <v>3428</v>
      </c>
      <c r="AG36" s="1">
        <v>2558</v>
      </c>
      <c r="AI36">
        <f t="shared" si="15"/>
        <v>4443021.6168399416</v>
      </c>
      <c r="AJ36">
        <f t="shared" si="28"/>
        <v>1381467.4015897796</v>
      </c>
      <c r="AK36">
        <f t="shared" si="29"/>
        <v>1030861.6141384644</v>
      </c>
      <c r="AM36">
        <v>6.2948900000000002E-2</v>
      </c>
      <c r="AN36">
        <v>1.331931</v>
      </c>
      <c r="AO36">
        <v>0.35282419999999998</v>
      </c>
      <c r="AP36">
        <v>0.1724339</v>
      </c>
      <c r="AQ36">
        <v>0.28942259999999997</v>
      </c>
      <c r="AR36">
        <v>0.4572232</v>
      </c>
      <c r="AT36">
        <f t="shared" si="16"/>
        <v>131439750.00261822</v>
      </c>
      <c r="AU36">
        <f t="shared" si="17"/>
        <v>2781123699.7109923</v>
      </c>
      <c r="AV36">
        <f t="shared" si="18"/>
        <v>736710643.75825107</v>
      </c>
      <c r="AW36">
        <f t="shared" si="19"/>
        <v>360048685.64782655</v>
      </c>
      <c r="AX36">
        <f t="shared" si="20"/>
        <v>604325638.55933571</v>
      </c>
      <c r="AY36">
        <f t="shared" si="21"/>
        <v>954699813.7123462</v>
      </c>
      <c r="BA36">
        <v>1.7446770687416659</v>
      </c>
      <c r="BB36">
        <v>3.8344999999999914</v>
      </c>
      <c r="BC36">
        <v>2</v>
      </c>
      <c r="BD36">
        <f t="shared" si="26"/>
        <v>16.369780087934867</v>
      </c>
      <c r="BE36">
        <f t="shared" si="27"/>
        <v>4092325.1709046694</v>
      </c>
      <c r="BG36">
        <v>2052</v>
      </c>
      <c r="BH36">
        <f t="shared" si="33"/>
        <v>2.1516398023559966</v>
      </c>
      <c r="BI36">
        <f t="shared" si="34"/>
        <v>45.526383361612744</v>
      </c>
      <c r="BJ36">
        <f t="shared" si="35"/>
        <v>12.059791226763496</v>
      </c>
      <c r="BK36">
        <f t="shared" si="36"/>
        <v>5.8939178050049117</v>
      </c>
      <c r="BL36">
        <f t="shared" si="37"/>
        <v>9.8926778047171364</v>
      </c>
      <c r="BM36">
        <f t="shared" si="38"/>
        <v>15.628226000463492</v>
      </c>
      <c r="BN36">
        <f t="shared" si="22"/>
        <v>91.152636000917767</v>
      </c>
      <c r="BO36">
        <f t="shared" si="25"/>
        <v>2.2274045241807393E-2</v>
      </c>
      <c r="BP36">
        <f t="shared" si="23"/>
        <v>0.1714511690074014</v>
      </c>
      <c r="BQ36">
        <f t="shared" si="24"/>
        <v>0.49945218656270524</v>
      </c>
    </row>
    <row r="37" spans="1:69" x14ac:dyDescent="0.35">
      <c r="A37">
        <v>2053</v>
      </c>
      <c r="B37" s="1">
        <f>'social care need'!B37</f>
        <v>47545</v>
      </c>
      <c r="C37" s="1">
        <v>762</v>
      </c>
      <c r="D37" s="1">
        <f>'social care need'!D37</f>
        <v>29414</v>
      </c>
      <c r="E37" s="1">
        <v>5177</v>
      </c>
      <c r="F37" s="1">
        <v>4816</v>
      </c>
      <c r="G37" s="1">
        <f>'social care need'!F37</f>
        <v>23249</v>
      </c>
      <c r="H37" s="1">
        <v>10440</v>
      </c>
      <c r="I37" s="1">
        <v>9976</v>
      </c>
      <c r="J37" s="1">
        <f t="shared" si="11"/>
        <v>100208</v>
      </c>
      <c r="K37" s="1">
        <f t="shared" si="12"/>
        <v>16379</v>
      </c>
      <c r="M37">
        <v>2053</v>
      </c>
      <c r="N37">
        <f t="shared" si="30"/>
        <v>307.08231038839324</v>
      </c>
      <c r="O37">
        <f t="shared" si="31"/>
        <v>2086.3059329143198</v>
      </c>
      <c r="P37">
        <f t="shared" si="32"/>
        <v>4207.2694494157813</v>
      </c>
      <c r="Q37">
        <f t="shared" si="13"/>
        <v>6600.6576927184942</v>
      </c>
      <c r="S37">
        <f>C37/'social care need'!C37</f>
        <v>0.30059171597633139</v>
      </c>
      <c r="T37">
        <f>F37/'social care need'!E37</f>
        <v>0.8543551534504169</v>
      </c>
      <c r="U37">
        <f>I37/'social care need'!G37</f>
        <v>0.91506145661346538</v>
      </c>
      <c r="W37">
        <f t="shared" si="14"/>
        <v>0.30059171597633139</v>
      </c>
      <c r="X37">
        <f>E37/'social care need'!E37</f>
        <v>0.91839631009402167</v>
      </c>
      <c r="Y37">
        <f>H37/'social care need'!G37</f>
        <v>0.95762245459548712</v>
      </c>
      <c r="AA37">
        <v>48.748480000000001</v>
      </c>
      <c r="AB37">
        <v>15.759069999999999</v>
      </c>
      <c r="AC37">
        <v>14.11501</v>
      </c>
      <c r="AE37" s="1">
        <v>11095</v>
      </c>
      <c r="AF37" s="1">
        <v>3523</v>
      </c>
      <c r="AG37" s="1">
        <v>2532</v>
      </c>
      <c r="AI37">
        <f t="shared" si="15"/>
        <v>4471231.2778992429</v>
      </c>
      <c r="AJ37">
        <f t="shared" si="28"/>
        <v>1419751.9415988312</v>
      </c>
      <c r="AK37">
        <f t="shared" si="29"/>
        <v>1020383.740030724</v>
      </c>
      <c r="AM37">
        <v>6.2889399999999998E-2</v>
      </c>
      <c r="AN37">
        <v>1.319896</v>
      </c>
      <c r="AO37">
        <v>0.35354269999999999</v>
      </c>
      <c r="AP37">
        <v>0.17485519999999999</v>
      </c>
      <c r="AQ37">
        <v>0.27830339999999998</v>
      </c>
      <c r="AR37">
        <v>0.46593400000000001</v>
      </c>
      <c r="AT37">
        <f t="shared" si="16"/>
        <v>132154268.22217906</v>
      </c>
      <c r="AU37">
        <f t="shared" si="17"/>
        <v>2773597617.5536928</v>
      </c>
      <c r="AV37">
        <f t="shared" si="18"/>
        <v>742926102.07433021</v>
      </c>
      <c r="AW37">
        <f t="shared" si="19"/>
        <v>367436499.6460892</v>
      </c>
      <c r="AX37">
        <f t="shared" si="20"/>
        <v>584820051.88067281</v>
      </c>
      <c r="AY37">
        <f t="shared" si="21"/>
        <v>979102468.93487263</v>
      </c>
      <c r="BA37">
        <v>1.732297188951577</v>
      </c>
      <c r="BB37">
        <v>3.8344999999999914</v>
      </c>
      <c r="BC37">
        <v>2</v>
      </c>
      <c r="BD37">
        <f t="shared" si="26"/>
        <v>16.664195397457576</v>
      </c>
      <c r="BE37">
        <f t="shared" si="27"/>
        <v>4163723.0297397864</v>
      </c>
      <c r="BG37">
        <v>2053</v>
      </c>
      <c r="BH37">
        <f t="shared" si="33"/>
        <v>2.20224454826241</v>
      </c>
      <c r="BI37">
        <f t="shared" si="34"/>
        <v>46.219772652837548</v>
      </c>
      <c r="BJ37">
        <f t="shared" si="35"/>
        <v>12.380265730838151</v>
      </c>
      <c r="BK37">
        <f t="shared" si="36"/>
        <v>6.1230336262602814</v>
      </c>
      <c r="BL37">
        <f t="shared" si="37"/>
        <v>9.7455556168908082</v>
      </c>
      <c r="BM37">
        <f t="shared" si="38"/>
        <v>16.315954856463854</v>
      </c>
      <c r="BN37">
        <f t="shared" si="22"/>
        <v>92.986827031553048</v>
      </c>
      <c r="BO37">
        <f t="shared" si="25"/>
        <v>2.2332615874635708E-2</v>
      </c>
      <c r="BP37">
        <f t="shared" si="23"/>
        <v>0.17546522854175239</v>
      </c>
      <c r="BQ37">
        <f t="shared" si="24"/>
        <v>0.49705720829848166</v>
      </c>
    </row>
    <row r="38" spans="1:69" x14ac:dyDescent="0.35">
      <c r="A38">
        <v>2054</v>
      </c>
      <c r="B38" s="1">
        <f>'social care need'!B38</f>
        <v>47535</v>
      </c>
      <c r="C38" s="1">
        <v>796</v>
      </c>
      <c r="D38" s="1">
        <f>'social care need'!D38</f>
        <v>29720</v>
      </c>
      <c r="E38" s="1">
        <v>5257</v>
      </c>
      <c r="F38" s="1">
        <v>4901</v>
      </c>
      <c r="G38" s="1">
        <f>'social care need'!F38</f>
        <v>23553</v>
      </c>
      <c r="H38" s="1">
        <v>10610</v>
      </c>
      <c r="I38" s="1">
        <v>10133</v>
      </c>
      <c r="J38" s="1">
        <f t="shared" si="11"/>
        <v>100808</v>
      </c>
      <c r="K38" s="1">
        <f t="shared" si="12"/>
        <v>16663</v>
      </c>
      <c r="M38">
        <v>2054</v>
      </c>
      <c r="N38">
        <f t="shared" si="30"/>
        <v>320.78414576005383</v>
      </c>
      <c r="O38">
        <f t="shared" si="31"/>
        <v>2118.5455455535212</v>
      </c>
      <c r="P38">
        <f t="shared" si="32"/>
        <v>4275.7786262740847</v>
      </c>
      <c r="Q38">
        <f t="shared" si="13"/>
        <v>6715.1083175876593</v>
      </c>
      <c r="S38">
        <f>C38/'social care need'!C38</f>
        <v>0.30335365853658536</v>
      </c>
      <c r="T38">
        <f>F38/'social care need'!E38</f>
        <v>0.86422147769352853</v>
      </c>
      <c r="U38">
        <f>I38/'social care need'!G38</f>
        <v>0.91345893806905254</v>
      </c>
      <c r="W38">
        <f t="shared" si="14"/>
        <v>0.30335365853658536</v>
      </c>
      <c r="X38">
        <f>E38/'social care need'!E38</f>
        <v>0.9269970022923647</v>
      </c>
      <c r="Y38">
        <f>H38/'social care need'!G38</f>
        <v>0.95645902821599205</v>
      </c>
      <c r="AA38">
        <v>50.68394</v>
      </c>
      <c r="AB38">
        <v>16.022300000000001</v>
      </c>
      <c r="AC38">
        <v>14.018879999999999</v>
      </c>
      <c r="AE38" s="1">
        <v>11228</v>
      </c>
      <c r="AF38" s="1">
        <v>3542</v>
      </c>
      <c r="AG38" s="1">
        <v>2649</v>
      </c>
      <c r="AI38">
        <f t="shared" si="15"/>
        <v>4524829.6339119151</v>
      </c>
      <c r="AJ38">
        <f t="shared" si="28"/>
        <v>1427408.8496006415</v>
      </c>
      <c r="AK38">
        <f t="shared" si="29"/>
        <v>1067534.1735155561</v>
      </c>
      <c r="AM38">
        <v>5.8413100000000003E-2</v>
      </c>
      <c r="AN38">
        <v>1.3326629999999999</v>
      </c>
      <c r="AO38">
        <v>0.37559439999999999</v>
      </c>
      <c r="AP38">
        <v>0.16947799999999999</v>
      </c>
      <c r="AQ38">
        <v>0.29917280000000002</v>
      </c>
      <c r="AR38">
        <v>0.47591230000000001</v>
      </c>
      <c r="AT38">
        <f t="shared" si="16"/>
        <v>123482837.93620591</v>
      </c>
      <c r="AU38">
        <f t="shared" si="17"/>
        <v>2817193561.9335036</v>
      </c>
      <c r="AV38">
        <f t="shared" si="18"/>
        <v>793990773.04485619</v>
      </c>
      <c r="AW38">
        <f t="shared" si="19"/>
        <v>358269367.79168212</v>
      </c>
      <c r="AX38">
        <f t="shared" si="20"/>
        <v>632438723.11726213</v>
      </c>
      <c r="AY38">
        <f t="shared" si="21"/>
        <v>1006058596.6631972</v>
      </c>
      <c r="BA38">
        <v>1.7152239211331022</v>
      </c>
      <c r="BB38">
        <v>3.8344999999999914</v>
      </c>
      <c r="BC38">
        <v>2</v>
      </c>
      <c r="BD38">
        <f t="shared" si="26"/>
        <v>16.963905852914788</v>
      </c>
      <c r="BE38">
        <f t="shared" si="27"/>
        <v>4235851.0867396984</v>
      </c>
      <c r="BG38">
        <v>2054</v>
      </c>
      <c r="BH38">
        <f t="shared" si="33"/>
        <v>2.0947512372005317</v>
      </c>
      <c r="BI38">
        <f t="shared" si="34"/>
        <v>47.790606354077624</v>
      </c>
      <c r="BJ38">
        <f t="shared" si="35"/>
        <v>13.469184722015974</v>
      </c>
      <c r="BK38">
        <f t="shared" si="36"/>
        <v>6.0776478252013968</v>
      </c>
      <c r="BL38">
        <f t="shared" si="37"/>
        <v>10.728630956698877</v>
      </c>
      <c r="BM38">
        <f t="shared" si="38"/>
        <v>17.066683316310048</v>
      </c>
      <c r="BN38">
        <f t="shared" si="22"/>
        <v>97.227504411504455</v>
      </c>
      <c r="BO38">
        <f t="shared" si="25"/>
        <v>2.295347556383048E-2</v>
      </c>
      <c r="BP38">
        <f t="shared" si="23"/>
        <v>0.17553349147045094</v>
      </c>
      <c r="BQ38">
        <f t="shared" si="24"/>
        <v>0.49153381693115633</v>
      </c>
    </row>
    <row r="39" spans="1:69" x14ac:dyDescent="0.35">
      <c r="A39">
        <v>2055</v>
      </c>
      <c r="B39" s="1">
        <f>'social care need'!B39</f>
        <v>47519</v>
      </c>
      <c r="C39" s="1">
        <v>826</v>
      </c>
      <c r="D39" s="1">
        <f>'social care need'!D39</f>
        <v>30044</v>
      </c>
      <c r="E39" s="1">
        <v>5179</v>
      </c>
      <c r="F39" s="1">
        <v>4838</v>
      </c>
      <c r="G39" s="1">
        <f>'social care need'!F39</f>
        <v>23856</v>
      </c>
      <c r="H39" s="1">
        <v>10909</v>
      </c>
      <c r="I39" s="1">
        <v>10410</v>
      </c>
      <c r="J39" s="1">
        <f t="shared" si="11"/>
        <v>101419</v>
      </c>
      <c r="K39" s="1">
        <f t="shared" si="12"/>
        <v>16914</v>
      </c>
      <c r="M39">
        <v>2055</v>
      </c>
      <c r="N39">
        <f t="shared" si="30"/>
        <v>332.8740004997544</v>
      </c>
      <c r="O39">
        <f t="shared" si="31"/>
        <v>2087.1119232302999</v>
      </c>
      <c r="P39">
        <f t="shared" si="32"/>
        <v>4396.2741785130993</v>
      </c>
      <c r="Q39">
        <f t="shared" si="13"/>
        <v>6816.2601022431536</v>
      </c>
      <c r="S39">
        <f>C39/'social care need'!C39</f>
        <v>0.30913173652694609</v>
      </c>
      <c r="T39">
        <f>F39/'social care need'!E39</f>
        <v>0.85734538366117319</v>
      </c>
      <c r="U39">
        <f>I39/'social care need'!G39</f>
        <v>0.9303780498704084</v>
      </c>
      <c r="W39">
        <f t="shared" si="14"/>
        <v>0.30913173652694609</v>
      </c>
      <c r="X39">
        <f>E39/'social care need'!E39</f>
        <v>0.91777423356370724</v>
      </c>
      <c r="Y39">
        <f>H39/'social care need'!G39</f>
        <v>0.97497542228974887</v>
      </c>
      <c r="AA39">
        <v>51.250129999999999</v>
      </c>
      <c r="AB39">
        <v>16.01492</v>
      </c>
      <c r="AC39">
        <v>13.98183</v>
      </c>
      <c r="AE39" s="1">
        <v>11317</v>
      </c>
      <c r="AF39" s="1">
        <v>3670</v>
      </c>
      <c r="AG39" s="1">
        <v>2703</v>
      </c>
      <c r="AI39">
        <f t="shared" si="15"/>
        <v>4560696.2029730268</v>
      </c>
      <c r="AJ39">
        <f t="shared" si="28"/>
        <v>1478992.2298233637</v>
      </c>
      <c r="AK39">
        <f t="shared" si="29"/>
        <v>1089295.9120470169</v>
      </c>
      <c r="AM39">
        <v>5.7903000000000003E-2</v>
      </c>
      <c r="AN39">
        <v>1.336516</v>
      </c>
      <c r="AO39">
        <v>0.37531419999999999</v>
      </c>
      <c r="AP39">
        <v>0.17821919999999999</v>
      </c>
      <c r="AQ39">
        <v>0.30237510000000001</v>
      </c>
      <c r="AR39">
        <v>0.48887409999999998</v>
      </c>
      <c r="AT39">
        <f t="shared" si="16"/>
        <v>123146404.99472582</v>
      </c>
      <c r="AU39">
        <f t="shared" si="17"/>
        <v>2842463095.4860883</v>
      </c>
      <c r="AV39">
        <f t="shared" si="18"/>
        <v>798207251.32500088</v>
      </c>
      <c r="AW39">
        <f t="shared" si="19"/>
        <v>379031376.2850982</v>
      </c>
      <c r="AX39">
        <f t="shared" si="20"/>
        <v>643082509.1086942</v>
      </c>
      <c r="AY39">
        <f t="shared" si="21"/>
        <v>1039723121.6004713</v>
      </c>
      <c r="BA39">
        <v>1.6993113735149166</v>
      </c>
      <c r="BB39">
        <v>3.8344999999999914</v>
      </c>
      <c r="BC39">
        <v>2</v>
      </c>
      <c r="BD39">
        <f t="shared" si="26"/>
        <v>17.269006689063534</v>
      </c>
      <c r="BE39">
        <f t="shared" si="27"/>
        <v>4308505.4178430345</v>
      </c>
      <c r="BG39">
        <v>2055</v>
      </c>
      <c r="BH39">
        <f t="shared" si="33"/>
        <v>2.1266160915880472</v>
      </c>
      <c r="BI39">
        <f t="shared" si="34"/>
        <v>49.086514209365504</v>
      </c>
      <c r="BJ39">
        <f t="shared" si="35"/>
        <v>13.784246362390457</v>
      </c>
      <c r="BK39">
        <f t="shared" si="36"/>
        <v>6.5454953724323177</v>
      </c>
      <c r="BL39">
        <f t="shared" si="37"/>
        <v>11.105396151417802</v>
      </c>
      <c r="BM39">
        <f t="shared" si="38"/>
        <v>17.954985541692558</v>
      </c>
      <c r="BN39">
        <f t="shared" si="22"/>
        <v>100.6032537288867</v>
      </c>
      <c r="BO39">
        <f t="shared" si="25"/>
        <v>2.3349919281116203E-2</v>
      </c>
      <c r="BP39">
        <f t="shared" si="23"/>
        <v>0.17847320912779838</v>
      </c>
      <c r="BQ39">
        <f t="shared" si="24"/>
        <v>0.48792173602702332</v>
      </c>
    </row>
    <row r="40" spans="1:69" x14ac:dyDescent="0.35">
      <c r="A40">
        <v>2056</v>
      </c>
      <c r="B40" s="1">
        <f>'social care need'!B40</f>
        <v>47381</v>
      </c>
      <c r="C40" s="1">
        <v>809</v>
      </c>
      <c r="D40" s="1">
        <f>'social care need'!D40</f>
        <v>30485</v>
      </c>
      <c r="E40" s="1">
        <v>5174</v>
      </c>
      <c r="F40" s="1">
        <v>4826</v>
      </c>
      <c r="G40" s="1">
        <f>'social care need'!F40</f>
        <v>24078</v>
      </c>
      <c r="H40" s="1">
        <v>10943</v>
      </c>
      <c r="I40" s="1">
        <v>10446</v>
      </c>
      <c r="J40" s="1">
        <f t="shared" si="11"/>
        <v>101944</v>
      </c>
      <c r="K40" s="1">
        <f t="shared" si="12"/>
        <v>16926</v>
      </c>
      <c r="M40">
        <v>2056</v>
      </c>
      <c r="N40">
        <f t="shared" si="30"/>
        <v>326.02308281392408</v>
      </c>
      <c r="O40">
        <f t="shared" si="31"/>
        <v>2085.09694744035</v>
      </c>
      <c r="P40">
        <f t="shared" si="32"/>
        <v>4409.9760138847605</v>
      </c>
      <c r="Q40">
        <f t="shared" si="13"/>
        <v>6821.0960441390343</v>
      </c>
      <c r="S40">
        <f>C40/'social care need'!C40</f>
        <v>0.29896526237989651</v>
      </c>
      <c r="T40">
        <f>F40/'social care need'!E40</f>
        <v>0.85933048433048431</v>
      </c>
      <c r="U40">
        <f>I40/'social care need'!G40</f>
        <v>0.92027134173200598</v>
      </c>
      <c r="W40">
        <f t="shared" si="14"/>
        <v>0.29896526237989651</v>
      </c>
      <c r="X40">
        <f>E40/'social care need'!E40</f>
        <v>0.92129629629629628</v>
      </c>
      <c r="Y40">
        <f>H40/'social care need'!G40</f>
        <v>0.96405603030569997</v>
      </c>
      <c r="AA40">
        <v>48.439059999999998</v>
      </c>
      <c r="AB40">
        <v>15.47223</v>
      </c>
      <c r="AC40">
        <v>13.867179999999999</v>
      </c>
      <c r="AE40" s="1">
        <v>11180</v>
      </c>
      <c r="AF40" s="1">
        <v>3676</v>
      </c>
      <c r="AG40" s="1">
        <v>2822</v>
      </c>
      <c r="AI40">
        <f t="shared" si="15"/>
        <v>4505485.866328394</v>
      </c>
      <c r="AJ40">
        <f t="shared" si="28"/>
        <v>1481410.2007713038</v>
      </c>
      <c r="AK40">
        <f t="shared" si="29"/>
        <v>1137252.335847829</v>
      </c>
      <c r="AM40">
        <v>5.8161200000000003E-2</v>
      </c>
      <c r="AN40">
        <v>1.2662899999999999</v>
      </c>
      <c r="AO40">
        <v>0.37547130000000001</v>
      </c>
      <c r="AP40">
        <v>0.1793257</v>
      </c>
      <c r="AQ40">
        <v>0.29833349999999997</v>
      </c>
      <c r="AR40">
        <v>0.48068559999999999</v>
      </c>
      <c r="AT40">
        <f t="shared" si="16"/>
        <v>124335852.68802564</v>
      </c>
      <c r="AU40">
        <f t="shared" si="17"/>
        <v>2707049491.7628932</v>
      </c>
      <c r="AV40">
        <f t="shared" si="18"/>
        <v>802675052.18911374</v>
      </c>
      <c r="AW40">
        <f t="shared" si="19"/>
        <v>383358902.81454098</v>
      </c>
      <c r="AX40">
        <f t="shared" si="20"/>
        <v>637771402.72042346</v>
      </c>
      <c r="AY40">
        <f t="shared" si="21"/>
        <v>1027600083.0597583</v>
      </c>
      <c r="BA40">
        <v>1.6851469467057143</v>
      </c>
      <c r="BB40">
        <v>3.8344999999999914</v>
      </c>
      <c r="BC40">
        <v>2</v>
      </c>
      <c r="BD40">
        <f t="shared" si="26"/>
        <v>17.579594853485951</v>
      </c>
      <c r="BE40">
        <f t="shared" si="27"/>
        <v>4381720.3404369475</v>
      </c>
      <c r="BG40">
        <v>2056</v>
      </c>
      <c r="BH40">
        <f t="shared" si="33"/>
        <v>2.1857739160182028</v>
      </c>
      <c r="BI40">
        <f t="shared" si="34"/>
        <v>47.58883331352672</v>
      </c>
      <c r="BJ40">
        <f t="shared" si="35"/>
        <v>14.110702216485311</v>
      </c>
      <c r="BK40">
        <f t="shared" si="36"/>
        <v>6.7392941949565248</v>
      </c>
      <c r="BL40">
        <f t="shared" si="37"/>
        <v>11.211762868964472</v>
      </c>
      <c r="BM40">
        <f t="shared" si="38"/>
        <v>18.064793131599064</v>
      </c>
      <c r="BN40">
        <f t="shared" si="22"/>
        <v>99.901159641550294</v>
      </c>
      <c r="BO40">
        <f t="shared" si="25"/>
        <v>2.2799528924657041E-2</v>
      </c>
      <c r="BP40">
        <f t="shared" si="23"/>
        <v>0.1808266610359312</v>
      </c>
      <c r="BQ40">
        <f t="shared" si="24"/>
        <v>0.47635916824466829</v>
      </c>
    </row>
    <row r="41" spans="1:69" x14ac:dyDescent="0.35">
      <c r="A41">
        <v>2057</v>
      </c>
      <c r="B41" s="1">
        <f>'social care need'!B41</f>
        <v>47245</v>
      </c>
      <c r="C41" s="1">
        <v>829</v>
      </c>
      <c r="D41" s="1">
        <f>'social care need'!D41</f>
        <v>30929</v>
      </c>
      <c r="E41" s="1">
        <v>5265</v>
      </c>
      <c r="F41" s="1">
        <v>4897</v>
      </c>
      <c r="G41" s="1">
        <f>'social care need'!F41</f>
        <v>24285</v>
      </c>
      <c r="H41" s="1">
        <v>10976</v>
      </c>
      <c r="I41" s="1">
        <v>10481</v>
      </c>
      <c r="J41" s="1">
        <f t="shared" si="11"/>
        <v>102459</v>
      </c>
      <c r="K41" s="1">
        <f t="shared" si="12"/>
        <v>17070</v>
      </c>
      <c r="M41">
        <v>2057</v>
      </c>
      <c r="N41">
        <f t="shared" si="30"/>
        <v>334.08298597372442</v>
      </c>
      <c r="O41">
        <f t="shared" si="31"/>
        <v>2121.7695068174417</v>
      </c>
      <c r="P41">
        <f t="shared" si="32"/>
        <v>4423.2748540984312</v>
      </c>
      <c r="Q41">
        <f t="shared" si="13"/>
        <v>6879.1273468895979</v>
      </c>
      <c r="S41">
        <f>C41/'social care need'!C41</f>
        <v>0.30806391675956896</v>
      </c>
      <c r="T41">
        <f>F41/'social care need'!E41</f>
        <v>0.86550017674089785</v>
      </c>
      <c r="U41">
        <f>I41/'social care need'!G41</f>
        <v>0.91962797227340531</v>
      </c>
      <c r="W41">
        <f t="shared" si="14"/>
        <v>0.30806391675956896</v>
      </c>
      <c r="X41">
        <f>E41/'social care need'!E41</f>
        <v>0.93054082714740194</v>
      </c>
      <c r="Y41">
        <f>H41/'social care need'!G41</f>
        <v>0.96306045450557165</v>
      </c>
      <c r="AA41">
        <v>50.378540000000001</v>
      </c>
      <c r="AB41">
        <v>15.115030000000001</v>
      </c>
      <c r="AC41">
        <v>13.88359</v>
      </c>
      <c r="AE41" s="1">
        <v>11298</v>
      </c>
      <c r="AF41" s="1">
        <v>3638</v>
      </c>
      <c r="AG41" s="1">
        <v>2912</v>
      </c>
      <c r="AI41">
        <f t="shared" si="15"/>
        <v>4553039.2949712165</v>
      </c>
      <c r="AJ41">
        <f t="shared" si="28"/>
        <v>1466096.3847676832</v>
      </c>
      <c r="AK41">
        <f t="shared" si="29"/>
        <v>1173521.9000669306</v>
      </c>
      <c r="AM41">
        <v>5.0633400000000002E-2</v>
      </c>
      <c r="AN41">
        <v>1.284502</v>
      </c>
      <c r="AO41">
        <v>0.36592390000000002</v>
      </c>
      <c r="AP41">
        <v>0.16636049999999999</v>
      </c>
      <c r="AQ41">
        <v>0.32288289999999997</v>
      </c>
      <c r="AR41">
        <v>0.48133559999999997</v>
      </c>
      <c r="AT41">
        <f t="shared" si="16"/>
        <v>108789893.68281591</v>
      </c>
      <c r="AU41">
        <f t="shared" si="17"/>
        <v>2759854878.7038674</v>
      </c>
      <c r="AV41">
        <f t="shared" si="18"/>
        <v>786216651.00509465</v>
      </c>
      <c r="AW41">
        <f t="shared" si="19"/>
        <v>357438787.5990966</v>
      </c>
      <c r="AX41">
        <f t="shared" si="20"/>
        <v>693739633.58177161</v>
      </c>
      <c r="AY41">
        <f t="shared" si="21"/>
        <v>1034187882.8945795</v>
      </c>
      <c r="BA41">
        <v>1.6663979928731862</v>
      </c>
      <c r="BB41">
        <v>3.8344999999999914</v>
      </c>
      <c r="BC41">
        <v>2</v>
      </c>
      <c r="BD41">
        <f t="shared" si="26"/>
        <v>17.895769037394967</v>
      </c>
      <c r="BE41">
        <f t="shared" si="27"/>
        <v>4455558.7669670042</v>
      </c>
      <c r="BG41">
        <v>2057</v>
      </c>
      <c r="BH41">
        <f t="shared" si="33"/>
        <v>1.9468788109504274</v>
      </c>
      <c r="BI41">
        <f t="shared" si="34"/>
        <v>49.389725486012118</v>
      </c>
      <c r="BJ41">
        <f t="shared" si="35"/>
        <v>14.069951599741337</v>
      </c>
      <c r="BK41">
        <f t="shared" si="36"/>
        <v>6.3966419878799083</v>
      </c>
      <c r="BL41">
        <f t="shared" si="37"/>
        <v>12.415004254666398</v>
      </c>
      <c r="BM41">
        <f t="shared" si="38"/>
        <v>18.507587493553867</v>
      </c>
      <c r="BN41">
        <f t="shared" si="22"/>
        <v>102.72578963280405</v>
      </c>
      <c r="BO41">
        <f t="shared" si="25"/>
        <v>2.3055646890890798E-2</v>
      </c>
      <c r="BP41">
        <f t="shared" si="23"/>
        <v>0.18016495720996362</v>
      </c>
      <c r="BQ41">
        <f t="shared" si="24"/>
        <v>0.48079187964927744</v>
      </c>
    </row>
    <row r="42" spans="1:69" x14ac:dyDescent="0.35">
      <c r="A42">
        <v>2058</v>
      </c>
      <c r="B42" s="1">
        <f>'social care need'!B42</f>
        <v>47095</v>
      </c>
      <c r="C42" s="1">
        <v>835</v>
      </c>
      <c r="D42" s="1">
        <f>'social care need'!D42</f>
        <v>31365</v>
      </c>
      <c r="E42" s="1">
        <v>5327</v>
      </c>
      <c r="F42" s="1">
        <v>4966</v>
      </c>
      <c r="G42" s="1">
        <f>'social care need'!F42</f>
        <v>24501</v>
      </c>
      <c r="H42" s="1">
        <v>11077</v>
      </c>
      <c r="I42" s="1">
        <v>10588</v>
      </c>
      <c r="J42" s="1">
        <f t="shared" si="11"/>
        <v>102961</v>
      </c>
      <c r="K42" s="1">
        <f t="shared" si="12"/>
        <v>17239</v>
      </c>
      <c r="M42">
        <v>2058</v>
      </c>
      <c r="N42">
        <f t="shared" si="30"/>
        <v>336.50095692166451</v>
      </c>
      <c r="O42">
        <f t="shared" si="31"/>
        <v>2146.7552066128228</v>
      </c>
      <c r="P42">
        <f t="shared" si="32"/>
        <v>4463.9773650554225</v>
      </c>
      <c r="Q42">
        <f t="shared" si="13"/>
        <v>6947.2335285899098</v>
      </c>
      <c r="S42">
        <f>C42/'social care need'!C42</f>
        <v>0.29651988636363635</v>
      </c>
      <c r="T42">
        <f>F42/'social care need'!E42</f>
        <v>0.87831623629289002</v>
      </c>
      <c r="U42">
        <f>I42/'social care need'!G42</f>
        <v>0.91893768442978652</v>
      </c>
      <c r="W42">
        <f t="shared" si="14"/>
        <v>0.29651988636363635</v>
      </c>
      <c r="X42">
        <f>E42/'social care need'!E42</f>
        <v>0.94216483905199855</v>
      </c>
      <c r="Y42">
        <f>H42/'social care need'!G42</f>
        <v>0.96137823294566915</v>
      </c>
      <c r="AA42">
        <v>48.801729999999999</v>
      </c>
      <c r="AB42">
        <v>15.53084</v>
      </c>
      <c r="AC42">
        <v>13.647679999999999</v>
      </c>
      <c r="AE42" s="1">
        <v>11361</v>
      </c>
      <c r="AF42" s="1">
        <v>3706</v>
      </c>
      <c r="AG42" s="1">
        <v>2973</v>
      </c>
      <c r="AI42">
        <f t="shared" si="15"/>
        <v>4578427.9899245873</v>
      </c>
      <c r="AJ42">
        <f t="shared" si="28"/>
        <v>1493500.0555110045</v>
      </c>
      <c r="AK42">
        <f t="shared" si="29"/>
        <v>1198104.6047043216</v>
      </c>
      <c r="AM42">
        <v>4.7672199999999998E-2</v>
      </c>
      <c r="AN42">
        <v>1.2869170000000001</v>
      </c>
      <c r="AO42">
        <v>0.36804599999999998</v>
      </c>
      <c r="AP42">
        <v>0.16247539999999999</v>
      </c>
      <c r="AQ42">
        <v>0.29967359999999998</v>
      </c>
      <c r="AR42">
        <v>0.50285550000000001</v>
      </c>
      <c r="AT42">
        <f t="shared" si="16"/>
        <v>102929365.33554958</v>
      </c>
      <c r="AU42">
        <f t="shared" si="17"/>
        <v>2778591087.6680632</v>
      </c>
      <c r="AV42">
        <f t="shared" si="18"/>
        <v>794650576.10699046</v>
      </c>
      <c r="AW42">
        <f t="shared" si="19"/>
        <v>350801721.01643193</v>
      </c>
      <c r="AX42">
        <f t="shared" si="20"/>
        <v>647027270.73261452</v>
      </c>
      <c r="AY42">
        <f t="shared" si="21"/>
        <v>1085718667.7034087</v>
      </c>
      <c r="BA42">
        <v>1.6565705974595772</v>
      </c>
      <c r="BB42">
        <v>3.8344999999999914</v>
      </c>
      <c r="BC42">
        <v>2</v>
      </c>
      <c r="BD42">
        <f t="shared" si="26"/>
        <v>18.217629706993993</v>
      </c>
      <c r="BE42">
        <f t="shared" si="27"/>
        <v>4529806.1088310275</v>
      </c>
      <c r="BG42">
        <v>2058</v>
      </c>
      <c r="BH42">
        <f t="shared" si="33"/>
        <v>1.8751290636589457</v>
      </c>
      <c r="BI42">
        <f t="shared" si="34"/>
        <v>50.619343542290459</v>
      </c>
      <c r="BJ42">
        <f t="shared" si="35"/>
        <v>14.476649941966601</v>
      </c>
      <c r="BK42">
        <f t="shared" si="36"/>
        <v>6.3907758540535688</v>
      </c>
      <c r="BL42">
        <f t="shared" si="37"/>
        <v>11.787303228533723</v>
      </c>
      <c r="BM42">
        <f t="shared" si="38"/>
        <v>19.779220654191558</v>
      </c>
      <c r="BN42">
        <f t="shared" si="22"/>
        <v>104.92842228469488</v>
      </c>
      <c r="BO42">
        <f t="shared" si="25"/>
        <v>2.3163998582661844E-2</v>
      </c>
      <c r="BP42">
        <f t="shared" si="23"/>
        <v>0.18850203046535852</v>
      </c>
      <c r="BQ42">
        <f t="shared" si="24"/>
        <v>0.48241784675794103</v>
      </c>
    </row>
    <row r="43" spans="1:69" x14ac:dyDescent="0.35">
      <c r="A43">
        <v>2059</v>
      </c>
      <c r="B43" s="1">
        <f>'social care need'!B43</f>
        <v>46962</v>
      </c>
      <c r="C43" s="1">
        <v>841</v>
      </c>
      <c r="D43" s="1">
        <f>'social care need'!D43</f>
        <v>31805</v>
      </c>
      <c r="E43" s="1">
        <v>5529</v>
      </c>
      <c r="F43" s="1">
        <v>5149</v>
      </c>
      <c r="G43" s="1">
        <f>'social care need'!F43</f>
        <v>24714</v>
      </c>
      <c r="H43" s="1">
        <v>11145</v>
      </c>
      <c r="I43" s="1">
        <v>10645</v>
      </c>
      <c r="J43" s="1">
        <f t="shared" si="11"/>
        <v>103481</v>
      </c>
      <c r="K43" s="1">
        <f t="shared" si="12"/>
        <v>17515</v>
      </c>
      <c r="M43">
        <v>2059</v>
      </c>
      <c r="N43">
        <f t="shared" si="30"/>
        <v>338.9189278696046</v>
      </c>
      <c r="O43">
        <f t="shared" si="31"/>
        <v>2228.1602285268059</v>
      </c>
      <c r="P43">
        <f t="shared" si="32"/>
        <v>4491.3810357987431</v>
      </c>
      <c r="Q43">
        <f t="shared" si="13"/>
        <v>7058.4601921951535</v>
      </c>
      <c r="S43">
        <f>C43/'social care need'!C43</f>
        <v>0.29875666074600354</v>
      </c>
      <c r="T43">
        <f>F43/'social care need'!E43</f>
        <v>0.88258484744600618</v>
      </c>
      <c r="U43">
        <f>I43/'social care need'!G43</f>
        <v>0.91404774171389314</v>
      </c>
      <c r="W43">
        <f t="shared" si="14"/>
        <v>0.29875666074600354</v>
      </c>
      <c r="X43">
        <f>E43/'social care need'!E43</f>
        <v>0.94772026054165237</v>
      </c>
      <c r="Y43">
        <f>H43/'social care need'!G43</f>
        <v>0.95698093766099945</v>
      </c>
      <c r="AA43">
        <v>49.875500000000002</v>
      </c>
      <c r="AB43">
        <v>15.046010000000001</v>
      </c>
      <c r="AC43">
        <v>13.826639999999999</v>
      </c>
      <c r="AE43" s="1">
        <v>11475</v>
      </c>
      <c r="AF43" s="1">
        <v>3796</v>
      </c>
      <c r="AG43" s="1">
        <v>2995</v>
      </c>
      <c r="AI43">
        <f t="shared" si="15"/>
        <v>4624369.4379354492</v>
      </c>
      <c r="AJ43">
        <f t="shared" si="28"/>
        <v>1529769.6197301061</v>
      </c>
      <c r="AK43">
        <f t="shared" si="29"/>
        <v>1206970.4981801021</v>
      </c>
      <c r="AM43">
        <v>5.0752899999999997E-2</v>
      </c>
      <c r="AN43">
        <v>1.2949850000000001</v>
      </c>
      <c r="AO43">
        <v>0.3659309</v>
      </c>
      <c r="AP43">
        <v>0.16919219999999999</v>
      </c>
      <c r="AQ43">
        <v>0.32043729999999998</v>
      </c>
      <c r="AR43">
        <v>0.49709569999999997</v>
      </c>
      <c r="AT43">
        <f t="shared" si="16"/>
        <v>110134358.91723332</v>
      </c>
      <c r="AU43">
        <f t="shared" si="17"/>
        <v>2810131889.6542544</v>
      </c>
      <c r="AV43">
        <f t="shared" si="18"/>
        <v>794074133.29102802</v>
      </c>
      <c r="AW43">
        <f t="shared" si="19"/>
        <v>367148960.56769806</v>
      </c>
      <c r="AX43">
        <f t="shared" si="20"/>
        <v>695352514.01731074</v>
      </c>
      <c r="AY43">
        <f t="shared" si="21"/>
        <v>1078703211.8364336</v>
      </c>
      <c r="BA43">
        <v>1.6355235720945274</v>
      </c>
      <c r="BB43">
        <v>3.8344999999999914</v>
      </c>
      <c r="BC43">
        <v>2</v>
      </c>
      <c r="BD43">
        <f t="shared" si="26"/>
        <v>18.545279135400662</v>
      </c>
      <c r="BE43">
        <f t="shared" si="27"/>
        <v>4604845.5449518505</v>
      </c>
      <c r="BG43">
        <v>2059</v>
      </c>
      <c r="BH43">
        <f t="shared" si="33"/>
        <v>2.042472428518495</v>
      </c>
      <c r="BI43">
        <f t="shared" si="34"/>
        <v>52.114680300929081</v>
      </c>
      <c r="BJ43">
        <f t="shared" si="35"/>
        <v>14.726326456083466</v>
      </c>
      <c r="BK43">
        <f t="shared" si="36"/>
        <v>6.8088799580001718</v>
      </c>
      <c r="BL43">
        <f t="shared" si="37"/>
        <v>12.895506469953629</v>
      </c>
      <c r="BM43">
        <f t="shared" si="38"/>
        <v>20.004852167759896</v>
      </c>
      <c r="BN43">
        <f t="shared" si="22"/>
        <v>108.59271778124474</v>
      </c>
      <c r="BO43">
        <f t="shared" si="25"/>
        <v>2.3582271483631317E-2</v>
      </c>
      <c r="BP43">
        <f t="shared" si="23"/>
        <v>0.18421909476525664</v>
      </c>
      <c r="BQ43">
        <f t="shared" si="24"/>
        <v>0.47990953137310566</v>
      </c>
    </row>
    <row r="44" spans="1:69" x14ac:dyDescent="0.35">
      <c r="A44">
        <v>2060</v>
      </c>
      <c r="B44" s="1">
        <f>'social care need'!B44</f>
        <v>46805</v>
      </c>
      <c r="C44" s="1">
        <v>869</v>
      </c>
      <c r="D44" s="1">
        <f>'social care need'!D44</f>
        <v>32251</v>
      </c>
      <c r="E44" s="1">
        <v>5518</v>
      </c>
      <c r="F44" s="1">
        <v>5144</v>
      </c>
      <c r="G44" s="1">
        <f>'social care need'!F44</f>
        <v>24921</v>
      </c>
      <c r="H44" s="1">
        <v>11231</v>
      </c>
      <c r="I44" s="1">
        <v>10717</v>
      </c>
      <c r="J44" s="1">
        <f t="shared" si="11"/>
        <v>103977</v>
      </c>
      <c r="K44" s="1">
        <f t="shared" si="12"/>
        <v>17618</v>
      </c>
      <c r="M44">
        <v>2060</v>
      </c>
      <c r="N44">
        <f t="shared" si="30"/>
        <v>350.2027922933251</v>
      </c>
      <c r="O44">
        <f t="shared" si="31"/>
        <v>2223.7272817889157</v>
      </c>
      <c r="P44">
        <f t="shared" si="32"/>
        <v>4526.0386193858849</v>
      </c>
      <c r="Q44">
        <f t="shared" si="13"/>
        <v>7099.9686934681258</v>
      </c>
      <c r="S44">
        <f>C44/'social care need'!C44</f>
        <v>0.3081560283687943</v>
      </c>
      <c r="T44">
        <f>F44/'social care need'!E44</f>
        <v>0.87304820095044122</v>
      </c>
      <c r="U44">
        <f>I44/'social care need'!G44</f>
        <v>0.91936175688427557</v>
      </c>
      <c r="W44">
        <f t="shared" si="14"/>
        <v>0.3081560283687943</v>
      </c>
      <c r="X44">
        <f>E44/'social care need'!E44</f>
        <v>0.93652410047522061</v>
      </c>
      <c r="Y44">
        <f>H44/'social care need'!G44</f>
        <v>0.96345543450287385</v>
      </c>
      <c r="AA44">
        <v>48.066690000000001</v>
      </c>
      <c r="AB44">
        <v>15.255599999999999</v>
      </c>
      <c r="AC44">
        <v>13.900080000000001</v>
      </c>
      <c r="AE44" s="1">
        <v>11477</v>
      </c>
      <c r="AF44" s="1">
        <v>3858</v>
      </c>
      <c r="AG44" s="1">
        <v>3005</v>
      </c>
      <c r="AI44">
        <f t="shared" si="15"/>
        <v>4625175.4282514295</v>
      </c>
      <c r="AJ44">
        <f t="shared" si="28"/>
        <v>1554755.319525487</v>
      </c>
      <c r="AK44">
        <f t="shared" si="29"/>
        <v>1211000.4497600023</v>
      </c>
      <c r="AM44">
        <v>6.7840499999999998E-2</v>
      </c>
      <c r="AN44">
        <v>1.265876</v>
      </c>
      <c r="AO44">
        <v>0.39348569999999999</v>
      </c>
      <c r="AP44">
        <v>0.172897</v>
      </c>
      <c r="AQ44">
        <v>0.31523960000000001</v>
      </c>
      <c r="AR44">
        <v>0.49737160000000002</v>
      </c>
      <c r="AT44">
        <f t="shared" si="16"/>
        <v>147920263.37399247</v>
      </c>
      <c r="AU44">
        <f t="shared" si="17"/>
        <v>2760131651.724503</v>
      </c>
      <c r="AV44">
        <f t="shared" si="18"/>
        <v>857961076.02243209</v>
      </c>
      <c r="AW44">
        <f t="shared" si="19"/>
        <v>376986752.40561581</v>
      </c>
      <c r="AX44">
        <f t="shared" si="20"/>
        <v>687352313.99992681</v>
      </c>
      <c r="AY44">
        <f t="shared" si="21"/>
        <v>1084475174.3684678</v>
      </c>
      <c r="BA44">
        <v>1.6473427983652726</v>
      </c>
      <c r="BB44">
        <v>3.8344999999999914</v>
      </c>
      <c r="BC44">
        <v>2</v>
      </c>
      <c r="BD44">
        <f t="shared" si="26"/>
        <v>18.878821435144705</v>
      </c>
      <c r="BE44">
        <f t="shared" si="27"/>
        <v>4680158.8792980826</v>
      </c>
      <c r="BG44">
        <v>2060</v>
      </c>
      <c r="BH44">
        <f t="shared" si="33"/>
        <v>2.7925602388771793</v>
      </c>
      <c r="BI44">
        <f t="shared" si="34"/>
        <v>52.108032590397904</v>
      </c>
      <c r="BJ44">
        <f t="shared" si="35"/>
        <v>16.197293952532107</v>
      </c>
      <c r="BK44">
        <f t="shared" si="36"/>
        <v>7.1170655820807296</v>
      </c>
      <c r="BL44">
        <f t="shared" si="37"/>
        <v>12.976401599038132</v>
      </c>
      <c r="BM44">
        <f t="shared" si="38"/>
        <v>20.473613167749722</v>
      </c>
      <c r="BN44">
        <f t="shared" si="22"/>
        <v>111.66496713067576</v>
      </c>
      <c r="BO44">
        <f t="shared" si="25"/>
        <v>2.3859225725136702E-2</v>
      </c>
      <c r="BP44">
        <f t="shared" si="23"/>
        <v>0.1833485800769592</v>
      </c>
      <c r="BQ44">
        <f t="shared" si="24"/>
        <v>0.46664620005143204</v>
      </c>
    </row>
    <row r="45" spans="1:69" x14ac:dyDescent="0.35">
      <c r="A45">
        <v>2061</v>
      </c>
      <c r="B45" s="1">
        <f>'social care need'!B45</f>
        <v>46662</v>
      </c>
      <c r="C45" s="1">
        <v>867</v>
      </c>
      <c r="D45" s="1">
        <f>'social care need'!D45</f>
        <v>32680</v>
      </c>
      <c r="E45" s="1">
        <v>5613</v>
      </c>
      <c r="F45" s="1">
        <v>5208</v>
      </c>
      <c r="G45" s="1">
        <f>'social care need'!F45</f>
        <v>25151</v>
      </c>
      <c r="H45" s="1">
        <v>11343</v>
      </c>
      <c r="I45" s="1">
        <v>10837</v>
      </c>
      <c r="J45" s="1">
        <f t="shared" si="11"/>
        <v>104493</v>
      </c>
      <c r="K45" s="1">
        <f t="shared" si="12"/>
        <v>17823</v>
      </c>
      <c r="M45">
        <v>2061</v>
      </c>
      <c r="N45">
        <f t="shared" si="30"/>
        <v>349.39680197734509</v>
      </c>
      <c r="O45">
        <f t="shared" si="31"/>
        <v>2262.0118217979675</v>
      </c>
      <c r="P45">
        <f t="shared" si="32"/>
        <v>4571.1740770807673</v>
      </c>
      <c r="Q45">
        <f t="shared" si="13"/>
        <v>7182.58270085608</v>
      </c>
      <c r="S45">
        <f>C45/'social care need'!C45</f>
        <v>0.31254506128334536</v>
      </c>
      <c r="T45">
        <f>F45/'social care need'!E45</f>
        <v>0.87780212371481547</v>
      </c>
      <c r="U45">
        <f>I45/'social care need'!G45</f>
        <v>0.92331941722757094</v>
      </c>
      <c r="W45">
        <f t="shared" si="14"/>
        <v>0.31254506128334536</v>
      </c>
      <c r="X45">
        <f>E45/'social care need'!E45</f>
        <v>0.94606438563964268</v>
      </c>
      <c r="Y45">
        <f>H45/'social care need'!G45</f>
        <v>0.966430944875181</v>
      </c>
      <c r="AA45">
        <v>50.406910000000003</v>
      </c>
      <c r="AB45">
        <v>15.35172</v>
      </c>
      <c r="AC45">
        <v>13.65208</v>
      </c>
      <c r="AE45" s="1">
        <v>11481</v>
      </c>
      <c r="AF45" s="1">
        <v>3953</v>
      </c>
      <c r="AG45" s="1">
        <v>3115</v>
      </c>
      <c r="AI45">
        <f t="shared" si="15"/>
        <v>4626787.40888339</v>
      </c>
      <c r="AJ45">
        <f t="shared" si="28"/>
        <v>1593039.8595345388</v>
      </c>
      <c r="AK45">
        <f t="shared" si="29"/>
        <v>1255329.9171389041</v>
      </c>
      <c r="AM45">
        <v>6.2532000000000004E-2</v>
      </c>
      <c r="AN45">
        <v>1.2562070000000001</v>
      </c>
      <c r="AO45">
        <v>0.38873479999999999</v>
      </c>
      <c r="AP45">
        <v>0.17298089999999999</v>
      </c>
      <c r="AQ45">
        <v>0.3296056</v>
      </c>
      <c r="AR45">
        <v>0.5147351</v>
      </c>
      <c r="AT45">
        <f t="shared" si="16"/>
        <v>137022177.7683453</v>
      </c>
      <c r="AU45">
        <f t="shared" si="17"/>
        <v>2752642149.105094</v>
      </c>
      <c r="AV45">
        <f t="shared" si="18"/>
        <v>851808495.9755348</v>
      </c>
      <c r="AW45">
        <f t="shared" si="19"/>
        <v>379041444.86548263</v>
      </c>
      <c r="AX45">
        <f t="shared" si="20"/>
        <v>722242645.63171029</v>
      </c>
      <c r="AY45">
        <f t="shared" si="21"/>
        <v>1127904502.9074233</v>
      </c>
      <c r="BA45">
        <v>1.6296370842923835</v>
      </c>
      <c r="BB45">
        <v>3.8344999999999914</v>
      </c>
      <c r="BC45">
        <v>2</v>
      </c>
      <c r="BD45">
        <f t="shared" si="26"/>
        <v>19.218362591250319</v>
      </c>
      <c r="BE45">
        <f t="shared" si="27"/>
        <v>4757257.1395482523</v>
      </c>
      <c r="BG45">
        <v>2061</v>
      </c>
      <c r="BH45">
        <f t="shared" si="33"/>
        <v>2.6333418953948184</v>
      </c>
      <c r="BI45">
        <f t="shared" si="34"/>
        <v>52.90127490546022</v>
      </c>
      <c r="BJ45">
        <f t="shared" si="35"/>
        <v>16.370364533965414</v>
      </c>
      <c r="BK45">
        <f t="shared" si="36"/>
        <v>7.2845559245362619</v>
      </c>
      <c r="BL45">
        <f t="shared" si="37"/>
        <v>13.880321042614122</v>
      </c>
      <c r="BM45">
        <f t="shared" si="38"/>
        <v>21.676477705178812</v>
      </c>
      <c r="BN45">
        <f t="shared" si="22"/>
        <v>114.74633600714967</v>
      </c>
      <c r="BO45">
        <f t="shared" si="25"/>
        <v>2.412027196369838E-2</v>
      </c>
      <c r="BP45">
        <f t="shared" si="23"/>
        <v>0.18890779836166782</v>
      </c>
      <c r="BQ45">
        <f t="shared" si="24"/>
        <v>0.46102800966267038</v>
      </c>
    </row>
    <row r="46" spans="1:69" x14ac:dyDescent="0.35">
      <c r="A46">
        <v>2062</v>
      </c>
      <c r="B46" s="1">
        <f>'social care need'!B46</f>
        <v>46505</v>
      </c>
      <c r="C46" s="1">
        <v>872</v>
      </c>
      <c r="D46" s="1">
        <f>'social care need'!D46</f>
        <v>33122</v>
      </c>
      <c r="E46" s="1">
        <v>5683</v>
      </c>
      <c r="F46" s="1">
        <v>5278</v>
      </c>
      <c r="G46" s="1">
        <f>'social care need'!F46</f>
        <v>25361</v>
      </c>
      <c r="H46" s="1">
        <v>11335</v>
      </c>
      <c r="I46" s="1">
        <v>10812</v>
      </c>
      <c r="J46" s="1">
        <f t="shared" si="11"/>
        <v>104988</v>
      </c>
      <c r="K46" s="1">
        <f t="shared" si="12"/>
        <v>17890</v>
      </c>
      <c r="M46">
        <v>2062</v>
      </c>
      <c r="N46">
        <f t="shared" si="30"/>
        <v>351.41177776729518</v>
      </c>
      <c r="O46">
        <f t="shared" si="31"/>
        <v>2290.2214828572687</v>
      </c>
      <c r="P46">
        <f t="shared" si="32"/>
        <v>4567.9501158168478</v>
      </c>
      <c r="Q46">
        <f t="shared" si="13"/>
        <v>7209.583376441411</v>
      </c>
      <c r="S46">
        <f>C46/'social care need'!C46</f>
        <v>0.31720625682066206</v>
      </c>
      <c r="T46">
        <f>F46/'social care need'!E46</f>
        <v>0.86368843069874002</v>
      </c>
      <c r="U46">
        <f>I46/'social care need'!G46</f>
        <v>0.90948855989232835</v>
      </c>
      <c r="W46">
        <f t="shared" si="14"/>
        <v>0.31720625682066206</v>
      </c>
      <c r="X46">
        <f>E46/'social care need'!E46</f>
        <v>0.9299623629520537</v>
      </c>
      <c r="Y46">
        <f>H46/'social care need'!G46</f>
        <v>0.9534825033647375</v>
      </c>
      <c r="AA46">
        <v>50.692770000000003</v>
      </c>
      <c r="AB46">
        <v>15.056089999999999</v>
      </c>
      <c r="AC46">
        <v>13.92703</v>
      </c>
      <c r="AE46" s="1">
        <v>11483</v>
      </c>
      <c r="AF46" s="1">
        <v>3952</v>
      </c>
      <c r="AG46" s="1">
        <v>3169</v>
      </c>
      <c r="AI46">
        <f t="shared" si="15"/>
        <v>4627593.3991993694</v>
      </c>
      <c r="AJ46">
        <f t="shared" si="28"/>
        <v>1592636.8643765487</v>
      </c>
      <c r="AK46">
        <f t="shared" si="29"/>
        <v>1277091.6556703651</v>
      </c>
      <c r="AM46">
        <v>5.5439000000000002E-2</v>
      </c>
      <c r="AN46">
        <v>1.292376</v>
      </c>
      <c r="AO46">
        <v>0.38745469999999999</v>
      </c>
      <c r="AP46">
        <v>0.17701449999999999</v>
      </c>
      <c r="AQ46">
        <v>0.31686829999999999</v>
      </c>
      <c r="AR46">
        <v>0.51047540000000002</v>
      </c>
      <c r="AT46">
        <f t="shared" si="16"/>
        <v>122055231.57681303</v>
      </c>
      <c r="AU46">
        <f t="shared" si="17"/>
        <v>2845311999.933537</v>
      </c>
      <c r="AV46">
        <f t="shared" si="18"/>
        <v>853025363.62532914</v>
      </c>
      <c r="AW46">
        <f t="shared" si="19"/>
        <v>389717451.43227279</v>
      </c>
      <c r="AX46">
        <f t="shared" si="20"/>
        <v>697621416.97813928</v>
      </c>
      <c r="AY46">
        <f t="shared" si="21"/>
        <v>1123869354.8091826</v>
      </c>
      <c r="BA46">
        <v>1.6083939001508867</v>
      </c>
      <c r="BB46">
        <v>3.8344999999999914</v>
      </c>
      <c r="BC46">
        <v>2</v>
      </c>
      <c r="BD46">
        <f t="shared" si="26"/>
        <v>19.564010494913539</v>
      </c>
      <c r="BE46">
        <f t="shared" si="27"/>
        <v>4834783.1660894779</v>
      </c>
      <c r="BG46">
        <v>2062</v>
      </c>
      <c r="BH46">
        <f t="shared" si="33"/>
        <v>2.3878898315278727</v>
      </c>
      <c r="BI46">
        <f t="shared" si="34"/>
        <v>55.665713828003149</v>
      </c>
      <c r="BJ46">
        <f t="shared" si="35"/>
        <v>16.688597166393379</v>
      </c>
      <c r="BK46">
        <f t="shared" si="36"/>
        <v>7.6244363098719425</v>
      </c>
      <c r="BL46">
        <f t="shared" si="37"/>
        <v>13.64827272323677</v>
      </c>
      <c r="BM46">
        <f t="shared" si="38"/>
        <v>21.987391852398556</v>
      </c>
      <c r="BN46">
        <f t="shared" si="22"/>
        <v>118.00230171143167</v>
      </c>
      <c r="BO46">
        <f t="shared" si="25"/>
        <v>2.4406948079716176E-2</v>
      </c>
      <c r="BP46">
        <f t="shared" si="23"/>
        <v>0.18633019469541831</v>
      </c>
      <c r="BQ46">
        <f t="shared" si="24"/>
        <v>0.47173413586567725</v>
      </c>
    </row>
    <row r="47" spans="1:69" x14ac:dyDescent="0.35">
      <c r="A47">
        <v>2063</v>
      </c>
      <c r="B47" s="1">
        <f>'social care need'!B47</f>
        <v>46372</v>
      </c>
      <c r="C47" s="1">
        <v>864</v>
      </c>
      <c r="D47" s="1">
        <f>'social care need'!D47</f>
        <v>33571</v>
      </c>
      <c r="E47" s="1">
        <v>5874</v>
      </c>
      <c r="F47" s="1">
        <v>5455</v>
      </c>
      <c r="G47" s="1">
        <f>'social care need'!F47</f>
        <v>25587</v>
      </c>
      <c r="H47" s="1">
        <v>11465</v>
      </c>
      <c r="I47" s="1">
        <v>10985</v>
      </c>
      <c r="J47" s="1">
        <f t="shared" si="11"/>
        <v>105530</v>
      </c>
      <c r="K47" s="1">
        <f t="shared" si="12"/>
        <v>18203</v>
      </c>
      <c r="M47">
        <v>2063</v>
      </c>
      <c r="N47">
        <f t="shared" si="30"/>
        <v>348.18781650337502</v>
      </c>
      <c r="O47">
        <f t="shared" si="31"/>
        <v>2367.193558033362</v>
      </c>
      <c r="P47">
        <f t="shared" si="32"/>
        <v>4620.3394863555495</v>
      </c>
      <c r="Q47">
        <f t="shared" si="13"/>
        <v>7335.7208608922865</v>
      </c>
      <c r="S47">
        <f>C47/'social care need'!C47</f>
        <v>0.31372549019607843</v>
      </c>
      <c r="T47">
        <f>F47/'social care need'!E47</f>
        <v>0.88771358828315705</v>
      </c>
      <c r="U47">
        <f>I47/'social care need'!G47</f>
        <v>0.9171745846205227</v>
      </c>
      <c r="W47">
        <f t="shared" si="14"/>
        <v>0.31372549019607843</v>
      </c>
      <c r="X47">
        <f>E47/'social care need'!E47</f>
        <v>0.95589910496338482</v>
      </c>
      <c r="Y47">
        <f>H47/'social care need'!G47</f>
        <v>0.95725139851381813</v>
      </c>
      <c r="AA47">
        <v>49.690179999999998</v>
      </c>
      <c r="AB47">
        <v>14.790940000000001</v>
      </c>
      <c r="AC47">
        <v>13.74403</v>
      </c>
      <c r="AE47" s="1">
        <v>11574</v>
      </c>
      <c r="AF47" s="1">
        <v>4090</v>
      </c>
      <c r="AG47" s="1">
        <v>3268</v>
      </c>
      <c r="AI47">
        <f t="shared" si="15"/>
        <v>4664265.9585764613</v>
      </c>
      <c r="AJ47">
        <f t="shared" si="28"/>
        <v>1648250.1961791711</v>
      </c>
      <c r="AK47">
        <f t="shared" si="29"/>
        <v>1316988.1763113767</v>
      </c>
      <c r="AM47">
        <v>5.3633500000000001E-2</v>
      </c>
      <c r="AN47">
        <v>1.2432160000000001</v>
      </c>
      <c r="AO47">
        <v>0.39844469999999998</v>
      </c>
      <c r="AP47">
        <v>0.18356539999999999</v>
      </c>
      <c r="AQ47">
        <v>0.31837969999999999</v>
      </c>
      <c r="AR47">
        <v>0.52605809999999997</v>
      </c>
      <c r="AT47">
        <f t="shared" si="16"/>
        <v>118689807.54162739</v>
      </c>
      <c r="AU47">
        <f t="shared" si="17"/>
        <v>2751210862.1043167</v>
      </c>
      <c r="AV47">
        <f t="shared" si="18"/>
        <v>881749741.46720719</v>
      </c>
      <c r="AW47">
        <f t="shared" si="19"/>
        <v>406226369.66265202</v>
      </c>
      <c r="AX47">
        <f t="shared" si="20"/>
        <v>704567580.30262935</v>
      </c>
      <c r="AY47">
        <f t="shared" si="21"/>
        <v>1164155511.8482699</v>
      </c>
      <c r="BA47">
        <v>1.5970643940730724</v>
      </c>
      <c r="BB47">
        <v>3.8344999999999914</v>
      </c>
      <c r="BC47">
        <v>2</v>
      </c>
      <c r="BD47">
        <f t="shared" si="26"/>
        <v>19.91587497778529</v>
      </c>
      <c r="BE47">
        <f t="shared" si="27"/>
        <v>4912545.5236183833</v>
      </c>
      <c r="BG47">
        <v>2063</v>
      </c>
      <c r="BH47">
        <f t="shared" si="33"/>
        <v>2.363811368136449</v>
      </c>
      <c r="BI47">
        <f t="shared" si="34"/>
        <v>54.792771567194457</v>
      </c>
      <c r="BJ47">
        <f t="shared" si="35"/>
        <v>17.5608176127554</v>
      </c>
      <c r="BK47">
        <f t="shared" si="36"/>
        <v>8.0903535908809694</v>
      </c>
      <c r="BL47">
        <f t="shared" si="37"/>
        <v>14.032079842707862</v>
      </c>
      <c r="BM47">
        <f t="shared" si="38"/>
        <v>23.185175628669786</v>
      </c>
      <c r="BN47">
        <f t="shared" si="22"/>
        <v>120.02500961034491</v>
      </c>
      <c r="BO47">
        <f t="shared" si="25"/>
        <v>2.4432345518894921E-2</v>
      </c>
      <c r="BP47">
        <f t="shared" si="23"/>
        <v>0.19316953778166132</v>
      </c>
      <c r="BQ47">
        <f t="shared" si="24"/>
        <v>0.45651128664831109</v>
      </c>
    </row>
    <row r="48" spans="1:69" x14ac:dyDescent="0.35">
      <c r="A48">
        <v>2064</v>
      </c>
      <c r="B48" s="1">
        <f>'social care need'!B48</f>
        <v>46218</v>
      </c>
      <c r="C48" s="1">
        <v>861</v>
      </c>
      <c r="D48" s="1">
        <f>'social care need'!D48</f>
        <v>33992</v>
      </c>
      <c r="E48" s="1">
        <v>5846</v>
      </c>
      <c r="F48" s="1">
        <v>5437</v>
      </c>
      <c r="G48" s="1">
        <f>'social care need'!F48</f>
        <v>25793</v>
      </c>
      <c r="H48" s="1">
        <v>11665</v>
      </c>
      <c r="I48" s="1">
        <v>11154</v>
      </c>
      <c r="J48" s="1">
        <f t="shared" si="11"/>
        <v>106003</v>
      </c>
      <c r="K48" s="1">
        <f t="shared" si="12"/>
        <v>18372</v>
      </c>
      <c r="M48">
        <v>2064</v>
      </c>
      <c r="N48">
        <f t="shared" si="30"/>
        <v>346.97883102940494</v>
      </c>
      <c r="O48">
        <f t="shared" si="31"/>
        <v>2355.9096936096421</v>
      </c>
      <c r="P48">
        <f t="shared" si="32"/>
        <v>4700.9385179535529</v>
      </c>
      <c r="Q48">
        <f t="shared" si="13"/>
        <v>7403.8270425926003</v>
      </c>
      <c r="S48">
        <f>C48/'social care need'!C48</f>
        <v>0.31515373352855053</v>
      </c>
      <c r="T48">
        <f>F48/'social care need'!E48</f>
        <v>0.88062844185293165</v>
      </c>
      <c r="U48">
        <f>I48/'social care need'!G48</f>
        <v>0.92872606161532056</v>
      </c>
      <c r="W48">
        <f t="shared" si="14"/>
        <v>0.31515373352855053</v>
      </c>
      <c r="X48">
        <f>E48/'social care need'!E48</f>
        <v>0.94687398769031417</v>
      </c>
      <c r="Y48">
        <f>H48/'social care need'!G48</f>
        <v>0.97127393838467946</v>
      </c>
      <c r="AA48">
        <v>48.85163</v>
      </c>
      <c r="AB48">
        <v>15.553699999999999</v>
      </c>
      <c r="AC48">
        <v>13.51111</v>
      </c>
      <c r="AE48" s="1">
        <v>11661</v>
      </c>
      <c r="AF48" s="1">
        <v>4104</v>
      </c>
      <c r="AG48" s="1">
        <v>3355</v>
      </c>
      <c r="AI48">
        <f t="shared" si="15"/>
        <v>4699326.5373215927</v>
      </c>
      <c r="AJ48">
        <f t="shared" si="28"/>
        <v>1653892.1283910314</v>
      </c>
      <c r="AK48">
        <f t="shared" si="29"/>
        <v>1352048.7550565084</v>
      </c>
      <c r="AM48">
        <v>4.8570000000000002E-2</v>
      </c>
      <c r="AN48">
        <v>1.2427859999999999</v>
      </c>
      <c r="AO48">
        <v>0.40185290000000001</v>
      </c>
      <c r="AP48">
        <v>0.18377789999999999</v>
      </c>
      <c r="AQ48">
        <v>0.33615339999999999</v>
      </c>
      <c r="AR48">
        <v>0.52824660000000001</v>
      </c>
      <c r="AT48">
        <f t="shared" si="16"/>
        <v>107966148.37003736</v>
      </c>
      <c r="AU48">
        <f t="shared" si="17"/>
        <v>2762586322.1784072</v>
      </c>
      <c r="AV48">
        <f t="shared" si="18"/>
        <v>893277945.73460567</v>
      </c>
      <c r="AW48">
        <f t="shared" si="19"/>
        <v>408519498.01387459</v>
      </c>
      <c r="AX48">
        <f t="shared" si="20"/>
        <v>747234668.71510231</v>
      </c>
      <c r="AY48">
        <f t="shared" si="21"/>
        <v>1174238229.1860774</v>
      </c>
      <c r="BA48">
        <v>1.6009267250737906</v>
      </c>
      <c r="BB48">
        <v>3.8344999999999914</v>
      </c>
      <c r="BC48">
        <v>2</v>
      </c>
      <c r="BD48">
        <f t="shared" si="26"/>
        <v>20.274067846871041</v>
      </c>
      <c r="BE48">
        <f t="shared" si="27"/>
        <v>4991002.0390187232</v>
      </c>
      <c r="BG48">
        <v>2064</v>
      </c>
      <c r="BH48">
        <f t="shared" si="33"/>
        <v>2.1889130172194831</v>
      </c>
      <c r="BI48">
        <f t="shared" si="34"/>
        <v>56.008862528682968</v>
      </c>
      <c r="BJ48">
        <f t="shared" si="35"/>
        <v>18.110377677936984</v>
      </c>
      <c r="BK48">
        <f t="shared" si="36"/>
        <v>8.2823520195029925</v>
      </c>
      <c r="BL48">
        <f t="shared" si="37"/>
        <v>15.14948637106419</v>
      </c>
      <c r="BM48">
        <f t="shared" si="38"/>
        <v>23.80658552690824</v>
      </c>
      <c r="BN48">
        <f t="shared" si="22"/>
        <v>123.54657714131486</v>
      </c>
      <c r="BO48">
        <f t="shared" si="25"/>
        <v>2.4753862285659425E-2</v>
      </c>
      <c r="BP48">
        <f t="shared" si="23"/>
        <v>0.19269320184951647</v>
      </c>
      <c r="BQ48">
        <f t="shared" si="24"/>
        <v>0.45334208218993388</v>
      </c>
    </row>
    <row r="49" spans="1:69" x14ac:dyDescent="0.35">
      <c r="A49">
        <v>2065</v>
      </c>
      <c r="B49" s="1">
        <f>'social care need'!B49</f>
        <v>46079</v>
      </c>
      <c r="C49" s="1">
        <v>837</v>
      </c>
      <c r="D49" s="1">
        <f>'social care need'!D49</f>
        <v>34444</v>
      </c>
      <c r="E49" s="1">
        <v>5961</v>
      </c>
      <c r="F49" s="1">
        <v>5543</v>
      </c>
      <c r="G49" s="1">
        <f>'social care need'!F49</f>
        <v>26012</v>
      </c>
      <c r="H49" s="1">
        <v>11606</v>
      </c>
      <c r="I49" s="1">
        <v>11123</v>
      </c>
      <c r="J49" s="1">
        <f t="shared" si="11"/>
        <v>106535</v>
      </c>
      <c r="K49" s="1">
        <f t="shared" si="12"/>
        <v>18404</v>
      </c>
      <c r="M49">
        <v>2065</v>
      </c>
      <c r="N49">
        <f t="shared" si="30"/>
        <v>337.30694723764458</v>
      </c>
      <c r="O49">
        <f t="shared" si="31"/>
        <v>2402.2541367784938</v>
      </c>
      <c r="P49">
        <f t="shared" si="32"/>
        <v>4677.1618036321424</v>
      </c>
      <c r="Q49">
        <f t="shared" si="13"/>
        <v>7416.7228876482804</v>
      </c>
      <c r="S49">
        <f>C49/'social care need'!C49</f>
        <v>0.30681818181818182</v>
      </c>
      <c r="T49">
        <f>F49/'social care need'!E49</f>
        <v>0.87636363636363634</v>
      </c>
      <c r="U49">
        <f>I49/'social care need'!G49</f>
        <v>0.9207019286482907</v>
      </c>
      <c r="W49">
        <f t="shared" si="14"/>
        <v>0.30681818181818182</v>
      </c>
      <c r="X49">
        <f>E49/'social care need'!E49</f>
        <v>0.94245059288537547</v>
      </c>
      <c r="Y49">
        <f>H49/'social care need'!G49</f>
        <v>0.96068206274315038</v>
      </c>
      <c r="AA49">
        <v>49.271210000000004</v>
      </c>
      <c r="AB49">
        <v>15.009829999999999</v>
      </c>
      <c r="AC49">
        <v>13.19955</v>
      </c>
      <c r="AE49" s="1">
        <v>11705</v>
      </c>
      <c r="AF49" s="1">
        <v>4011</v>
      </c>
      <c r="AG49" s="1">
        <v>3450</v>
      </c>
      <c r="AI49">
        <f t="shared" si="15"/>
        <v>4717058.3242731532</v>
      </c>
      <c r="AJ49">
        <f t="shared" si="28"/>
        <v>1616413.5786979597</v>
      </c>
      <c r="AK49">
        <f t="shared" si="29"/>
        <v>1390333.2950655599</v>
      </c>
      <c r="AM49">
        <v>4.9092700000000003E-2</v>
      </c>
      <c r="AN49">
        <v>1.204199</v>
      </c>
      <c r="AO49">
        <v>0.38037470000000001</v>
      </c>
      <c r="AP49">
        <v>0.18120800000000001</v>
      </c>
      <c r="AQ49">
        <v>0.32412029999999997</v>
      </c>
      <c r="AR49">
        <v>0.52587799999999996</v>
      </c>
      <c r="AT49">
        <f t="shared" si="16"/>
        <v>109675740.87886189</v>
      </c>
      <c r="AU49">
        <f t="shared" si="17"/>
        <v>2690245545.4799719</v>
      </c>
      <c r="AV49">
        <f t="shared" si="18"/>
        <v>849777605.10370851</v>
      </c>
      <c r="AW49">
        <f t="shared" si="19"/>
        <v>404828450.11940289</v>
      </c>
      <c r="AX49">
        <f t="shared" si="20"/>
        <v>724102239.97415042</v>
      </c>
      <c r="AY49">
        <f t="shared" si="21"/>
        <v>1174839828.7707567</v>
      </c>
      <c r="BA49">
        <v>1.6081199060166398</v>
      </c>
      <c r="BB49">
        <v>3.8344999999999914</v>
      </c>
      <c r="BC49">
        <v>2</v>
      </c>
      <c r="BD49">
        <f t="shared" si="26"/>
        <v>20.638702920058147</v>
      </c>
      <c r="BE49">
        <f t="shared" si="27"/>
        <v>5070904.3245103518</v>
      </c>
      <c r="BG49">
        <v>2065</v>
      </c>
      <c r="BH49">
        <f t="shared" si="33"/>
        <v>2.2635650335361075</v>
      </c>
      <c r="BI49">
        <f t="shared" si="34"/>
        <v>55.523178595170918</v>
      </c>
      <c r="BJ49">
        <f t="shared" si="35"/>
        <v>17.538307539853928</v>
      </c>
      <c r="BK49">
        <f t="shared" si="36"/>
        <v>8.3551341156019348</v>
      </c>
      <c r="BL49">
        <f t="shared" si="37"/>
        <v>14.944531014575144</v>
      </c>
      <c r="BM49">
        <f t="shared" si="38"/>
        <v>24.247170204651631</v>
      </c>
      <c r="BN49">
        <f t="shared" si="22"/>
        <v>122.87188650338967</v>
      </c>
      <c r="BO49">
        <f t="shared" si="25"/>
        <v>2.423076410838302E-2</v>
      </c>
      <c r="BP49">
        <f t="shared" si="23"/>
        <v>0.19733700600407664</v>
      </c>
      <c r="BQ49">
        <f t="shared" si="24"/>
        <v>0.45187862069358881</v>
      </c>
    </row>
    <row r="50" spans="1:69" x14ac:dyDescent="0.35">
      <c r="A50">
        <v>2066</v>
      </c>
      <c r="B50" s="1">
        <f>'social care need'!B50</f>
        <v>45934</v>
      </c>
      <c r="C50" s="1">
        <v>799</v>
      </c>
      <c r="D50" s="1">
        <f>'social care need'!D50</f>
        <v>34887</v>
      </c>
      <c r="E50" s="1">
        <v>6056</v>
      </c>
      <c r="F50" s="1">
        <v>5630</v>
      </c>
      <c r="G50" s="1">
        <f>'social care need'!F50</f>
        <v>26228</v>
      </c>
      <c r="H50" s="1">
        <v>11726</v>
      </c>
      <c r="I50" s="1">
        <v>11233</v>
      </c>
      <c r="J50" s="1">
        <f t="shared" si="11"/>
        <v>107049</v>
      </c>
      <c r="K50" s="1">
        <f t="shared" si="12"/>
        <v>18581</v>
      </c>
      <c r="M50">
        <v>2066</v>
      </c>
      <c r="N50">
        <f t="shared" si="30"/>
        <v>321.99313123402391</v>
      </c>
      <c r="O50">
        <f t="shared" si="31"/>
        <v>2440.5386767875452</v>
      </c>
      <c r="P50">
        <f t="shared" si="32"/>
        <v>4725.5212225909436</v>
      </c>
      <c r="Q50">
        <f t="shared" si="13"/>
        <v>7488.0530306125129</v>
      </c>
      <c r="S50">
        <f>C50/'social care need'!C50</f>
        <v>0.29043984005816065</v>
      </c>
      <c r="T50">
        <f>F50/'social care need'!E50</f>
        <v>0.88689350976685566</v>
      </c>
      <c r="U50">
        <f>I50/'social care need'!G50</f>
        <v>0.92980713517092961</v>
      </c>
      <c r="W50">
        <f t="shared" si="14"/>
        <v>0.29043984005816065</v>
      </c>
      <c r="X50">
        <f>E50/'social care need'!E50</f>
        <v>0.95400126023944554</v>
      </c>
      <c r="Y50">
        <f>H50/'social care need'!G50</f>
        <v>0.97061501531330185</v>
      </c>
      <c r="AA50">
        <v>49.067100000000003</v>
      </c>
      <c r="AB50">
        <v>15.664870000000001</v>
      </c>
      <c r="AC50">
        <v>13.675940000000001</v>
      </c>
      <c r="AE50" s="1">
        <v>11784</v>
      </c>
      <c r="AF50" s="1">
        <v>3988</v>
      </c>
      <c r="AG50" s="1">
        <v>3549</v>
      </c>
      <c r="AI50">
        <f t="shared" si="15"/>
        <v>4748894.9417543653</v>
      </c>
      <c r="AJ50">
        <f t="shared" si="28"/>
        <v>1607144.6900641893</v>
      </c>
      <c r="AK50">
        <f t="shared" si="29"/>
        <v>1430229.8157065718</v>
      </c>
      <c r="AM50">
        <v>4.6782299999999999E-2</v>
      </c>
      <c r="AN50">
        <v>1.2752399999999999</v>
      </c>
      <c r="AO50">
        <v>0.41224870000000002</v>
      </c>
      <c r="AP50">
        <v>0.1759029</v>
      </c>
      <c r="AQ50">
        <v>0.31393359999999998</v>
      </c>
      <c r="AR50">
        <v>0.52641479999999996</v>
      </c>
      <c r="AT50">
        <f t="shared" si="16"/>
        <v>105018432.75916991</v>
      </c>
      <c r="AU50">
        <f t="shared" si="17"/>
        <v>2862700341.6207366</v>
      </c>
      <c r="AV50">
        <f t="shared" si="18"/>
        <v>925429326.49752593</v>
      </c>
      <c r="AW50">
        <f t="shared" si="19"/>
        <v>394872566.67143315</v>
      </c>
      <c r="AX50">
        <f t="shared" si="20"/>
        <v>704728383.65031517</v>
      </c>
      <c r="AY50">
        <f t="shared" si="21"/>
        <v>1181713111.0961168</v>
      </c>
      <c r="BA50">
        <v>1.6167095199787269</v>
      </c>
      <c r="BB50">
        <v>3.8344999999999914</v>
      </c>
      <c r="BC50">
        <v>2</v>
      </c>
      <c r="BD50">
        <f t="shared" si="26"/>
        <v>21.009896062282131</v>
      </c>
      <c r="BE50">
        <f t="shared" si="27"/>
        <v>5152450.5463678613</v>
      </c>
      <c r="BG50">
        <v>2066</v>
      </c>
      <c r="BH50">
        <f t="shared" si="33"/>
        <v>2.2064263568939246</v>
      </c>
      <c r="BI50">
        <f t="shared" si="34"/>
        <v>60.145036634911222</v>
      </c>
      <c r="BJ50">
        <f t="shared" si="35"/>
        <v>19.443173962700776</v>
      </c>
      <c r="BK50">
        <f t="shared" si="36"/>
        <v>8.2962315836133822</v>
      </c>
      <c r="BL50">
        <f t="shared" si="37"/>
        <v>14.806270092633207</v>
      </c>
      <c r="BM50">
        <f t="shared" si="38"/>
        <v>24.827669639565471</v>
      </c>
      <c r="BN50">
        <f t="shared" si="22"/>
        <v>129.72480827031799</v>
      </c>
      <c r="BO50">
        <f t="shared" si="25"/>
        <v>2.5177302936321328E-2</v>
      </c>
      <c r="BP50">
        <f t="shared" si="23"/>
        <v>0.19138721398477662</v>
      </c>
      <c r="BQ50">
        <f t="shared" si="24"/>
        <v>0.4636355793225162</v>
      </c>
    </row>
    <row r="51" spans="1:69" x14ac:dyDescent="0.35">
      <c r="A51">
        <v>2067</v>
      </c>
      <c r="B51" s="1">
        <f>'social care need'!B51</f>
        <v>45787</v>
      </c>
      <c r="C51" s="1">
        <v>770</v>
      </c>
      <c r="D51" s="1">
        <f>'social care need'!D51</f>
        <v>35326</v>
      </c>
      <c r="E51" s="1">
        <v>6061</v>
      </c>
      <c r="F51" s="1">
        <v>5623</v>
      </c>
      <c r="G51" s="1">
        <f>'social care need'!F51</f>
        <v>26442</v>
      </c>
      <c r="H51" s="1">
        <v>11821</v>
      </c>
      <c r="I51" s="1">
        <v>11315</v>
      </c>
      <c r="J51" s="1">
        <f t="shared" si="11"/>
        <v>107555</v>
      </c>
      <c r="K51" s="1">
        <f t="shared" si="12"/>
        <v>18652</v>
      </c>
      <c r="M51">
        <v>2067</v>
      </c>
      <c r="N51">
        <f t="shared" si="30"/>
        <v>310.3062716523134</v>
      </c>
      <c r="O51">
        <f t="shared" si="31"/>
        <v>2442.5536525774951</v>
      </c>
      <c r="P51">
        <f t="shared" si="32"/>
        <v>4763.8057625999954</v>
      </c>
      <c r="Q51">
        <f t="shared" si="13"/>
        <v>7516.6656868298041</v>
      </c>
      <c r="S51">
        <f>C51/'social care need'!C51</f>
        <v>0.28030578813250817</v>
      </c>
      <c r="T51">
        <f>F51/'social care need'!E51</f>
        <v>0.87900578396123186</v>
      </c>
      <c r="U51">
        <f>I51/'social care need'!G51</f>
        <v>0.92374887745938439</v>
      </c>
      <c r="W51">
        <f t="shared" si="14"/>
        <v>0.28030578813250817</v>
      </c>
      <c r="X51">
        <f>E51/'social care need'!E51</f>
        <v>0.94747537908394563</v>
      </c>
      <c r="Y51">
        <f>H51/'social care need'!G51</f>
        <v>0.96505837211200918</v>
      </c>
      <c r="AA51">
        <v>50.798679999999997</v>
      </c>
      <c r="AB51">
        <v>15.27366</v>
      </c>
      <c r="AC51">
        <v>13.39644</v>
      </c>
      <c r="AE51" s="1">
        <v>11728</v>
      </c>
      <c r="AF51" s="1">
        <v>4069</v>
      </c>
      <c r="AG51" s="1">
        <v>3614</v>
      </c>
      <c r="AI51">
        <f t="shared" si="15"/>
        <v>4726327.2129069241</v>
      </c>
      <c r="AJ51">
        <f t="shared" si="28"/>
        <v>1639787.2978613807</v>
      </c>
      <c r="AK51">
        <f t="shared" si="29"/>
        <v>1456424.5009759229</v>
      </c>
      <c r="AM51">
        <v>5.2149899999999999E-2</v>
      </c>
      <c r="AN51">
        <v>1.2170399999999999</v>
      </c>
      <c r="AO51">
        <v>0.39113199999999998</v>
      </c>
      <c r="AP51">
        <v>0.18201609999999999</v>
      </c>
      <c r="AQ51">
        <v>0.30548979999999998</v>
      </c>
      <c r="AR51">
        <v>0.54893820000000004</v>
      </c>
      <c r="AT51">
        <f t="shared" si="16"/>
        <v>117621153.21358681</v>
      </c>
      <c r="AU51">
        <f t="shared" si="17"/>
        <v>2744964962.6761255</v>
      </c>
      <c r="AV51">
        <f t="shared" si="18"/>
        <v>882176128.78906071</v>
      </c>
      <c r="AW51">
        <f t="shared" si="19"/>
        <v>410527030.45335728</v>
      </c>
      <c r="AX51">
        <f t="shared" si="20"/>
        <v>689014985.09082437</v>
      </c>
      <c r="AY51">
        <f t="shared" si="21"/>
        <v>1238099097.5436304</v>
      </c>
      <c r="BA51">
        <v>1.6420883354257683</v>
      </c>
      <c r="BB51">
        <v>3.8344999999999914</v>
      </c>
      <c r="BC51">
        <v>2</v>
      </c>
      <c r="BD51">
        <f t="shared" si="26"/>
        <v>21.387765222343468</v>
      </c>
      <c r="BE51">
        <f t="shared" si="27"/>
        <v>5235750.704863186</v>
      </c>
      <c r="BG51">
        <v>2067</v>
      </c>
      <c r="BH51">
        <f t="shared" si="33"/>
        <v>2.5156536101134845</v>
      </c>
      <c r="BI51">
        <f t="shared" si="34"/>
        <v>58.708666165275773</v>
      </c>
      <c r="BJ51">
        <f t="shared" si="35"/>
        <v>18.867775927296265</v>
      </c>
      <c r="BK51">
        <f t="shared" si="36"/>
        <v>8.7802557447622522</v>
      </c>
      <c r="BL51">
        <f t="shared" si="37"/>
        <v>14.736490735799036</v>
      </c>
      <c r="BM51">
        <f t="shared" si="38"/>
        <v>26.480172820258492</v>
      </c>
      <c r="BN51">
        <f t="shared" si="22"/>
        <v>130.08901500350532</v>
      </c>
      <c r="BO51">
        <f t="shared" si="25"/>
        <v>2.4846296612761408E-2</v>
      </c>
      <c r="BP51">
        <f t="shared" si="23"/>
        <v>0.20355425721030301</v>
      </c>
      <c r="BQ51">
        <f t="shared" si="24"/>
        <v>0.45129610800492137</v>
      </c>
    </row>
    <row r="52" spans="1:69" x14ac:dyDescent="0.35">
      <c r="A52">
        <v>2068</v>
      </c>
      <c r="B52" s="1">
        <f>'social care need'!B52</f>
        <v>45643</v>
      </c>
      <c r="C52" s="1">
        <v>779</v>
      </c>
      <c r="D52" s="1">
        <f>'social care need'!D52</f>
        <v>35759</v>
      </c>
      <c r="E52" s="1">
        <v>6117</v>
      </c>
      <c r="F52" s="1">
        <v>5702</v>
      </c>
      <c r="G52" s="1">
        <f>'social care need'!F52</f>
        <v>26658</v>
      </c>
      <c r="H52" s="1">
        <v>11824</v>
      </c>
      <c r="I52" s="1">
        <v>11289</v>
      </c>
      <c r="J52" s="1">
        <f t="shared" si="11"/>
        <v>108060</v>
      </c>
      <c r="K52" s="1">
        <f t="shared" si="12"/>
        <v>18720</v>
      </c>
      <c r="M52">
        <v>2068</v>
      </c>
      <c r="N52">
        <f t="shared" si="30"/>
        <v>313.93322807422356</v>
      </c>
      <c r="O52">
        <f t="shared" si="31"/>
        <v>2465.1213814249363</v>
      </c>
      <c r="P52">
        <f t="shared" si="32"/>
        <v>4765.0147480739652</v>
      </c>
      <c r="Q52">
        <f t="shared" si="13"/>
        <v>7544.0693575731257</v>
      </c>
      <c r="S52">
        <f>C52/'social care need'!C52</f>
        <v>0.28809171597633138</v>
      </c>
      <c r="T52">
        <f>F52/'social care need'!E52</f>
        <v>0.88389396992714309</v>
      </c>
      <c r="U52">
        <f>I52/'social care need'!G52</f>
        <v>0.91668696711327646</v>
      </c>
      <c r="W52">
        <f t="shared" si="14"/>
        <v>0.28809171597633138</v>
      </c>
      <c r="X52">
        <f>E52/'social care need'!E52</f>
        <v>0.94822508138273132</v>
      </c>
      <c r="Y52">
        <f>H52/'social care need'!G52</f>
        <v>0.9601299228583029</v>
      </c>
      <c r="AA52">
        <v>49.124189999999999</v>
      </c>
      <c r="AB52">
        <v>15.02924</v>
      </c>
      <c r="AC52">
        <v>13.37384</v>
      </c>
      <c r="AE52" s="1">
        <v>11727</v>
      </c>
      <c r="AF52" s="1">
        <v>4171</v>
      </c>
      <c r="AG52" s="1">
        <v>3556</v>
      </c>
      <c r="AI52">
        <f t="shared" si="15"/>
        <v>4725924.2177489335</v>
      </c>
      <c r="AJ52">
        <f t="shared" si="28"/>
        <v>1680892.8039763626</v>
      </c>
      <c r="AK52">
        <f t="shared" si="29"/>
        <v>1433050.7818125018</v>
      </c>
      <c r="AM52">
        <v>5.2425699999999999E-2</v>
      </c>
      <c r="AN52">
        <v>1.1979580000000001</v>
      </c>
      <c r="AO52">
        <v>0.40346969999999999</v>
      </c>
      <c r="AP52">
        <v>0.18213180000000001</v>
      </c>
      <c r="AQ52">
        <v>0.29113109999999998</v>
      </c>
      <c r="AR52">
        <v>0.54115970000000002</v>
      </c>
      <c r="AT52">
        <f t="shared" si="16"/>
        <v>118798388.56158009</v>
      </c>
      <c r="AU52">
        <f t="shared" si="17"/>
        <v>2714612870.4901099</v>
      </c>
      <c r="AV52">
        <f t="shared" si="18"/>
        <v>914275826.42528689</v>
      </c>
      <c r="AW52">
        <f t="shared" si="19"/>
        <v>412716746.66852325</v>
      </c>
      <c r="AX52">
        <f t="shared" si="20"/>
        <v>659712803.83781683</v>
      </c>
      <c r="AY52">
        <f t="shared" si="21"/>
        <v>1226285968.7990456</v>
      </c>
      <c r="BA52">
        <v>1.6982253767489794</v>
      </c>
      <c r="BB52">
        <v>3.8344999999999914</v>
      </c>
      <c r="BC52">
        <v>2</v>
      </c>
      <c r="BD52">
        <f t="shared" si="26"/>
        <v>21.772430470386496</v>
      </c>
      <c r="BE52">
        <f t="shared" si="27"/>
        <v>5321726.3564597163</v>
      </c>
      <c r="BG52">
        <v>2068</v>
      </c>
      <c r="BH52">
        <f t="shared" si="33"/>
        <v>2.5865296549509611</v>
      </c>
      <c r="BI52">
        <f t="shared" si="34"/>
        <v>59.103719976762221</v>
      </c>
      <c r="BJ52">
        <f t="shared" si="35"/>
        <v>19.906006861599714</v>
      </c>
      <c r="BK52">
        <f t="shared" si="36"/>
        <v>8.9858466708045412</v>
      </c>
      <c r="BL52">
        <f t="shared" si="37"/>
        <v>14.363551151982591</v>
      </c>
      <c r="BM52">
        <f t="shared" si="38"/>
        <v>26.699225992487762</v>
      </c>
      <c r="BN52">
        <f t="shared" si="22"/>
        <v>131.64488030858777</v>
      </c>
      <c r="BO52">
        <f t="shared" si="25"/>
        <v>2.4737250939028864E-2</v>
      </c>
      <c r="BP52">
        <f t="shared" si="23"/>
        <v>0.20281249016218714</v>
      </c>
      <c r="BQ52">
        <f t="shared" si="24"/>
        <v>0.44896330064805889</v>
      </c>
    </row>
    <row r="53" spans="1:69" x14ac:dyDescent="0.35">
      <c r="A53">
        <v>2069</v>
      </c>
      <c r="B53" s="1">
        <f>'social care need'!B53</f>
        <v>45506</v>
      </c>
      <c r="C53" s="1">
        <v>737</v>
      </c>
      <c r="D53" s="1">
        <f>'social care need'!D53</f>
        <v>36202</v>
      </c>
      <c r="E53" s="1">
        <v>6239</v>
      </c>
      <c r="F53" s="1">
        <v>5811</v>
      </c>
      <c r="G53" s="1">
        <f>'social care need'!F53</f>
        <v>26875</v>
      </c>
      <c r="H53" s="1">
        <v>11976</v>
      </c>
      <c r="I53" s="1">
        <v>11431</v>
      </c>
      <c r="J53" s="1">
        <f t="shared" si="11"/>
        <v>108583</v>
      </c>
      <c r="K53" s="1">
        <f t="shared" si="12"/>
        <v>18952</v>
      </c>
      <c r="M53">
        <v>2069</v>
      </c>
      <c r="N53">
        <f t="shared" si="30"/>
        <v>297.00743143864287</v>
      </c>
      <c r="O53">
        <f t="shared" si="31"/>
        <v>2514.2867906997185</v>
      </c>
      <c r="P53">
        <f t="shared" si="32"/>
        <v>4826.2700120884474</v>
      </c>
      <c r="Q53">
        <f t="shared" si="13"/>
        <v>7637.5642342268093</v>
      </c>
      <c r="S53">
        <f>C53/'social care need'!C53</f>
        <v>0.27842840952021158</v>
      </c>
      <c r="T53">
        <f>F53/'social care need'!E53</f>
        <v>0.87885662431941924</v>
      </c>
      <c r="U53">
        <f>I53/'social care need'!G53</f>
        <v>0.91889067524115753</v>
      </c>
      <c r="W53">
        <f t="shared" si="14"/>
        <v>0.27842840952021158</v>
      </c>
      <c r="X53">
        <f>E53/'social care need'!E53</f>
        <v>0.94358741681790681</v>
      </c>
      <c r="Y53">
        <f>H53/'social care need'!G53</f>
        <v>0.96270096463022503</v>
      </c>
      <c r="AA53">
        <v>47.177619999999997</v>
      </c>
      <c r="AB53">
        <v>15.144209999999999</v>
      </c>
      <c r="AC53">
        <v>13.303929999999999</v>
      </c>
      <c r="AE53" s="1">
        <v>11826</v>
      </c>
      <c r="AF53" s="1">
        <v>4275</v>
      </c>
      <c r="AG53" s="1">
        <v>3593</v>
      </c>
      <c r="AI53">
        <f t="shared" si="15"/>
        <v>4765820.7383899456</v>
      </c>
      <c r="AJ53">
        <f t="shared" si="28"/>
        <v>1722804.3004073245</v>
      </c>
      <c r="AK53">
        <f t="shared" si="29"/>
        <v>1447961.6026581326</v>
      </c>
      <c r="AM53">
        <v>4.7198700000000003E-2</v>
      </c>
      <c r="AN53">
        <v>1.181081</v>
      </c>
      <c r="AO53">
        <v>0.41031459999999997</v>
      </c>
      <c r="AP53">
        <v>0.18629200000000001</v>
      </c>
      <c r="AQ53">
        <v>0.28941939999999999</v>
      </c>
      <c r="AR53">
        <v>0.54335860000000002</v>
      </c>
      <c r="AT53">
        <f t="shared" si="16"/>
        <v>107471478.09845373</v>
      </c>
      <c r="AU53">
        <f t="shared" si="17"/>
        <v>2689322392.8625116</v>
      </c>
      <c r="AV53">
        <f t="shared" si="18"/>
        <v>934286676.27235055</v>
      </c>
      <c r="AW53">
        <f t="shared" si="19"/>
        <v>424187034.7682699</v>
      </c>
      <c r="AX53">
        <f t="shared" si="20"/>
        <v>659008208.03046727</v>
      </c>
      <c r="AY53">
        <f t="shared" si="21"/>
        <v>1237227971.9463985</v>
      </c>
      <c r="BA53">
        <v>1.7459147367757453</v>
      </c>
      <c r="BB53">
        <v>3.8344999999999914</v>
      </c>
      <c r="BC53">
        <v>2</v>
      </c>
      <c r="BD53">
        <f t="shared" si="26"/>
        <v>22.164014036052414</v>
      </c>
      <c r="BE53">
        <f t="shared" si="27"/>
        <v>5412101.2639262537</v>
      </c>
      <c r="BG53">
        <v>2069</v>
      </c>
      <c r="BH53">
        <f t="shared" si="33"/>
        <v>2.381999349049428</v>
      </c>
      <c r="BI53">
        <f t="shared" si="34"/>
        <v>59.606179262874768</v>
      </c>
      <c r="BJ53">
        <f t="shared" si="35"/>
        <v>20.707543006597138</v>
      </c>
      <c r="BK53">
        <f t="shared" si="36"/>
        <v>9.4016873925153863</v>
      </c>
      <c r="BL53">
        <f t="shared" si="37"/>
        <v>14.606267172661026</v>
      </c>
      <c r="BM53">
        <f t="shared" si="38"/>
        <v>27.421938136016639</v>
      </c>
      <c r="BN53">
        <f t="shared" si="22"/>
        <v>134.12561431971437</v>
      </c>
      <c r="BO53">
        <f t="shared" si="25"/>
        <v>2.4782539678943817E-2</v>
      </c>
      <c r="BP53">
        <f t="shared" si="23"/>
        <v>0.2044496740991705</v>
      </c>
      <c r="BQ53">
        <f t="shared" si="24"/>
        <v>0.44440563843973829</v>
      </c>
    </row>
    <row r="56" spans="1:69" x14ac:dyDescent="0.35">
      <c r="AA56">
        <f>AVERAGE(AA5:AA9)</f>
        <v>50.494265999999996</v>
      </c>
      <c r="AB56">
        <f t="shared" ref="AB56:AC56" si="39">AVERAGE(AB5:AB9)</f>
        <v>16.900821999999998</v>
      </c>
      <c r="AC56">
        <f t="shared" si="39"/>
        <v>16.000236000000001</v>
      </c>
    </row>
    <row r="57" spans="1:69" x14ac:dyDescent="0.35">
      <c r="AA57">
        <f>AVERAGE(AA49:AA53)</f>
        <v>49.087759999999996</v>
      </c>
      <c r="AB57">
        <f t="shared" ref="AB57:AC57" si="40">AVERAGE(AB49:AB53)</f>
        <v>15.224361999999999</v>
      </c>
      <c r="AC57">
        <f t="shared" si="40"/>
        <v>13.389939999999999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64E5-31C7-4FD7-A78B-C73275110C41}">
  <dimension ref="A1:AA53"/>
  <sheetViews>
    <sheetView tabSelected="1" workbookViewId="0">
      <pane xSplit="1" ySplit="2" topLeftCell="L5" activePane="bottomRight" state="frozen"/>
      <selection pane="topRight" activeCell="B1" sqref="B1"/>
      <selection pane="bottomLeft" activeCell="A3" sqref="A3"/>
      <selection pane="bottomRight" activeCell="L3" sqref="L3"/>
    </sheetView>
  </sheetViews>
  <sheetFormatPr defaultRowHeight="14.5" x14ac:dyDescent="0.35"/>
  <sheetData>
    <row r="1" spans="1:27" x14ac:dyDescent="0.35">
      <c r="I1" t="s">
        <v>120</v>
      </c>
      <c r="U1" t="s">
        <v>116</v>
      </c>
      <c r="Y1" t="s">
        <v>125</v>
      </c>
    </row>
    <row r="2" spans="1:27" x14ac:dyDescent="0.35">
      <c r="A2" t="s">
        <v>0</v>
      </c>
      <c r="B2" t="s">
        <v>112</v>
      </c>
      <c r="C2" t="s">
        <v>113</v>
      </c>
      <c r="D2" t="s">
        <v>114</v>
      </c>
      <c r="F2" t="s">
        <v>4</v>
      </c>
      <c r="H2" t="s">
        <v>0</v>
      </c>
      <c r="I2" t="s">
        <v>115</v>
      </c>
      <c r="J2" t="s">
        <v>34</v>
      </c>
      <c r="K2" t="s">
        <v>114</v>
      </c>
      <c r="L2" t="s">
        <v>24</v>
      </c>
      <c r="M2" t="s">
        <v>118</v>
      </c>
      <c r="N2" t="s">
        <v>119</v>
      </c>
      <c r="O2" t="s">
        <v>105</v>
      </c>
      <c r="P2" t="s">
        <v>122</v>
      </c>
      <c r="Q2" t="s">
        <v>123</v>
      </c>
      <c r="T2" t="s">
        <v>0</v>
      </c>
      <c r="U2" t="s">
        <v>126</v>
      </c>
      <c r="V2" t="s">
        <v>127</v>
      </c>
      <c r="W2" t="s">
        <v>116</v>
      </c>
      <c r="Y2" t="s">
        <v>128</v>
      </c>
      <c r="Z2" t="s">
        <v>129</v>
      </c>
      <c r="AA2" t="s">
        <v>117</v>
      </c>
    </row>
    <row r="3" spans="1:27" x14ac:dyDescent="0.35">
      <c r="A3">
        <v>2019</v>
      </c>
      <c r="B3" s="1">
        <v>16695</v>
      </c>
      <c r="C3" s="1">
        <v>125</v>
      </c>
      <c r="D3" s="1">
        <v>75</v>
      </c>
      <c r="F3">
        <f>childcare!E5</f>
        <v>402.99515799001739</v>
      </c>
      <c r="H3">
        <v>2019</v>
      </c>
      <c r="I3">
        <f>B3*$F$3/1000</f>
        <v>6728.0041626433404</v>
      </c>
      <c r="J3">
        <f t="shared" ref="J3:K18" si="0">C3*$F$3/1000</f>
        <v>50.374394748752174</v>
      </c>
      <c r="K3">
        <f t="shared" si="0"/>
        <v>30.224636849251304</v>
      </c>
      <c r="L3">
        <f>SUM(I3:K3)</f>
        <v>6808.6031942413438</v>
      </c>
      <c r="M3">
        <v>14.748010000000001</v>
      </c>
      <c r="N3">
        <f>M3*L3*364.25/7/1000</f>
        <v>5225.0802867243819</v>
      </c>
      <c r="O3">
        <f>'social care receipt'!BD3</f>
        <v>10.010811532499996</v>
      </c>
      <c r="P3">
        <f>O3*N3/10^3</f>
        <v>52.307293992578828</v>
      </c>
      <c r="Q3">
        <f>SUM('social care receipt'!BH3:BL3)</f>
        <v>27.237584554515117</v>
      </c>
      <c r="R3">
        <f>Q3/P3</f>
        <v>0.52072249347059485</v>
      </c>
      <c r="T3">
        <v>2019</v>
      </c>
      <c r="U3">
        <f>L3</f>
        <v>6808.6031942413438</v>
      </c>
      <c r="V3">
        <f>SUM('social care receipt'!AI3:AJ3)/1000</f>
        <v>2695.2316166372361</v>
      </c>
      <c r="W3">
        <f>V3/U3</f>
        <v>0.39585676235572653</v>
      </c>
      <c r="Y3">
        <f>N3</f>
        <v>5225.0802867243819</v>
      </c>
      <c r="Z3">
        <f>SUM('social care receipt'!AT3:AX3)/10^6</f>
        <v>2720.8168354871714</v>
      </c>
      <c r="AA3">
        <f>Z3/Y3</f>
        <v>0.52072249347059496</v>
      </c>
    </row>
    <row r="4" spans="1:27" x14ac:dyDescent="0.35">
      <c r="A4">
        <v>2020</v>
      </c>
      <c r="B4" s="1">
        <v>16117</v>
      </c>
      <c r="C4" s="1">
        <v>2026</v>
      </c>
      <c r="D4" s="1">
        <v>463</v>
      </c>
      <c r="H4">
        <v>2020</v>
      </c>
      <c r="I4">
        <f t="shared" ref="I4:I53" si="1">B4*$F$3/1000</f>
        <v>6495.0729613251096</v>
      </c>
      <c r="J4">
        <f t="shared" si="0"/>
        <v>816.46819008777527</v>
      </c>
      <c r="K4">
        <f t="shared" si="0"/>
        <v>186.58675814937806</v>
      </c>
      <c r="L4">
        <f t="shared" ref="L4:L53" si="2">SUM(I4:K4)</f>
        <v>7498.1279095622631</v>
      </c>
      <c r="M4">
        <v>15.3543</v>
      </c>
      <c r="N4">
        <f t="shared" ref="N4:N53" si="3">M4*L4*364.25/7/1000</f>
        <v>5990.7940111475273</v>
      </c>
      <c r="O4">
        <f>'social care receipt'!BD4</f>
        <v>10.382273099999997</v>
      </c>
      <c r="P4">
        <f t="shared" ref="P4:P53" si="4">O4*N4/10^3</f>
        <v>62.198059509578059</v>
      </c>
      <c r="Q4">
        <f>SUM('social care receipt'!BH4:BL4)</f>
        <v>25.573395208514349</v>
      </c>
      <c r="R4">
        <f t="shared" ref="R4:R53" si="5">Q4/P4</f>
        <v>0.41116066015815539</v>
      </c>
      <c r="T4">
        <v>2020</v>
      </c>
      <c r="U4">
        <f t="shared" ref="U4:U53" si="6">L4</f>
        <v>7498.1279095622631</v>
      </c>
      <c r="V4">
        <f>SUM('social care receipt'!AI4:AJ4)/1000</f>
        <v>2685.9627280034661</v>
      </c>
      <c r="W4">
        <f t="shared" ref="W4:W53" si="7">V4/U4</f>
        <v>0.35821777921100723</v>
      </c>
      <c r="Y4">
        <f t="shared" ref="Y4:Y53" si="8">N4</f>
        <v>5990.7940111475273</v>
      </c>
      <c r="Z4">
        <f>SUM('social care receipt'!AT4:AX4)/10^6</f>
        <v>2463.1788204949412</v>
      </c>
      <c r="AA4">
        <f t="shared" ref="AA4:AA53" si="9">Z4/Y4</f>
        <v>0.41116066015815539</v>
      </c>
    </row>
    <row r="5" spans="1:27" x14ac:dyDescent="0.35">
      <c r="A5">
        <v>2021</v>
      </c>
      <c r="B5" s="1">
        <v>15742</v>
      </c>
      <c r="C5" s="1">
        <v>3544</v>
      </c>
      <c r="D5" s="1">
        <v>685</v>
      </c>
      <c r="H5">
        <v>2021</v>
      </c>
      <c r="I5">
        <f t="shared" si="1"/>
        <v>6343.9497770788539</v>
      </c>
      <c r="J5">
        <f t="shared" si="0"/>
        <v>1428.2148399166215</v>
      </c>
      <c r="K5">
        <f t="shared" si="0"/>
        <v>276.05168322316189</v>
      </c>
      <c r="L5">
        <f t="shared" si="2"/>
        <v>8048.2163002186371</v>
      </c>
      <c r="M5">
        <v>15.76188</v>
      </c>
      <c r="N5">
        <f t="shared" si="3"/>
        <v>6600.9915523927612</v>
      </c>
      <c r="O5">
        <f>'social care receipt'!BD5</f>
        <v>10.55744</v>
      </c>
      <c r="P5">
        <f t="shared" si="4"/>
        <v>69.689572254893434</v>
      </c>
      <c r="Q5">
        <f>SUM('social care receipt'!BH5:BL5)</f>
        <v>29.366948618505319</v>
      </c>
      <c r="R5">
        <f t="shared" si="5"/>
        <v>0.42139659734305862</v>
      </c>
      <c r="T5">
        <v>2021</v>
      </c>
      <c r="U5">
        <f t="shared" si="6"/>
        <v>8048.2163002186371</v>
      </c>
      <c r="V5">
        <f>SUM('social care receipt'!AI5:AJ5)/1000</f>
        <v>3050.6733459844318</v>
      </c>
      <c r="W5">
        <f t="shared" si="7"/>
        <v>0.37904962195183017</v>
      </c>
      <c r="Y5">
        <f t="shared" si="8"/>
        <v>6600.9915523927612</v>
      </c>
      <c r="Z5">
        <f>SUM('social care receipt'!AT5:AX5)/10^6</f>
        <v>2781.6353792685836</v>
      </c>
      <c r="AA5">
        <f t="shared" si="9"/>
        <v>0.42139659734305857</v>
      </c>
    </row>
    <row r="6" spans="1:27" x14ac:dyDescent="0.35">
      <c r="A6">
        <v>2022</v>
      </c>
      <c r="B6" s="1">
        <v>15510</v>
      </c>
      <c r="C6" s="1">
        <v>4161</v>
      </c>
      <c r="D6" s="1">
        <v>759</v>
      </c>
      <c r="H6">
        <v>2022</v>
      </c>
      <c r="I6">
        <f t="shared" si="1"/>
        <v>6250.4549004251694</v>
      </c>
      <c r="J6">
        <f t="shared" si="0"/>
        <v>1676.8628523964624</v>
      </c>
      <c r="K6">
        <f t="shared" si="0"/>
        <v>305.87332491442322</v>
      </c>
      <c r="L6">
        <f t="shared" si="2"/>
        <v>8233.1910777360554</v>
      </c>
      <c r="M6">
        <v>15.89574</v>
      </c>
      <c r="N6">
        <f t="shared" si="3"/>
        <v>6810.0525903254174</v>
      </c>
      <c r="O6">
        <f>'social care receipt'!BD6</f>
        <v>11.02</v>
      </c>
      <c r="P6">
        <f t="shared" si="4"/>
        <v>75.046779545386102</v>
      </c>
      <c r="Q6">
        <f>SUM('social care receipt'!BH6:BL6)</f>
        <v>31.560142730813837</v>
      </c>
      <c r="R6">
        <f t="shared" si="5"/>
        <v>0.42053960105945898</v>
      </c>
      <c r="T6">
        <v>2022</v>
      </c>
      <c r="U6">
        <f t="shared" si="6"/>
        <v>8233.1910777360554</v>
      </c>
      <c r="V6">
        <f>SUM('social care receipt'!AI6:AJ6)/1000</f>
        <v>3183.6617481211374</v>
      </c>
      <c r="W6">
        <f t="shared" si="7"/>
        <v>0.38668624571708271</v>
      </c>
      <c r="Y6">
        <f t="shared" si="8"/>
        <v>6810.0525903254174</v>
      </c>
      <c r="Z6">
        <f>SUM('social care receipt'!AT6:AX6)/10^6</f>
        <v>2863.8967995293856</v>
      </c>
      <c r="AA6">
        <f t="shared" si="9"/>
        <v>0.42053960105945887</v>
      </c>
    </row>
    <row r="7" spans="1:27" x14ac:dyDescent="0.35">
      <c r="A7">
        <v>2023</v>
      </c>
      <c r="B7" s="1">
        <v>15633</v>
      </c>
      <c r="C7" s="1">
        <v>4579</v>
      </c>
      <c r="D7" s="1">
        <v>820</v>
      </c>
      <c r="H7">
        <v>2023</v>
      </c>
      <c r="I7">
        <f t="shared" si="1"/>
        <v>6300.0233048579421</v>
      </c>
      <c r="J7">
        <f t="shared" si="0"/>
        <v>1845.3148284362896</v>
      </c>
      <c r="K7">
        <f t="shared" si="0"/>
        <v>330.45602955181425</v>
      </c>
      <c r="L7">
        <f t="shared" si="2"/>
        <v>8475.7941628460467</v>
      </c>
      <c r="M7">
        <v>16.194130000000001</v>
      </c>
      <c r="N7">
        <f t="shared" si="3"/>
        <v>7142.3239268186135</v>
      </c>
      <c r="O7">
        <f>'social care receipt'!BD7</f>
        <v>10.584747071947707</v>
      </c>
      <c r="P7">
        <f t="shared" si="4"/>
        <v>75.599692271295368</v>
      </c>
      <c r="Q7">
        <f>SUM('social care receipt'!BH7:BL7)</f>
        <v>32.261032144158719</v>
      </c>
      <c r="R7">
        <f t="shared" si="5"/>
        <v>0.42673496643858683</v>
      </c>
      <c r="T7">
        <v>2023</v>
      </c>
      <c r="U7">
        <f t="shared" si="6"/>
        <v>8475.7941628460467</v>
      </c>
      <c r="V7">
        <f>SUM('social care receipt'!AI7:AJ7)/1000</f>
        <v>3445.6086008146485</v>
      </c>
      <c r="W7">
        <f t="shared" si="7"/>
        <v>0.40652339292506651</v>
      </c>
      <c r="Y7">
        <f t="shared" si="8"/>
        <v>7142.3239268186135</v>
      </c>
      <c r="Z7">
        <f>SUM('social care receipt'!AT7:AX7)/10^6</f>
        <v>3047.879361204456</v>
      </c>
      <c r="AA7">
        <f t="shared" si="9"/>
        <v>0.42673496643858672</v>
      </c>
    </row>
    <row r="8" spans="1:27" x14ac:dyDescent="0.35">
      <c r="A8">
        <v>2024</v>
      </c>
      <c r="B8" s="1">
        <v>15753</v>
      </c>
      <c r="C8" s="1">
        <v>4890</v>
      </c>
      <c r="D8" s="1">
        <v>860</v>
      </c>
      <c r="H8">
        <v>2024</v>
      </c>
      <c r="I8">
        <f t="shared" si="1"/>
        <v>6348.3827238167441</v>
      </c>
      <c r="J8">
        <f t="shared" si="0"/>
        <v>1970.646322571185</v>
      </c>
      <c r="K8">
        <f t="shared" si="0"/>
        <v>346.57583587141499</v>
      </c>
      <c r="L8">
        <f t="shared" si="2"/>
        <v>8665.6048822593439</v>
      </c>
      <c r="M8">
        <v>16.401240000000001</v>
      </c>
      <c r="N8">
        <f t="shared" si="3"/>
        <v>7395.6625541299727</v>
      </c>
      <c r="O8">
        <f>'social care receipt'!BD8</f>
        <v>10.661083331289614</v>
      </c>
      <c r="P8">
        <f t="shared" si="4"/>
        <v>78.845774779677825</v>
      </c>
      <c r="Q8">
        <f>SUM('social care receipt'!BH8:BL8)</f>
        <v>34.495827826623085</v>
      </c>
      <c r="R8">
        <f t="shared" si="5"/>
        <v>0.43751016364562689</v>
      </c>
      <c r="T8">
        <v>2024</v>
      </c>
      <c r="U8">
        <f t="shared" si="6"/>
        <v>8665.6048822593439</v>
      </c>
      <c r="V8">
        <f>SUM('social care receipt'!AI8:AJ8)/1000</f>
        <v>3651.5391265475478</v>
      </c>
      <c r="W8">
        <f t="shared" si="7"/>
        <v>0.42138306282844257</v>
      </c>
      <c r="Y8">
        <f t="shared" si="8"/>
        <v>7395.6625541299727</v>
      </c>
      <c r="Z8">
        <f>SUM('social care receipt'!AT8:AX8)/10^6</f>
        <v>3235.6775343252393</v>
      </c>
      <c r="AA8">
        <f t="shared" si="9"/>
        <v>0.43751016364562689</v>
      </c>
    </row>
    <row r="9" spans="1:27" x14ac:dyDescent="0.35">
      <c r="A9">
        <v>2025</v>
      </c>
      <c r="B9" s="1">
        <v>15945</v>
      </c>
      <c r="C9" s="1">
        <v>5072</v>
      </c>
      <c r="D9" s="1">
        <v>942</v>
      </c>
      <c r="H9">
        <v>2025</v>
      </c>
      <c r="I9">
        <f t="shared" si="1"/>
        <v>6425.7577941508271</v>
      </c>
      <c r="J9">
        <f t="shared" si="0"/>
        <v>2043.9914413253682</v>
      </c>
      <c r="K9">
        <f t="shared" si="0"/>
        <v>379.62143882659637</v>
      </c>
      <c r="L9">
        <f t="shared" si="2"/>
        <v>8849.3706743027924</v>
      </c>
      <c r="M9">
        <v>16.286999999999999</v>
      </c>
      <c r="N9">
        <f t="shared" si="3"/>
        <v>7499.8918982550886</v>
      </c>
      <c r="O9">
        <f>'social care receipt'!BD9</f>
        <v>10.819912389035107</v>
      </c>
      <c r="P9">
        <f t="shared" si="4"/>
        <v>81.148173266354263</v>
      </c>
      <c r="Q9">
        <f>SUM('social care receipt'!BH9:BL9)</f>
        <v>35.462374979460144</v>
      </c>
      <c r="R9">
        <f t="shared" si="5"/>
        <v>0.4370076805433597</v>
      </c>
      <c r="T9">
        <v>2025</v>
      </c>
      <c r="U9">
        <f t="shared" si="6"/>
        <v>8849.3706743027924</v>
      </c>
      <c r="V9">
        <f>SUM('social care receipt'!AI9:AJ9)/1000</f>
        <v>3819.9911025873748</v>
      </c>
      <c r="W9">
        <f t="shared" si="7"/>
        <v>0.43166810874812145</v>
      </c>
      <c r="Y9">
        <f t="shared" si="8"/>
        <v>7499.8918982550886</v>
      </c>
      <c r="Z9">
        <f>SUM('social care receipt'!AT9:AX9)/10^6</f>
        <v>3277.510362782391</v>
      </c>
      <c r="AA9">
        <f t="shared" si="9"/>
        <v>0.43700768054335964</v>
      </c>
    </row>
    <row r="10" spans="1:27" x14ac:dyDescent="0.35">
      <c r="A10">
        <v>2026</v>
      </c>
      <c r="B10" s="1">
        <v>16081</v>
      </c>
      <c r="C10" s="1">
        <v>5342</v>
      </c>
      <c r="D10" s="1">
        <v>940</v>
      </c>
      <c r="H10">
        <v>2026</v>
      </c>
      <c r="I10">
        <f t="shared" si="1"/>
        <v>6480.5651356374692</v>
      </c>
      <c r="J10">
        <f t="shared" si="0"/>
        <v>2152.8001339826728</v>
      </c>
      <c r="K10">
        <f t="shared" si="0"/>
        <v>378.81544851061631</v>
      </c>
      <c r="L10">
        <f t="shared" si="2"/>
        <v>9012.1807181307595</v>
      </c>
      <c r="M10">
        <v>16.243259999999999</v>
      </c>
      <c r="N10">
        <f t="shared" si="3"/>
        <v>7617.3622318142434</v>
      </c>
      <c r="O10">
        <f>'social care receipt'!BD10</f>
        <v>10.851582703389093</v>
      </c>
      <c r="P10">
        <f t="shared" si="4"/>
        <v>82.660436240204788</v>
      </c>
      <c r="Q10">
        <f>SUM('social care receipt'!BH10:BL10)</f>
        <v>37.491758416677868</v>
      </c>
      <c r="R10">
        <f t="shared" si="5"/>
        <v>0.45356351988912491</v>
      </c>
      <c r="T10">
        <v>2026</v>
      </c>
      <c r="U10">
        <f t="shared" si="6"/>
        <v>9012.1807181307595</v>
      </c>
      <c r="V10">
        <f>SUM('social care receipt'!AI10:AJ10)/1000</f>
        <v>3994.4880059970524</v>
      </c>
      <c r="W10">
        <f t="shared" si="7"/>
        <v>0.4432321244913473</v>
      </c>
      <c r="Y10">
        <f t="shared" si="8"/>
        <v>7617.3622318142434</v>
      </c>
      <c r="Z10">
        <f>SUM('social care receipt'!AT10:AX10)/10^6</f>
        <v>3454.9576261321495</v>
      </c>
      <c r="AA10">
        <f t="shared" si="9"/>
        <v>0.45356351988912502</v>
      </c>
    </row>
    <row r="11" spans="1:27" x14ac:dyDescent="0.35">
      <c r="A11">
        <v>2027</v>
      </c>
      <c r="B11" s="1">
        <v>16229</v>
      </c>
      <c r="C11" s="1">
        <v>5459</v>
      </c>
      <c r="D11" s="1">
        <v>920</v>
      </c>
      <c r="H11">
        <v>2027</v>
      </c>
      <c r="I11">
        <f t="shared" si="1"/>
        <v>6540.2084190199921</v>
      </c>
      <c r="J11">
        <f t="shared" si="0"/>
        <v>2199.9505674675052</v>
      </c>
      <c r="K11">
        <f t="shared" si="0"/>
        <v>370.75554535081596</v>
      </c>
      <c r="L11">
        <f t="shared" si="2"/>
        <v>9110.9145318383125</v>
      </c>
      <c r="M11">
        <v>16.222819999999999</v>
      </c>
      <c r="N11">
        <f t="shared" si="3"/>
        <v>7691.1245174722753</v>
      </c>
      <c r="O11">
        <f>'social care receipt'!BD11</f>
        <v>10.898204812052882</v>
      </c>
      <c r="P11">
        <f t="shared" si="4"/>
        <v>83.819450226414247</v>
      </c>
      <c r="Q11">
        <f>SUM('social care receipt'!BH11:BL11)</f>
        <v>38.764351909522979</v>
      </c>
      <c r="R11">
        <f t="shared" si="5"/>
        <v>0.46247442335653816</v>
      </c>
      <c r="T11">
        <v>2027</v>
      </c>
      <c r="U11">
        <f t="shared" si="6"/>
        <v>9110.9145318383125</v>
      </c>
      <c r="V11">
        <f>SUM('social care receipt'!AI11:AJ11)/1000</f>
        <v>4091.6098390726465</v>
      </c>
      <c r="W11">
        <f t="shared" si="7"/>
        <v>0.44908881811748058</v>
      </c>
      <c r="Y11">
        <f t="shared" si="8"/>
        <v>7691.1245174722753</v>
      </c>
      <c r="Z11">
        <f>SUM('social care receipt'!AT11:AX11)/10^6</f>
        <v>3556.9483761813235</v>
      </c>
      <c r="AA11">
        <f t="shared" si="9"/>
        <v>0.46247442335653816</v>
      </c>
    </row>
    <row r="12" spans="1:27" x14ac:dyDescent="0.35">
      <c r="A12">
        <v>2028</v>
      </c>
      <c r="B12" s="1">
        <v>16235</v>
      </c>
      <c r="C12" s="1">
        <v>5554</v>
      </c>
      <c r="D12" s="1">
        <v>1019</v>
      </c>
      <c r="H12">
        <v>2028</v>
      </c>
      <c r="I12">
        <f t="shared" si="1"/>
        <v>6542.6263899679325</v>
      </c>
      <c r="J12">
        <f t="shared" si="0"/>
        <v>2238.2351074765565</v>
      </c>
      <c r="K12">
        <f t="shared" si="0"/>
        <v>410.65206599182767</v>
      </c>
      <c r="L12">
        <f t="shared" si="2"/>
        <v>9191.5135634363178</v>
      </c>
      <c r="M12">
        <v>16.30714</v>
      </c>
      <c r="N12">
        <f t="shared" si="3"/>
        <v>7799.4926393277001</v>
      </c>
      <c r="O12">
        <f>'social care receipt'!BD12</f>
        <v>10.936062092622119</v>
      </c>
      <c r="P12">
        <f t="shared" si="4"/>
        <v>85.295735794636897</v>
      </c>
      <c r="Q12">
        <f>SUM('social care receipt'!BH12:BL12)</f>
        <v>41.091974091202822</v>
      </c>
      <c r="R12">
        <f t="shared" si="5"/>
        <v>0.48175883247127749</v>
      </c>
      <c r="T12">
        <v>2028</v>
      </c>
      <c r="U12">
        <f t="shared" si="6"/>
        <v>9191.5135634363178</v>
      </c>
      <c r="V12">
        <f>SUM('social care receipt'!AI12:AJ12)/1000</f>
        <v>4210.4934106797018</v>
      </c>
      <c r="W12">
        <f t="shared" si="7"/>
        <v>0.45808488249736928</v>
      </c>
      <c r="Y12">
        <f t="shared" si="8"/>
        <v>7799.4926393277001</v>
      </c>
      <c r="Z12">
        <f>SUM('social care receipt'!AT12:AX12)/10^6</f>
        <v>3757.4744677908348</v>
      </c>
      <c r="AA12">
        <f t="shared" si="9"/>
        <v>0.48175883247127743</v>
      </c>
    </row>
    <row r="13" spans="1:27" x14ac:dyDescent="0.35">
      <c r="A13">
        <v>2029</v>
      </c>
      <c r="B13" s="1">
        <v>16391</v>
      </c>
      <c r="C13" s="1">
        <v>5677</v>
      </c>
      <c r="D13" s="1">
        <v>1014</v>
      </c>
      <c r="H13">
        <v>2029</v>
      </c>
      <c r="I13">
        <f t="shared" si="1"/>
        <v>6605.493634614375</v>
      </c>
      <c r="J13">
        <f t="shared" si="0"/>
        <v>2287.8035119093288</v>
      </c>
      <c r="K13">
        <f t="shared" si="0"/>
        <v>408.63709020187764</v>
      </c>
      <c r="L13">
        <f t="shared" si="2"/>
        <v>9301.9342367255813</v>
      </c>
      <c r="M13">
        <v>16.563749999999999</v>
      </c>
      <c r="N13">
        <f t="shared" si="3"/>
        <v>8017.3981625772058</v>
      </c>
      <c r="O13">
        <f>'social care receipt'!BD13</f>
        <v>10.999239518323817</v>
      </c>
      <c r="P13">
        <f t="shared" si="4"/>
        <v>88.185282703955963</v>
      </c>
      <c r="Q13">
        <f>SUM('social care receipt'!BH13:BL13)</f>
        <v>41.006660173308418</v>
      </c>
      <c r="R13">
        <f t="shared" si="5"/>
        <v>0.46500571201853019</v>
      </c>
      <c r="T13">
        <v>2029</v>
      </c>
      <c r="U13">
        <f t="shared" si="6"/>
        <v>9301.9342367255813</v>
      </c>
      <c r="V13">
        <f>SUM('social care receipt'!AI13:AJ13)/1000</f>
        <v>4333.0039387086663</v>
      </c>
      <c r="W13">
        <f t="shared" si="7"/>
        <v>0.46581752014556793</v>
      </c>
      <c r="Y13">
        <f t="shared" si="8"/>
        <v>8017.3981625772058</v>
      </c>
      <c r="Z13">
        <f>SUM('social care receipt'!AT13:AX13)/10^6</f>
        <v>3728.1359411252688</v>
      </c>
      <c r="AA13">
        <f t="shared" si="9"/>
        <v>0.46500571201853014</v>
      </c>
    </row>
    <row r="14" spans="1:27" x14ac:dyDescent="0.35">
      <c r="A14">
        <v>2030</v>
      </c>
      <c r="B14" s="1">
        <v>16492</v>
      </c>
      <c r="C14" s="1">
        <v>5804</v>
      </c>
      <c r="D14" s="1">
        <v>1084</v>
      </c>
      <c r="H14">
        <v>2030</v>
      </c>
      <c r="I14">
        <f t="shared" si="1"/>
        <v>6646.1961455713672</v>
      </c>
      <c r="J14">
        <f t="shared" si="0"/>
        <v>2338.9838969740613</v>
      </c>
      <c r="K14">
        <f t="shared" si="0"/>
        <v>436.84675126117889</v>
      </c>
      <c r="L14">
        <f t="shared" si="2"/>
        <v>9422.0267938066063</v>
      </c>
      <c r="M14">
        <v>16.658719999999999</v>
      </c>
      <c r="N14">
        <f t="shared" si="3"/>
        <v>8167.4687971282328</v>
      </c>
      <c r="O14">
        <f>'social care receipt'!BD14</f>
        <v>11.164280979309057</v>
      </c>
      <c r="P14">
        <f t="shared" si="4"/>
        <v>91.183916540878954</v>
      </c>
      <c r="Q14">
        <f>SUM('social care receipt'!BH14:BL14)</f>
        <v>42.360519653524378</v>
      </c>
      <c r="R14">
        <f t="shared" si="5"/>
        <v>0.46456130928016892</v>
      </c>
      <c r="T14">
        <v>2030</v>
      </c>
      <c r="U14">
        <f t="shared" si="6"/>
        <v>9422.0267938066063</v>
      </c>
      <c r="V14">
        <f>SUM('social care receipt'!AI14:AJ14)/1000</f>
        <v>4468.4103117933128</v>
      </c>
      <c r="W14">
        <f t="shared" si="7"/>
        <v>0.47425149700598801</v>
      </c>
      <c r="Y14">
        <f t="shared" si="8"/>
        <v>8167.4687971282328</v>
      </c>
      <c r="Z14">
        <f>SUM('social care receipt'!AT14:AX14)/10^6</f>
        <v>3794.289997898818</v>
      </c>
      <c r="AA14">
        <f t="shared" si="9"/>
        <v>0.46456130928016892</v>
      </c>
    </row>
    <row r="15" spans="1:27" x14ac:dyDescent="0.35">
      <c r="A15">
        <v>2031</v>
      </c>
      <c r="B15" s="1">
        <v>16682</v>
      </c>
      <c r="C15" s="1">
        <v>5854</v>
      </c>
      <c r="D15" s="1">
        <v>1095</v>
      </c>
      <c r="H15">
        <v>2031</v>
      </c>
      <c r="I15">
        <f t="shared" si="1"/>
        <v>6722.76522558947</v>
      </c>
      <c r="J15">
        <f t="shared" si="0"/>
        <v>2359.1336548735617</v>
      </c>
      <c r="K15">
        <f t="shared" si="0"/>
        <v>441.27969799906907</v>
      </c>
      <c r="L15">
        <f t="shared" si="2"/>
        <v>9523.1785784621006</v>
      </c>
      <c r="M15">
        <v>16.331340000000001</v>
      </c>
      <c r="N15">
        <f t="shared" si="3"/>
        <v>8092.9204063147099</v>
      </c>
      <c r="O15">
        <f>'social care receipt'!BD15</f>
        <v>11.337397414036261</v>
      </c>
      <c r="P15">
        <f t="shared" si="4"/>
        <v>91.752654886553671</v>
      </c>
      <c r="Q15">
        <f>SUM('social care receipt'!BH15:BL15)</f>
        <v>43.443136745007493</v>
      </c>
      <c r="R15">
        <f t="shared" si="5"/>
        <v>0.47348097772998693</v>
      </c>
      <c r="T15">
        <v>2031</v>
      </c>
      <c r="U15">
        <f t="shared" si="6"/>
        <v>9523.1785784621006</v>
      </c>
      <c r="V15">
        <f>SUM('social care receipt'!AI15:AJ15)/1000</f>
        <v>4515.1577501201546</v>
      </c>
      <c r="W15">
        <f t="shared" si="7"/>
        <v>0.4741229740594981</v>
      </c>
      <c r="Y15">
        <f t="shared" si="8"/>
        <v>8092.9204063147099</v>
      </c>
      <c r="Z15">
        <f>SUM('social care receipt'!AT15:AX15)/10^6</f>
        <v>3831.8438666728521</v>
      </c>
      <c r="AA15">
        <f t="shared" si="9"/>
        <v>0.47348097772998693</v>
      </c>
    </row>
    <row r="16" spans="1:27" x14ac:dyDescent="0.35">
      <c r="A16">
        <v>2032</v>
      </c>
      <c r="B16" s="1">
        <v>16990</v>
      </c>
      <c r="C16" s="1">
        <v>5938</v>
      </c>
      <c r="D16" s="1">
        <v>1065</v>
      </c>
      <c r="H16">
        <v>2032</v>
      </c>
      <c r="I16">
        <f t="shared" si="1"/>
        <v>6846.8877342503956</v>
      </c>
      <c r="J16">
        <f t="shared" si="0"/>
        <v>2392.9852481447233</v>
      </c>
      <c r="K16">
        <f t="shared" si="0"/>
        <v>429.1898432593685</v>
      </c>
      <c r="L16">
        <f t="shared" si="2"/>
        <v>9669.062825654486</v>
      </c>
      <c r="M16">
        <v>16.23179</v>
      </c>
      <c r="N16">
        <f t="shared" si="3"/>
        <v>8166.8074800387012</v>
      </c>
      <c r="O16">
        <f>'social care receipt'!BD16</f>
        <v>11.518883611524902</v>
      </c>
      <c r="P16">
        <f t="shared" si="4"/>
        <v>94.072504840296787</v>
      </c>
      <c r="Q16">
        <f>SUM('social care receipt'!BH16:BL16)</f>
        <v>43.715409131661175</v>
      </c>
      <c r="R16">
        <f t="shared" si="5"/>
        <v>0.46469910847888141</v>
      </c>
      <c r="T16">
        <v>2032</v>
      </c>
      <c r="U16">
        <f t="shared" si="6"/>
        <v>9669.062825654486</v>
      </c>
      <c r="V16">
        <f>SUM('social care receipt'!AI16:AJ16)/1000</f>
        <v>4555.4572659191563</v>
      </c>
      <c r="W16">
        <f t="shared" si="7"/>
        <v>0.47113741507939816</v>
      </c>
      <c r="Y16">
        <f t="shared" si="8"/>
        <v>8166.8074800387012</v>
      </c>
      <c r="Z16">
        <f>SUM('social care receipt'!AT16:AX16)/10^6</f>
        <v>3795.1081550926456</v>
      </c>
      <c r="AA16">
        <f t="shared" si="9"/>
        <v>0.46469910847888152</v>
      </c>
    </row>
    <row r="17" spans="1:27" x14ac:dyDescent="0.35">
      <c r="A17">
        <v>2033</v>
      </c>
      <c r="B17" s="1">
        <v>16916</v>
      </c>
      <c r="C17" s="1">
        <v>6007</v>
      </c>
      <c r="D17" s="1">
        <v>1121</v>
      </c>
      <c r="H17">
        <v>2033</v>
      </c>
      <c r="I17">
        <f t="shared" si="1"/>
        <v>6817.0660925591346</v>
      </c>
      <c r="J17">
        <f t="shared" si="0"/>
        <v>2420.7919140460349</v>
      </c>
      <c r="K17">
        <f t="shared" si="0"/>
        <v>451.75757210680945</v>
      </c>
      <c r="L17">
        <f t="shared" si="2"/>
        <v>9689.6155787119787</v>
      </c>
      <c r="M17">
        <v>16.142510000000001</v>
      </c>
      <c r="N17">
        <f t="shared" si="3"/>
        <v>8139.1514913972778</v>
      </c>
      <c r="O17">
        <f>'social care receipt'!BD17</f>
        <v>11.709051375616223</v>
      </c>
      <c r="P17">
        <f t="shared" si="4"/>
        <v>95.301742966694135</v>
      </c>
      <c r="Q17">
        <f>SUM('social care receipt'!BH17:BL17)</f>
        <v>46.58175514096019</v>
      </c>
      <c r="R17">
        <f t="shared" si="5"/>
        <v>0.48878177555723706</v>
      </c>
      <c r="T17">
        <v>2033</v>
      </c>
      <c r="U17">
        <f t="shared" si="6"/>
        <v>9689.6155787119787</v>
      </c>
      <c r="V17">
        <f>SUM('social care receipt'!AI17:AJ17)/1000</f>
        <v>4685.2217067919419</v>
      </c>
      <c r="W17">
        <f t="shared" si="7"/>
        <v>0.48353019464315417</v>
      </c>
      <c r="Y17">
        <f t="shared" si="8"/>
        <v>8139.1514913972778</v>
      </c>
      <c r="Z17">
        <f>SUM('social care receipt'!AT17:AX17)/10^6</f>
        <v>3978.2689174944958</v>
      </c>
      <c r="AA17">
        <f t="shared" si="9"/>
        <v>0.48878177555723706</v>
      </c>
    </row>
    <row r="18" spans="1:27" x14ac:dyDescent="0.35">
      <c r="A18">
        <v>2034</v>
      </c>
      <c r="B18" s="1">
        <v>16890</v>
      </c>
      <c r="C18" s="1">
        <v>6036</v>
      </c>
      <c r="D18" s="1">
        <v>1176</v>
      </c>
      <c r="H18">
        <v>2034</v>
      </c>
      <c r="I18">
        <f t="shared" si="1"/>
        <v>6806.5882184513939</v>
      </c>
      <c r="J18">
        <f t="shared" si="0"/>
        <v>2432.4787736277449</v>
      </c>
      <c r="K18">
        <f t="shared" si="0"/>
        <v>473.92230579626045</v>
      </c>
      <c r="L18">
        <f t="shared" si="2"/>
        <v>9712.9892978753996</v>
      </c>
      <c r="M18">
        <v>16.0425</v>
      </c>
      <c r="N18">
        <f t="shared" si="3"/>
        <v>8108.2378247096085</v>
      </c>
      <c r="O18">
        <f>'social care receipt'!BD18</f>
        <v>11.905310693113902</v>
      </c>
      <c r="P18">
        <f t="shared" si="4"/>
        <v>96.531090476825909</v>
      </c>
      <c r="Q18">
        <f>SUM('social care receipt'!BH18:BL18)</f>
        <v>47.054890526681525</v>
      </c>
      <c r="R18">
        <f t="shared" si="5"/>
        <v>0.48745839598670992</v>
      </c>
      <c r="T18">
        <v>2034</v>
      </c>
      <c r="U18">
        <f t="shared" si="6"/>
        <v>9712.9892978753996</v>
      </c>
      <c r="V18">
        <f>SUM('social care receipt'!AI18:AJ18)/1000</f>
        <v>4760.9847964940645</v>
      </c>
      <c r="W18">
        <f t="shared" si="7"/>
        <v>0.49016679113766481</v>
      </c>
      <c r="Y18">
        <f t="shared" si="8"/>
        <v>8108.2378247096085</v>
      </c>
      <c r="Z18">
        <f>SUM('social care receipt'!AT18:AX18)/10^6</f>
        <v>3952.4286043117163</v>
      </c>
      <c r="AA18">
        <f t="shared" si="9"/>
        <v>0.48745839598670998</v>
      </c>
    </row>
    <row r="19" spans="1:27" x14ac:dyDescent="0.35">
      <c r="A19">
        <v>2035</v>
      </c>
      <c r="B19" s="1">
        <v>16976</v>
      </c>
      <c r="C19" s="1">
        <v>6283</v>
      </c>
      <c r="D19" s="1">
        <v>1185</v>
      </c>
      <c r="H19">
        <v>2035</v>
      </c>
      <c r="I19">
        <f t="shared" si="1"/>
        <v>6841.2458020385357</v>
      </c>
      <c r="J19">
        <f t="shared" ref="J19:J53" si="10">C19*$F$3/1000</f>
        <v>2532.018577651279</v>
      </c>
      <c r="K19">
        <f t="shared" ref="K19:K53" si="11">D19*$F$3/1000</f>
        <v>477.54926221817061</v>
      </c>
      <c r="L19">
        <f t="shared" si="2"/>
        <v>9850.8136419079856</v>
      </c>
      <c r="M19">
        <v>16.371510000000001</v>
      </c>
      <c r="N19">
        <f t="shared" si="3"/>
        <v>8391.9398294980092</v>
      </c>
      <c r="O19">
        <f>'social care receipt'!BD19</f>
        <v>12.104859578525243</v>
      </c>
      <c r="P19">
        <f t="shared" si="4"/>
        <v>101.58325322750648</v>
      </c>
      <c r="Q19">
        <f>SUM('social care receipt'!BH19:BL19)</f>
        <v>49.557723794091515</v>
      </c>
      <c r="R19">
        <f t="shared" si="5"/>
        <v>0.48785328505971093</v>
      </c>
      <c r="T19">
        <v>2035</v>
      </c>
      <c r="U19">
        <f t="shared" si="6"/>
        <v>9850.8136419079856</v>
      </c>
      <c r="V19">
        <f>SUM('social care receipt'!AI19:AJ19)/1000</f>
        <v>4877.8533923111709</v>
      </c>
      <c r="W19">
        <f t="shared" si="7"/>
        <v>0.49517263950253643</v>
      </c>
      <c r="Y19">
        <f t="shared" si="8"/>
        <v>8391.9398294980092</v>
      </c>
      <c r="Z19">
        <f>SUM('social care receipt'!AT19:AX19)/10^6</f>
        <v>4094.0354138440339</v>
      </c>
      <c r="AA19">
        <f t="shared" si="9"/>
        <v>0.48785328505971087</v>
      </c>
    </row>
    <row r="20" spans="1:27" x14ac:dyDescent="0.35">
      <c r="A20">
        <v>2036</v>
      </c>
      <c r="B20" s="1">
        <v>17168</v>
      </c>
      <c r="C20" s="1">
        <v>6271</v>
      </c>
      <c r="D20" s="1">
        <v>1156</v>
      </c>
      <c r="H20">
        <v>2036</v>
      </c>
      <c r="I20">
        <f t="shared" si="1"/>
        <v>6918.6208723726186</v>
      </c>
      <c r="J20">
        <f t="shared" si="10"/>
        <v>2527.1826357553991</v>
      </c>
      <c r="K20">
        <f t="shared" si="11"/>
        <v>465.8624026364601</v>
      </c>
      <c r="L20">
        <f t="shared" si="2"/>
        <v>9911.6659107644773</v>
      </c>
      <c r="M20">
        <v>16.20608</v>
      </c>
      <c r="N20">
        <f t="shared" si="3"/>
        <v>8358.4577944753128</v>
      </c>
      <c r="O20">
        <f>'social care receipt'!BD20</f>
        <v>12.307753169395797</v>
      </c>
      <c r="P20">
        <f t="shared" si="4"/>
        <v>102.87383541121453</v>
      </c>
      <c r="Q20">
        <f>SUM('social care receipt'!BH20:BL20)</f>
        <v>49.788520880823171</v>
      </c>
      <c r="R20">
        <f t="shared" si="5"/>
        <v>0.48397652018907428</v>
      </c>
      <c r="T20">
        <v>2036</v>
      </c>
      <c r="U20">
        <f t="shared" si="6"/>
        <v>9911.6659107644773</v>
      </c>
      <c r="V20">
        <f>SUM('social care receipt'!AI20:AJ20)/1000</f>
        <v>4912.5109758983117</v>
      </c>
      <c r="W20">
        <f t="shared" si="7"/>
        <v>0.49562919292539132</v>
      </c>
      <c r="Y20">
        <f t="shared" si="8"/>
        <v>8358.4577944753128</v>
      </c>
      <c r="Z20">
        <f>SUM('social care receipt'!AT20:AX20)/10^6</f>
        <v>4045.2973175174066</v>
      </c>
      <c r="AA20">
        <f t="shared" si="9"/>
        <v>0.48397652018907428</v>
      </c>
    </row>
    <row r="21" spans="1:27" x14ac:dyDescent="0.35">
      <c r="A21">
        <v>2037</v>
      </c>
      <c r="B21" s="1">
        <v>17172</v>
      </c>
      <c r="C21" s="1">
        <v>6217</v>
      </c>
      <c r="D21" s="1">
        <v>1161</v>
      </c>
      <c r="H21">
        <v>2037</v>
      </c>
      <c r="I21">
        <f t="shared" si="1"/>
        <v>6920.2328530045788</v>
      </c>
      <c r="J21">
        <f t="shared" si="10"/>
        <v>2505.4208972239385</v>
      </c>
      <c r="K21">
        <f t="shared" si="11"/>
        <v>467.87737842641019</v>
      </c>
      <c r="L21">
        <f t="shared" si="2"/>
        <v>9893.5311286549277</v>
      </c>
      <c r="M21">
        <v>16.110939999999999</v>
      </c>
      <c r="N21">
        <f t="shared" si="3"/>
        <v>8294.1851388412997</v>
      </c>
      <c r="O21">
        <f>'social care receipt'!BD21</f>
        <v>12.529111730074781</v>
      </c>
      <c r="P21">
        <f t="shared" si="4"/>
        <v>103.91877231446846</v>
      </c>
      <c r="Q21">
        <f>SUM('social care receipt'!BH21:BL21)</f>
        <v>50.479049216435293</v>
      </c>
      <c r="R21">
        <f t="shared" si="5"/>
        <v>0.48575486499860399</v>
      </c>
      <c r="T21">
        <v>2037</v>
      </c>
      <c r="U21">
        <f t="shared" si="6"/>
        <v>9893.5311286549277</v>
      </c>
      <c r="V21">
        <f>SUM('social care receipt'!AI21:AJ21)/1000</f>
        <v>4948.3775449594241</v>
      </c>
      <c r="W21">
        <f t="shared" si="7"/>
        <v>0.50016293279022406</v>
      </c>
      <c r="Y21">
        <f t="shared" si="8"/>
        <v>8294.1851388412997</v>
      </c>
      <c r="Z21">
        <f>SUM('social care receipt'!AT21:AX21)/10^6</f>
        <v>4028.9407823912838</v>
      </c>
      <c r="AA21">
        <f t="shared" si="9"/>
        <v>0.4857548649986041</v>
      </c>
    </row>
    <row r="22" spans="1:27" x14ac:dyDescent="0.35">
      <c r="A22">
        <v>2038</v>
      </c>
      <c r="B22" s="1">
        <v>17208</v>
      </c>
      <c r="C22" s="1">
        <v>6293</v>
      </c>
      <c r="D22" s="1">
        <v>1183</v>
      </c>
      <c r="H22">
        <v>2038</v>
      </c>
      <c r="I22">
        <f t="shared" si="1"/>
        <v>6934.7406786922193</v>
      </c>
      <c r="J22">
        <f t="shared" si="10"/>
        <v>2536.0485292311796</v>
      </c>
      <c r="K22">
        <f t="shared" si="11"/>
        <v>476.7432719021906</v>
      </c>
      <c r="L22">
        <f t="shared" si="2"/>
        <v>9947.5324798255897</v>
      </c>
      <c r="M22">
        <v>16.304040000000001</v>
      </c>
      <c r="N22">
        <f t="shared" si="3"/>
        <v>8439.4106277896899</v>
      </c>
      <c r="O22">
        <f>'social care receipt'!BD22</f>
        <v>12.754451489573036</v>
      </c>
      <c r="P22">
        <f t="shared" si="4"/>
        <v>107.64005345273071</v>
      </c>
      <c r="Q22">
        <f>SUM('social care receipt'!BH22:BL22)</f>
        <v>52.935212073790886</v>
      </c>
      <c r="R22">
        <f t="shared" si="5"/>
        <v>0.49177987538845819</v>
      </c>
      <c r="T22">
        <v>2038</v>
      </c>
      <c r="U22">
        <f t="shared" si="6"/>
        <v>9947.5324798255897</v>
      </c>
      <c r="V22">
        <f>SUM('social care receipt'!AI22:AJ22)/1000</f>
        <v>5074.5150294102987</v>
      </c>
      <c r="W22">
        <f t="shared" si="7"/>
        <v>0.51012801814940845</v>
      </c>
      <c r="Y22">
        <f t="shared" si="8"/>
        <v>8439.4106277896899</v>
      </c>
      <c r="Z22">
        <f>SUM('social care receipt'!AT22:AX22)/10^6</f>
        <v>4150.3323068864438</v>
      </c>
      <c r="AA22">
        <f t="shared" si="9"/>
        <v>0.49177987538845824</v>
      </c>
    </row>
    <row r="23" spans="1:27" x14ac:dyDescent="0.35">
      <c r="A23">
        <v>2039</v>
      </c>
      <c r="B23" s="1">
        <v>17300</v>
      </c>
      <c r="C23" s="1">
        <v>6460</v>
      </c>
      <c r="D23" s="1">
        <v>1134</v>
      </c>
      <c r="H23">
        <v>2039</v>
      </c>
      <c r="I23">
        <f t="shared" si="1"/>
        <v>6971.8162332273005</v>
      </c>
      <c r="J23">
        <f t="shared" si="10"/>
        <v>2603.3487206155123</v>
      </c>
      <c r="K23">
        <f t="shared" si="11"/>
        <v>456.99650916067969</v>
      </c>
      <c r="L23">
        <f t="shared" si="2"/>
        <v>10032.161463003493</v>
      </c>
      <c r="M23">
        <v>16.038489999999999</v>
      </c>
      <c r="N23">
        <f t="shared" si="3"/>
        <v>8372.5839620761199</v>
      </c>
      <c r="O23">
        <f>'social care receipt'!BD23</f>
        <v>12.983844050922265</v>
      </c>
      <c r="P23">
        <f t="shared" si="4"/>
        <v>108.70832446684919</v>
      </c>
      <c r="Q23">
        <f>SUM('social care receipt'!BH23:BL23)</f>
        <v>54.80935800193776</v>
      </c>
      <c r="R23">
        <f t="shared" si="5"/>
        <v>0.50418731289204977</v>
      </c>
      <c r="T23">
        <v>2039</v>
      </c>
      <c r="U23">
        <f t="shared" si="6"/>
        <v>10032.161463003493</v>
      </c>
      <c r="V23">
        <f>SUM('social care receipt'!AI23:AJ23)/1000</f>
        <v>5153.0990852183522</v>
      </c>
      <c r="W23">
        <f t="shared" si="7"/>
        <v>0.51365790953643442</v>
      </c>
      <c r="Y23">
        <f t="shared" si="8"/>
        <v>8372.5839620761199</v>
      </c>
      <c r="Z23">
        <f>SUM('social care receipt'!AT23:AX23)/10^6</f>
        <v>4221.3506098022299</v>
      </c>
      <c r="AA23">
        <f t="shared" si="9"/>
        <v>0.50418731289204965</v>
      </c>
    </row>
    <row r="24" spans="1:27" x14ac:dyDescent="0.35">
      <c r="A24">
        <v>2040</v>
      </c>
      <c r="B24" s="1">
        <v>17520</v>
      </c>
      <c r="C24" s="1">
        <v>6471</v>
      </c>
      <c r="D24" s="1">
        <v>1163</v>
      </c>
      <c r="H24">
        <v>2040</v>
      </c>
      <c r="I24">
        <f t="shared" si="1"/>
        <v>7060.4751679851051</v>
      </c>
      <c r="J24">
        <f t="shared" si="10"/>
        <v>2607.7816673534026</v>
      </c>
      <c r="K24">
        <f t="shared" si="11"/>
        <v>468.68336874239026</v>
      </c>
      <c r="L24">
        <f t="shared" si="2"/>
        <v>10136.940204080896</v>
      </c>
      <c r="M24">
        <v>16.01484</v>
      </c>
      <c r="N24">
        <f t="shared" si="3"/>
        <v>8447.5546336497737</v>
      </c>
      <c r="O24">
        <f>'social care receipt'!BD24</f>
        <v>13.217362304955762</v>
      </c>
      <c r="P24">
        <f t="shared" si="4"/>
        <v>111.6543901838569</v>
      </c>
      <c r="Q24">
        <f>SUM('social care receipt'!BH24:BL24)</f>
        <v>55.947249396175927</v>
      </c>
      <c r="R24">
        <f t="shared" si="5"/>
        <v>0.50107523138185417</v>
      </c>
      <c r="T24">
        <v>2040</v>
      </c>
      <c r="U24">
        <f t="shared" si="6"/>
        <v>10136.940204080896</v>
      </c>
      <c r="V24">
        <f>SUM('social care receipt'!AI24:AJ24)/1000</f>
        <v>5243.3700006081162</v>
      </c>
      <c r="W24">
        <f t="shared" si="7"/>
        <v>0.51725371710264778</v>
      </c>
      <c r="Y24">
        <f t="shared" si="8"/>
        <v>8447.5546336497737</v>
      </c>
      <c r="Z24">
        <f>SUM('social care receipt'!AT24:AX24)/10^6</f>
        <v>4232.8603926669148</v>
      </c>
      <c r="AA24">
        <f t="shared" si="9"/>
        <v>0.50107523138185417</v>
      </c>
    </row>
    <row r="25" spans="1:27" x14ac:dyDescent="0.35">
      <c r="A25">
        <v>2041</v>
      </c>
      <c r="B25" s="1">
        <v>17750</v>
      </c>
      <c r="C25" s="1">
        <v>6547</v>
      </c>
      <c r="D25" s="1">
        <v>1202</v>
      </c>
      <c r="H25">
        <v>2041</v>
      </c>
      <c r="I25">
        <f t="shared" si="1"/>
        <v>7153.1640543228086</v>
      </c>
      <c r="J25">
        <f t="shared" si="10"/>
        <v>2638.4092993606441</v>
      </c>
      <c r="K25">
        <f t="shared" si="11"/>
        <v>484.40017990400088</v>
      </c>
      <c r="L25">
        <f t="shared" si="2"/>
        <v>10275.973533587454</v>
      </c>
      <c r="M25">
        <v>16.12706</v>
      </c>
      <c r="N25">
        <f t="shared" si="3"/>
        <v>8623.4231859742322</v>
      </c>
      <c r="O25">
        <f>'social care receipt'!BD25</f>
        <v>13.45508045346989</v>
      </c>
      <c r="P25">
        <f t="shared" si="4"/>
        <v>116.02885275160094</v>
      </c>
      <c r="Q25">
        <f>SUM('social care receipt'!BH25:BL25)</f>
        <v>56.978199505329243</v>
      </c>
      <c r="R25">
        <f t="shared" si="5"/>
        <v>0.49106923109297979</v>
      </c>
      <c r="T25">
        <v>2041</v>
      </c>
      <c r="U25">
        <f t="shared" si="6"/>
        <v>10275.973533587454</v>
      </c>
      <c r="V25">
        <f>SUM('social care receipt'!AI25:AJ25)/1000</f>
        <v>5294.9533808308388</v>
      </c>
      <c r="W25">
        <f t="shared" si="7"/>
        <v>0.51527510882779715</v>
      </c>
      <c r="Y25">
        <f t="shared" si="8"/>
        <v>8623.4231859742322</v>
      </c>
      <c r="Z25">
        <f>SUM('social care receipt'!AT25:AX25)/10^6</f>
        <v>4234.6977933257413</v>
      </c>
      <c r="AA25">
        <f t="shared" si="9"/>
        <v>0.4910692310929799</v>
      </c>
    </row>
    <row r="26" spans="1:27" x14ac:dyDescent="0.35">
      <c r="A26">
        <v>2042</v>
      </c>
      <c r="B26" s="1">
        <v>17970</v>
      </c>
      <c r="C26" s="1">
        <v>6539</v>
      </c>
      <c r="D26" s="1">
        <v>1132</v>
      </c>
      <c r="H26">
        <v>2042</v>
      </c>
      <c r="I26">
        <f t="shared" si="1"/>
        <v>7241.8229890806124</v>
      </c>
      <c r="J26">
        <f t="shared" si="10"/>
        <v>2635.1853380967241</v>
      </c>
      <c r="K26">
        <f t="shared" si="11"/>
        <v>456.19051884469968</v>
      </c>
      <c r="L26">
        <f t="shared" si="2"/>
        <v>10333.198846022036</v>
      </c>
      <c r="M26">
        <v>15.80447</v>
      </c>
      <c r="N26">
        <f t="shared" si="3"/>
        <v>8497.9905467445442</v>
      </c>
      <c r="O26">
        <f>'social care receipt'!BD26</f>
        <v>13.697074032802147</v>
      </c>
      <c r="P26">
        <f t="shared" si="4"/>
        <v>116.39760564881283</v>
      </c>
      <c r="Q26">
        <f>SUM('social care receipt'!BH26:BL26)</f>
        <v>60.216583413314233</v>
      </c>
      <c r="R26">
        <f t="shared" si="5"/>
        <v>0.5173352413708211</v>
      </c>
      <c r="T26">
        <v>2042</v>
      </c>
      <c r="U26">
        <f t="shared" si="6"/>
        <v>10333.198846022036</v>
      </c>
      <c r="V26">
        <f>SUM('social care receipt'!AI26:AJ26)/1000</f>
        <v>5327.5959886280298</v>
      </c>
      <c r="W26">
        <f t="shared" si="7"/>
        <v>0.51558051558051554</v>
      </c>
      <c r="Y26">
        <f t="shared" si="8"/>
        <v>8497.9905467445442</v>
      </c>
      <c r="Z26">
        <f>SUM('social care receipt'!AT26:AX26)/10^6</f>
        <v>4396.3099906670459</v>
      </c>
      <c r="AA26">
        <f t="shared" si="9"/>
        <v>0.51733524137082121</v>
      </c>
    </row>
    <row r="27" spans="1:27" x14ac:dyDescent="0.35">
      <c r="A27">
        <v>2043</v>
      </c>
      <c r="B27" s="1">
        <v>18168</v>
      </c>
      <c r="C27" s="1">
        <v>6514</v>
      </c>
      <c r="D27" s="1">
        <v>1163</v>
      </c>
      <c r="H27">
        <v>2043</v>
      </c>
      <c r="I27">
        <f t="shared" si="1"/>
        <v>7321.6160303626357</v>
      </c>
      <c r="J27">
        <f t="shared" si="10"/>
        <v>2625.1104591469734</v>
      </c>
      <c r="K27">
        <f t="shared" si="11"/>
        <v>468.68336874239026</v>
      </c>
      <c r="L27">
        <f t="shared" si="2"/>
        <v>10415.409858251998</v>
      </c>
      <c r="M27">
        <v>15.85249</v>
      </c>
      <c r="N27">
        <f t="shared" si="3"/>
        <v>8591.6261846048801</v>
      </c>
      <c r="O27">
        <f>'social care receipt'!BD27</f>
        <v>13.943419937833278</v>
      </c>
      <c r="P27">
        <f t="shared" si="4"/>
        <v>119.79665184083015</v>
      </c>
      <c r="Q27">
        <f>SUM('social care receipt'!BH27:BL27)</f>
        <v>61.174375349064618</v>
      </c>
      <c r="R27">
        <f t="shared" si="5"/>
        <v>0.51065179543035133</v>
      </c>
      <c r="T27">
        <v>2043</v>
      </c>
      <c r="U27">
        <f t="shared" si="6"/>
        <v>10415.409858251998</v>
      </c>
      <c r="V27">
        <f>SUM('social care receipt'!AI27:AJ27)/1000</f>
        <v>5404.568063804124</v>
      </c>
      <c r="W27">
        <f t="shared" si="7"/>
        <v>0.51890114142000399</v>
      </c>
      <c r="Y27">
        <f t="shared" si="8"/>
        <v>8591.6261846048801</v>
      </c>
      <c r="Z27">
        <f>SUM('social care receipt'!AT27:AX27)/10^6</f>
        <v>4387.3293368349005</v>
      </c>
      <c r="AA27">
        <f t="shared" si="9"/>
        <v>0.51065179543035122</v>
      </c>
    </row>
    <row r="28" spans="1:27" x14ac:dyDescent="0.35">
      <c r="A28">
        <v>2044</v>
      </c>
      <c r="B28" s="1">
        <v>18089</v>
      </c>
      <c r="C28" s="1">
        <v>6612</v>
      </c>
      <c r="D28" s="1">
        <v>1147</v>
      </c>
      <c r="H28">
        <v>2044</v>
      </c>
      <c r="I28">
        <f t="shared" si="1"/>
        <v>7289.7794128814248</v>
      </c>
      <c r="J28">
        <f t="shared" si="10"/>
        <v>2664.603984629995</v>
      </c>
      <c r="K28">
        <f t="shared" si="11"/>
        <v>462.23544621454994</v>
      </c>
      <c r="L28">
        <f t="shared" si="2"/>
        <v>10416.61884372597</v>
      </c>
      <c r="M28">
        <v>15.85599</v>
      </c>
      <c r="N28">
        <f t="shared" si="3"/>
        <v>8594.5205981585295</v>
      </c>
      <c r="O28">
        <f>'social care receipt'!BD28</f>
        <v>14.194196446421072</v>
      </c>
      <c r="P28">
        <f t="shared" si="4"/>
        <v>121.99231373307451</v>
      </c>
      <c r="Q28">
        <f>SUM('social care receipt'!BH28:BL28)</f>
        <v>62.373250646725012</v>
      </c>
      <c r="R28">
        <f t="shared" si="5"/>
        <v>0.51128836512766618</v>
      </c>
      <c r="T28">
        <v>2044</v>
      </c>
      <c r="U28">
        <f t="shared" si="6"/>
        <v>10416.61884372597</v>
      </c>
      <c r="V28">
        <f>SUM('social care receipt'!AI28:AJ28)/1000</f>
        <v>5398.9261315922622</v>
      </c>
      <c r="W28">
        <f t="shared" si="7"/>
        <v>0.51829928814608472</v>
      </c>
      <c r="Y28">
        <f t="shared" si="8"/>
        <v>8594.5205981585295</v>
      </c>
      <c r="Z28">
        <f>SUM('social care receipt'!AT28:AX28)/10^6</f>
        <v>4394.2783856885271</v>
      </c>
      <c r="AA28">
        <f t="shared" si="9"/>
        <v>0.51128836512766629</v>
      </c>
    </row>
    <row r="29" spans="1:27" x14ac:dyDescent="0.35">
      <c r="A29">
        <v>2045</v>
      </c>
      <c r="B29" s="1">
        <v>18018</v>
      </c>
      <c r="C29" s="1">
        <v>6661</v>
      </c>
      <c r="D29" s="1">
        <v>1098</v>
      </c>
      <c r="H29">
        <v>2045</v>
      </c>
      <c r="I29">
        <f t="shared" si="1"/>
        <v>7261.1667566641336</v>
      </c>
      <c r="J29">
        <f t="shared" si="10"/>
        <v>2684.3507473715058</v>
      </c>
      <c r="K29">
        <f t="shared" si="11"/>
        <v>442.48868347303909</v>
      </c>
      <c r="L29">
        <f t="shared" si="2"/>
        <v>10388.006187508678</v>
      </c>
      <c r="M29">
        <v>15.920030000000001</v>
      </c>
      <c r="N29">
        <f t="shared" si="3"/>
        <v>8605.5295822048847</v>
      </c>
      <c r="O29">
        <f>'social care receipt'!BD29</f>
        <v>14.449483244273614</v>
      </c>
      <c r="P29">
        <f t="shared" si="4"/>
        <v>124.34545550617038</v>
      </c>
      <c r="Q29">
        <f>SUM('social care receipt'!BH29:BL29)</f>
        <v>65.096781565154785</v>
      </c>
      <c r="R29">
        <f t="shared" si="5"/>
        <v>0.52351556637246377</v>
      </c>
      <c r="T29">
        <v>2045</v>
      </c>
      <c r="U29">
        <f t="shared" si="6"/>
        <v>10388.006187508678</v>
      </c>
      <c r="V29">
        <f>SUM('social care receipt'!AI29:AJ29)/1000</f>
        <v>5505.3168533016278</v>
      </c>
      <c r="W29">
        <f t="shared" si="7"/>
        <v>0.52996857663808827</v>
      </c>
      <c r="Y29">
        <f t="shared" si="8"/>
        <v>8605.5295822048847</v>
      </c>
      <c r="Z29">
        <f>SUM('social care receipt'!AT29:AX29)/10^6</f>
        <v>4505.128693162982</v>
      </c>
      <c r="AA29">
        <f t="shared" si="9"/>
        <v>0.52351556637246377</v>
      </c>
    </row>
    <row r="30" spans="1:27" x14ac:dyDescent="0.35">
      <c r="A30">
        <v>2046</v>
      </c>
      <c r="B30" s="1">
        <v>18265</v>
      </c>
      <c r="C30" s="1">
        <v>6641</v>
      </c>
      <c r="D30" s="1">
        <v>1124</v>
      </c>
      <c r="H30">
        <v>2046</v>
      </c>
      <c r="I30">
        <f t="shared" si="1"/>
        <v>7360.7065606876677</v>
      </c>
      <c r="J30">
        <f t="shared" si="10"/>
        <v>2676.2908442117055</v>
      </c>
      <c r="K30">
        <f t="shared" si="11"/>
        <v>452.96655758077952</v>
      </c>
      <c r="L30">
        <f t="shared" si="2"/>
        <v>10489.963962480153</v>
      </c>
      <c r="M30">
        <v>15.913019999999999</v>
      </c>
      <c r="N30">
        <f t="shared" si="3"/>
        <v>8686.1660081773971</v>
      </c>
      <c r="O30">
        <f>'social care receipt'!BD30</f>
        <v>14.709361450269885</v>
      </c>
      <c r="P30">
        <f t="shared" si="4"/>
        <v>127.76795543132926</v>
      </c>
      <c r="Q30">
        <f>SUM('social care receipt'!BH30:BL30)</f>
        <v>66.544628618159223</v>
      </c>
      <c r="R30">
        <f t="shared" si="5"/>
        <v>0.52082408608255926</v>
      </c>
      <c r="T30">
        <v>2046</v>
      </c>
      <c r="U30">
        <f t="shared" si="6"/>
        <v>10489.963962480153</v>
      </c>
      <c r="V30">
        <f>SUM('social care receipt'!AI30:AJ30)/1000</f>
        <v>5552.8702819444488</v>
      </c>
      <c r="W30">
        <f t="shared" si="7"/>
        <v>0.52935074913561264</v>
      </c>
      <c r="Y30">
        <f t="shared" si="8"/>
        <v>8686.1660081773971</v>
      </c>
      <c r="Z30">
        <f>SUM('social care receipt'!AT30:AX30)/10^6</f>
        <v>4523.9644727703844</v>
      </c>
      <c r="AA30">
        <f t="shared" si="9"/>
        <v>0.52082408608255926</v>
      </c>
    </row>
    <row r="31" spans="1:27" x14ac:dyDescent="0.35">
      <c r="A31">
        <v>2047</v>
      </c>
      <c r="B31" s="1">
        <v>18286</v>
      </c>
      <c r="C31" s="1">
        <v>6483</v>
      </c>
      <c r="D31" s="1">
        <v>1162</v>
      </c>
      <c r="H31">
        <v>2047</v>
      </c>
      <c r="I31">
        <f t="shared" si="1"/>
        <v>7369.1694590054585</v>
      </c>
      <c r="J31">
        <f t="shared" si="10"/>
        <v>2612.6176092492829</v>
      </c>
      <c r="K31">
        <f t="shared" si="11"/>
        <v>468.28037358440019</v>
      </c>
      <c r="L31">
        <f t="shared" si="2"/>
        <v>10450.067441839143</v>
      </c>
      <c r="M31">
        <v>15.578670000000001</v>
      </c>
      <c r="N31">
        <f t="shared" si="3"/>
        <v>8471.3181317359158</v>
      </c>
      <c r="O31">
        <f>'social care receipt'!BD31</f>
        <v>14.973913642235765</v>
      </c>
      <c r="P31">
        <f t="shared" si="4"/>
        <v>126.84878614051962</v>
      </c>
      <c r="Q31">
        <f>SUM('social care receipt'!BH31:BL31)</f>
        <v>66.273370466937109</v>
      </c>
      <c r="R31">
        <f t="shared" si="5"/>
        <v>0.52245963468283629</v>
      </c>
      <c r="T31">
        <v>2047</v>
      </c>
      <c r="U31">
        <f t="shared" si="6"/>
        <v>10450.067441839143</v>
      </c>
      <c r="V31">
        <f>SUM('social care receipt'!AI31:AJ31)/1000</f>
        <v>5514.9887370933884</v>
      </c>
      <c r="W31">
        <f t="shared" si="7"/>
        <v>0.52774671242913884</v>
      </c>
      <c r="Y31">
        <f t="shared" si="8"/>
        <v>8471.3181317359158</v>
      </c>
      <c r="Z31">
        <f>SUM('social care receipt'!AT31:AX31)/10^6</f>
        <v>4425.9217763888328</v>
      </c>
      <c r="AA31">
        <f t="shared" si="9"/>
        <v>0.52245963468283618</v>
      </c>
    </row>
    <row r="32" spans="1:27" x14ac:dyDescent="0.35">
      <c r="A32">
        <v>2048</v>
      </c>
      <c r="B32" s="1">
        <v>18199</v>
      </c>
      <c r="C32" s="1">
        <v>6438</v>
      </c>
      <c r="D32" s="1">
        <v>1121</v>
      </c>
      <c r="H32">
        <v>2048</v>
      </c>
      <c r="I32">
        <f t="shared" si="1"/>
        <v>7334.1088802603272</v>
      </c>
      <c r="J32">
        <f t="shared" si="10"/>
        <v>2594.4828271397319</v>
      </c>
      <c r="K32">
        <f t="shared" si="11"/>
        <v>451.75757210680945</v>
      </c>
      <c r="L32">
        <f t="shared" si="2"/>
        <v>10380.349279506869</v>
      </c>
      <c r="M32">
        <v>15.77022</v>
      </c>
      <c r="N32">
        <f t="shared" si="3"/>
        <v>8518.2668169273784</v>
      </c>
      <c r="O32">
        <f>'social care receipt'!BD32</f>
        <v>15.243223883183621</v>
      </c>
      <c r="P32">
        <f t="shared" si="4"/>
        <v>129.84584818711795</v>
      </c>
      <c r="Q32">
        <f>SUM('social care receipt'!BH32:BL32)</f>
        <v>69.008005871867908</v>
      </c>
      <c r="R32">
        <f t="shared" si="5"/>
        <v>0.53146101192563366</v>
      </c>
      <c r="T32">
        <v>2048</v>
      </c>
      <c r="U32">
        <f t="shared" si="6"/>
        <v>10380.349279506869</v>
      </c>
      <c r="V32">
        <f>SUM('social care receipt'!AI32:AJ32)/1000</f>
        <v>5612.1105701689812</v>
      </c>
      <c r="W32">
        <f t="shared" si="7"/>
        <v>0.54064756580479834</v>
      </c>
      <c r="Y32">
        <f t="shared" si="8"/>
        <v>8518.2668169273784</v>
      </c>
      <c r="Z32">
        <f>SUM('social care receipt'!AT32:AX32)/10^6</f>
        <v>4527.1267023767723</v>
      </c>
      <c r="AA32">
        <f t="shared" si="9"/>
        <v>0.53146101192563378</v>
      </c>
    </row>
    <row r="33" spans="1:27" x14ac:dyDescent="0.35">
      <c r="A33">
        <v>2049</v>
      </c>
      <c r="B33" s="1">
        <v>18338</v>
      </c>
      <c r="C33" s="1">
        <v>6407</v>
      </c>
      <c r="D33" s="1">
        <v>1119</v>
      </c>
      <c r="H33">
        <v>2049</v>
      </c>
      <c r="I33">
        <f t="shared" si="1"/>
        <v>7390.125207220939</v>
      </c>
      <c r="J33">
        <f t="shared" si="10"/>
        <v>2581.9899772420413</v>
      </c>
      <c r="K33">
        <f t="shared" si="11"/>
        <v>450.95158179082949</v>
      </c>
      <c r="L33">
        <f t="shared" si="2"/>
        <v>10423.066766253809</v>
      </c>
      <c r="M33">
        <v>15.68873</v>
      </c>
      <c r="N33">
        <f t="shared" si="3"/>
        <v>8509.1235410743338</v>
      </c>
      <c r="O33">
        <f>'social care receipt'!BD33</f>
        <v>15.517377748023819</v>
      </c>
      <c r="P33">
        <f t="shared" si="4"/>
        <v>132.0392842914525</v>
      </c>
      <c r="Q33">
        <f>SUM('social care receipt'!BH33:BL33)</f>
        <v>70.860411465417442</v>
      </c>
      <c r="R33">
        <f t="shared" si="5"/>
        <v>0.53666158405559117</v>
      </c>
      <c r="T33">
        <v>2049</v>
      </c>
      <c r="U33">
        <f t="shared" si="6"/>
        <v>10423.066766253809</v>
      </c>
      <c r="V33">
        <f>SUM('social care receipt'!AI33:AJ33)/1000</f>
        <v>5680.6197470272855</v>
      </c>
      <c r="W33">
        <f t="shared" si="7"/>
        <v>0.5450046396535726</v>
      </c>
      <c r="Y33">
        <f t="shared" si="8"/>
        <v>8509.1235410743338</v>
      </c>
      <c r="Z33">
        <f>SUM('social care receipt'!AT33:AX33)/10^6</f>
        <v>4566.5197184776735</v>
      </c>
      <c r="AA33">
        <f t="shared" si="9"/>
        <v>0.53666158405559117</v>
      </c>
    </row>
    <row r="34" spans="1:27" x14ac:dyDescent="0.35">
      <c r="A34">
        <v>2050</v>
      </c>
      <c r="B34" s="1">
        <v>18378</v>
      </c>
      <c r="C34" s="1">
        <v>6446</v>
      </c>
      <c r="D34" s="1">
        <v>1130</v>
      </c>
      <c r="H34">
        <v>2050</v>
      </c>
      <c r="I34">
        <f t="shared" si="1"/>
        <v>7406.2450135405397</v>
      </c>
      <c r="J34">
        <f t="shared" si="10"/>
        <v>2597.7067884036524</v>
      </c>
      <c r="K34">
        <f t="shared" si="11"/>
        <v>455.38452852871967</v>
      </c>
      <c r="L34">
        <f t="shared" si="2"/>
        <v>10459.336330472912</v>
      </c>
      <c r="M34">
        <v>15.724909999999999</v>
      </c>
      <c r="N34">
        <f t="shared" si="3"/>
        <v>8558.4243721071161</v>
      </c>
      <c r="O34">
        <f>'social care receipt'!BD34</f>
        <v>15.796462350756656</v>
      </c>
      <c r="P34">
        <f t="shared" si="4"/>
        <v>135.19282837578822</v>
      </c>
      <c r="Q34">
        <f>SUM('social care receipt'!BH34:BL34)</f>
        <v>72.242312223595746</v>
      </c>
      <c r="R34">
        <f t="shared" si="5"/>
        <v>0.53436497402648964</v>
      </c>
      <c r="T34">
        <v>2050</v>
      </c>
      <c r="U34">
        <f t="shared" si="6"/>
        <v>10459.336330472912</v>
      </c>
      <c r="V34">
        <f>SUM('social care receipt'!AI34:AJ34)/1000</f>
        <v>5748.3229335696078</v>
      </c>
      <c r="W34">
        <f t="shared" si="7"/>
        <v>0.54958773214148104</v>
      </c>
      <c r="Y34">
        <f t="shared" si="8"/>
        <v>8558.4243721071161</v>
      </c>
      <c r="Z34">
        <f>SUM('social care receipt'!AT34:AX34)/10^6</f>
        <v>4573.3222173086951</v>
      </c>
      <c r="AA34">
        <f t="shared" si="9"/>
        <v>0.53436497402648964</v>
      </c>
    </row>
    <row r="35" spans="1:27" x14ac:dyDescent="0.35">
      <c r="A35">
        <v>2051</v>
      </c>
      <c r="B35" s="1">
        <v>18475</v>
      </c>
      <c r="C35" s="1">
        <v>6418</v>
      </c>
      <c r="D35" s="1">
        <v>1100</v>
      </c>
      <c r="H35">
        <v>2051</v>
      </c>
      <c r="I35">
        <f t="shared" si="1"/>
        <v>7445.3355438655717</v>
      </c>
      <c r="J35">
        <f t="shared" si="10"/>
        <v>2586.4229239799315</v>
      </c>
      <c r="K35">
        <f t="shared" si="11"/>
        <v>443.2946737890191</v>
      </c>
      <c r="L35">
        <f t="shared" si="2"/>
        <v>10475.053141634522</v>
      </c>
      <c r="M35">
        <v>15.6092</v>
      </c>
      <c r="N35">
        <f t="shared" si="3"/>
        <v>8508.2139167561108</v>
      </c>
      <c r="O35">
        <f>'social care receipt'!BD35</f>
        <v>16.080566372153349</v>
      </c>
      <c r="P35">
        <f t="shared" si="4"/>
        <v>136.81689859687546</v>
      </c>
      <c r="Q35">
        <f>SUM('social care receipt'!BH35:BL35)</f>
        <v>73.748334031992115</v>
      </c>
      <c r="R35">
        <f t="shared" si="5"/>
        <v>0.53902942391120923</v>
      </c>
      <c r="T35">
        <v>2051</v>
      </c>
      <c r="U35">
        <f t="shared" si="6"/>
        <v>10475.053141634522</v>
      </c>
      <c r="V35">
        <f>SUM('social care receipt'!AI35:AJ35)/1000</f>
        <v>5770.0846721010694</v>
      </c>
      <c r="W35">
        <f t="shared" si="7"/>
        <v>0.55084061093371295</v>
      </c>
      <c r="Y35">
        <f t="shared" si="8"/>
        <v>8508.2139167561108</v>
      </c>
      <c r="Z35">
        <f>SUM('social care receipt'!AT35:AX35)/10^6</f>
        <v>4586.1776460623796</v>
      </c>
      <c r="AA35">
        <f t="shared" si="9"/>
        <v>0.53902942391120923</v>
      </c>
    </row>
    <row r="36" spans="1:27" x14ac:dyDescent="0.35">
      <c r="A36">
        <v>2052</v>
      </c>
      <c r="B36" s="1">
        <v>18340</v>
      </c>
      <c r="C36" s="1">
        <v>6487</v>
      </c>
      <c r="D36" s="1">
        <v>1106</v>
      </c>
      <c r="H36">
        <v>2052</v>
      </c>
      <c r="I36">
        <f t="shared" si="1"/>
        <v>7390.9311975369192</v>
      </c>
      <c r="J36">
        <f t="shared" si="10"/>
        <v>2614.2295898812426</v>
      </c>
      <c r="K36">
        <f t="shared" si="11"/>
        <v>445.71264473695925</v>
      </c>
      <c r="L36">
        <f t="shared" si="2"/>
        <v>10450.87343215512</v>
      </c>
      <c r="M36">
        <v>15.776719999999999</v>
      </c>
      <c r="N36">
        <f t="shared" si="3"/>
        <v>8579.6747919414229</v>
      </c>
      <c r="O36">
        <f>'social care receipt'!BD36</f>
        <v>16.369780087934867</v>
      </c>
      <c r="P36">
        <f t="shared" si="4"/>
        <v>140.44738957007942</v>
      </c>
      <c r="Q36">
        <f>SUM('social care receipt'!BH36:BL36)</f>
        <v>75.524410000454282</v>
      </c>
      <c r="R36">
        <f t="shared" si="5"/>
        <v>0.53774164284320614</v>
      </c>
      <c r="T36">
        <v>2052</v>
      </c>
      <c r="U36">
        <f t="shared" si="6"/>
        <v>10450.87343215512</v>
      </c>
      <c r="V36">
        <f>SUM('social care receipt'!AI36:AJ36)/1000</f>
        <v>5824.489018429721</v>
      </c>
      <c r="W36">
        <f t="shared" si="7"/>
        <v>0.55732078818493813</v>
      </c>
      <c r="Y36">
        <f t="shared" si="8"/>
        <v>8579.6747919414229</v>
      </c>
      <c r="Z36">
        <f>SUM('social care receipt'!AT36:AX36)/10^6</f>
        <v>4613.6484176790236</v>
      </c>
      <c r="AA36">
        <f t="shared" si="9"/>
        <v>0.53774164284320614</v>
      </c>
    </row>
    <row r="37" spans="1:27" x14ac:dyDescent="0.35">
      <c r="A37">
        <v>2053</v>
      </c>
      <c r="B37" s="1">
        <v>18425</v>
      </c>
      <c r="C37" s="1">
        <v>6473</v>
      </c>
      <c r="D37" s="1">
        <v>1090</v>
      </c>
      <c r="H37">
        <v>2053</v>
      </c>
      <c r="I37">
        <f t="shared" si="1"/>
        <v>7425.1857859660704</v>
      </c>
      <c r="J37">
        <f t="shared" si="10"/>
        <v>2608.5876576693827</v>
      </c>
      <c r="K37">
        <f t="shared" si="11"/>
        <v>439.26472220911893</v>
      </c>
      <c r="L37">
        <f t="shared" si="2"/>
        <v>10473.038165844571</v>
      </c>
      <c r="M37">
        <v>15.631169999999999</v>
      </c>
      <c r="N37">
        <f t="shared" si="3"/>
        <v>8518.5503164562288</v>
      </c>
      <c r="O37">
        <f>'social care receipt'!BD37</f>
        <v>16.664195397457576</v>
      </c>
      <c r="P37">
        <f t="shared" si="4"/>
        <v>141.95478697650066</v>
      </c>
      <c r="Q37">
        <f>SUM('social care receipt'!BH37:BL37)</f>
        <v>76.670872175089201</v>
      </c>
      <c r="R37">
        <f t="shared" si="5"/>
        <v>0.54010769068169129</v>
      </c>
      <c r="T37">
        <v>2053</v>
      </c>
      <c r="U37">
        <f t="shared" si="6"/>
        <v>10473.038165844571</v>
      </c>
      <c r="V37">
        <f>SUM('social care receipt'!AI37:AJ37)/1000</f>
        <v>5890.9832194980736</v>
      </c>
      <c r="W37">
        <f t="shared" si="7"/>
        <v>0.5624903801754656</v>
      </c>
      <c r="Y37">
        <f t="shared" si="8"/>
        <v>8518.5503164562288</v>
      </c>
      <c r="Z37">
        <f>SUM('social care receipt'!AT37:AX37)/10^6</f>
        <v>4600.9345393769636</v>
      </c>
      <c r="AA37">
        <f t="shared" si="9"/>
        <v>0.54010769068169118</v>
      </c>
    </row>
    <row r="38" spans="1:27" x14ac:dyDescent="0.35">
      <c r="A38">
        <v>2054</v>
      </c>
      <c r="B38" s="1">
        <v>18361</v>
      </c>
      <c r="C38" s="1">
        <v>6578</v>
      </c>
      <c r="D38" s="1">
        <v>1175</v>
      </c>
      <c r="H38">
        <v>2054</v>
      </c>
      <c r="I38">
        <f t="shared" si="1"/>
        <v>7399.3940958547091</v>
      </c>
      <c r="J38">
        <f t="shared" si="10"/>
        <v>2650.9021492583342</v>
      </c>
      <c r="K38">
        <f t="shared" si="11"/>
        <v>473.51931063827044</v>
      </c>
      <c r="L38">
        <f t="shared" si="2"/>
        <v>10523.815555751315</v>
      </c>
      <c r="M38">
        <v>15.96893</v>
      </c>
      <c r="N38">
        <f t="shared" si="3"/>
        <v>8744.8137762328388</v>
      </c>
      <c r="O38">
        <f>'social care receipt'!BD38</f>
        <v>16.963905852914788</v>
      </c>
      <c r="P38">
        <f t="shared" si="4"/>
        <v>148.34619760128612</v>
      </c>
      <c r="Q38">
        <f>SUM('social care receipt'!BH38:BL38)</f>
        <v>80.160821095194407</v>
      </c>
      <c r="R38">
        <f t="shared" si="5"/>
        <v>0.54036316664242856</v>
      </c>
      <c r="T38">
        <v>2054</v>
      </c>
      <c r="U38">
        <f t="shared" si="6"/>
        <v>10523.815555751315</v>
      </c>
      <c r="V38">
        <f>SUM('social care receipt'!AI38:AJ38)/1000</f>
        <v>5952.2384835125558</v>
      </c>
      <c r="W38">
        <f t="shared" si="7"/>
        <v>0.56559699777896899</v>
      </c>
      <c r="Y38">
        <f t="shared" si="8"/>
        <v>8744.8137762328388</v>
      </c>
      <c r="Z38">
        <f>SUM('social care receipt'!AT38:AX38)/10^6</f>
        <v>4725.3752638235101</v>
      </c>
      <c r="AA38">
        <f t="shared" si="9"/>
        <v>0.54036316664242856</v>
      </c>
    </row>
    <row r="39" spans="1:27" x14ac:dyDescent="0.35">
      <c r="A39">
        <v>2055</v>
      </c>
      <c r="B39" s="1">
        <v>18686</v>
      </c>
      <c r="C39" s="1">
        <v>6608</v>
      </c>
      <c r="D39" s="1">
        <v>1213</v>
      </c>
      <c r="H39">
        <v>2055</v>
      </c>
      <c r="I39">
        <f t="shared" si="1"/>
        <v>7530.3675222014645</v>
      </c>
      <c r="J39">
        <f t="shared" si="10"/>
        <v>2662.9920039980352</v>
      </c>
      <c r="K39">
        <f t="shared" si="11"/>
        <v>488.83312664189106</v>
      </c>
      <c r="L39">
        <f t="shared" si="2"/>
        <v>10682.192652841391</v>
      </c>
      <c r="M39">
        <v>15.834440000000001</v>
      </c>
      <c r="N39">
        <f t="shared" si="3"/>
        <v>8801.660956560816</v>
      </c>
      <c r="O39">
        <f>'social care receipt'!BD39</f>
        <v>17.269006689063534</v>
      </c>
      <c r="P39">
        <f t="shared" si="4"/>
        <v>151.99594193371809</v>
      </c>
      <c r="Q39">
        <f>SUM('social care receipt'!BH39:BL39)</f>
        <v>82.648268187194134</v>
      </c>
      <c r="R39">
        <f t="shared" si="5"/>
        <v>0.54375312350927851</v>
      </c>
      <c r="T39">
        <v>2055</v>
      </c>
      <c r="U39">
        <f t="shared" si="6"/>
        <v>10682.192652841391</v>
      </c>
      <c r="V39">
        <f>SUM('social care receipt'!AI39:AJ39)/1000</f>
        <v>6039.6884327963908</v>
      </c>
      <c r="W39">
        <f t="shared" si="7"/>
        <v>0.56539781944392042</v>
      </c>
      <c r="Y39">
        <f t="shared" si="8"/>
        <v>8801.660956560816</v>
      </c>
      <c r="Z39">
        <f>SUM('social care receipt'!AT39:AX39)/10^6</f>
        <v>4785.9306371996072</v>
      </c>
      <c r="AA39">
        <f t="shared" si="9"/>
        <v>0.5437531235092784</v>
      </c>
    </row>
    <row r="40" spans="1:27" x14ac:dyDescent="0.35">
      <c r="A40">
        <v>2056</v>
      </c>
      <c r="B40" s="1">
        <v>18647</v>
      </c>
      <c r="C40" s="1">
        <v>6614</v>
      </c>
      <c r="D40" s="1">
        <v>1196</v>
      </c>
      <c r="H40">
        <v>2056</v>
      </c>
      <c r="I40">
        <f t="shared" si="1"/>
        <v>7514.6507110398543</v>
      </c>
      <c r="J40">
        <f t="shared" si="10"/>
        <v>2665.4099749459751</v>
      </c>
      <c r="K40">
        <f t="shared" si="11"/>
        <v>481.98220895606079</v>
      </c>
      <c r="L40">
        <f t="shared" si="2"/>
        <v>10662.042894941889</v>
      </c>
      <c r="M40">
        <v>15.47382</v>
      </c>
      <c r="N40">
        <f t="shared" si="3"/>
        <v>8584.9839279144398</v>
      </c>
      <c r="O40">
        <f>'social care receipt'!BD40</f>
        <v>17.579594853485951</v>
      </c>
      <c r="P40">
        <f t="shared" si="4"/>
        <v>150.92053927642431</v>
      </c>
      <c r="Q40">
        <f>SUM('social care receipt'!BH40:BL40)</f>
        <v>81.836366509951233</v>
      </c>
      <c r="R40">
        <f t="shared" si="5"/>
        <v>0.54224803928152343</v>
      </c>
      <c r="T40">
        <v>2056</v>
      </c>
      <c r="U40">
        <f t="shared" si="6"/>
        <v>10662.042894941889</v>
      </c>
      <c r="V40">
        <f>SUM('social care receipt'!AI40:AJ40)/1000</f>
        <v>5986.8960670996976</v>
      </c>
      <c r="W40">
        <f t="shared" si="7"/>
        <v>0.56151491098764028</v>
      </c>
      <c r="Y40">
        <f t="shared" si="8"/>
        <v>8584.9839279144398</v>
      </c>
      <c r="Z40">
        <f>SUM('social care receipt'!AT40:AX40)/10^6</f>
        <v>4655.1907021749967</v>
      </c>
      <c r="AA40">
        <f t="shared" si="9"/>
        <v>0.54224803928152343</v>
      </c>
    </row>
    <row r="41" spans="1:27" x14ac:dyDescent="0.35">
      <c r="A41">
        <v>2057</v>
      </c>
      <c r="B41" s="1">
        <v>18776</v>
      </c>
      <c r="C41" s="1">
        <v>6615</v>
      </c>
      <c r="D41" s="1">
        <v>1169</v>
      </c>
      <c r="H41">
        <v>2057</v>
      </c>
      <c r="I41">
        <f t="shared" si="1"/>
        <v>7566.6370864205664</v>
      </c>
      <c r="J41">
        <f t="shared" si="10"/>
        <v>2665.8129701039652</v>
      </c>
      <c r="K41">
        <f t="shared" si="11"/>
        <v>471.10133969033035</v>
      </c>
      <c r="L41">
        <f t="shared" si="2"/>
        <v>10703.551396214863</v>
      </c>
      <c r="M41">
        <v>15.612130000000001</v>
      </c>
      <c r="N41">
        <f t="shared" si="3"/>
        <v>8695.4403088260096</v>
      </c>
      <c r="O41">
        <f>'social care receipt'!BD41</f>
        <v>17.895769037394967</v>
      </c>
      <c r="P41">
        <f t="shared" si="4"/>
        <v>155.61159144520462</v>
      </c>
      <c r="Q41">
        <f>SUM('social care receipt'!BH41:BL41)</f>
        <v>84.218202139250181</v>
      </c>
      <c r="R41">
        <f t="shared" si="5"/>
        <v>0.54120776837441353</v>
      </c>
      <c r="T41">
        <v>2057</v>
      </c>
      <c r="U41">
        <f t="shared" si="6"/>
        <v>10703.551396214863</v>
      </c>
      <c r="V41">
        <f>SUM('social care receipt'!AI41:AJ41)/1000</f>
        <v>6019.1356797388999</v>
      </c>
      <c r="W41">
        <f t="shared" si="7"/>
        <v>0.5623493975903614</v>
      </c>
      <c r="Y41">
        <f t="shared" si="8"/>
        <v>8695.4403088260096</v>
      </c>
      <c r="Z41">
        <f>SUM('social care receipt'!AT41:AX41)/10^6</f>
        <v>4706.039844572646</v>
      </c>
      <c r="AA41">
        <f t="shared" si="9"/>
        <v>0.54120776837441353</v>
      </c>
    </row>
    <row r="42" spans="1:27" x14ac:dyDescent="0.35">
      <c r="A42">
        <v>2058</v>
      </c>
      <c r="B42" s="1">
        <v>18938</v>
      </c>
      <c r="C42" s="1">
        <v>6596</v>
      </c>
      <c r="D42" s="1">
        <v>1148</v>
      </c>
      <c r="H42">
        <v>2058</v>
      </c>
      <c r="I42">
        <f t="shared" si="1"/>
        <v>7631.9223020149493</v>
      </c>
      <c r="J42">
        <f t="shared" si="10"/>
        <v>2658.1560621021549</v>
      </c>
      <c r="K42">
        <f t="shared" si="11"/>
        <v>462.63844137253994</v>
      </c>
      <c r="L42">
        <f t="shared" si="2"/>
        <v>10752.716805489643</v>
      </c>
      <c r="M42">
        <v>15.73606</v>
      </c>
      <c r="N42">
        <f t="shared" si="3"/>
        <v>8804.7236842242746</v>
      </c>
      <c r="O42">
        <f>'social care receipt'!BD42</f>
        <v>18.217629706993993</v>
      </c>
      <c r="P42">
        <f t="shared" si="4"/>
        <v>160.40119575159773</v>
      </c>
      <c r="Q42">
        <f>SUM('social care receipt'!BH42:BL42)</f>
        <v>85.149201630503313</v>
      </c>
      <c r="R42">
        <f t="shared" si="5"/>
        <v>0.53085141436456629</v>
      </c>
      <c r="T42">
        <v>2058</v>
      </c>
      <c r="U42">
        <f t="shared" si="6"/>
        <v>10752.716805489643</v>
      </c>
      <c r="V42">
        <f>SUM('social care receipt'!AI42:AJ42)/1000</f>
        <v>6071.9280454355912</v>
      </c>
      <c r="W42">
        <f t="shared" si="7"/>
        <v>0.5646878045124053</v>
      </c>
      <c r="Y42">
        <f t="shared" si="8"/>
        <v>8804.7236842242746</v>
      </c>
      <c r="Z42">
        <f>SUM('social care receipt'!AT42:AX42)/10^6</f>
        <v>4674.0000208596493</v>
      </c>
      <c r="AA42">
        <f t="shared" si="9"/>
        <v>0.53085141436456607</v>
      </c>
    </row>
    <row r="43" spans="1:27" x14ac:dyDescent="0.35">
      <c r="A43">
        <v>2059</v>
      </c>
      <c r="B43" s="1">
        <v>18632</v>
      </c>
      <c r="C43" s="1">
        <v>6574</v>
      </c>
      <c r="D43" s="1">
        <v>1102</v>
      </c>
      <c r="H43">
        <v>2059</v>
      </c>
      <c r="I43">
        <f t="shared" si="1"/>
        <v>7508.6057836700047</v>
      </c>
      <c r="J43">
        <f t="shared" si="10"/>
        <v>2649.290168626374</v>
      </c>
      <c r="K43">
        <f t="shared" si="11"/>
        <v>444.10066410499917</v>
      </c>
      <c r="L43">
        <f t="shared" si="2"/>
        <v>10601.996616401377</v>
      </c>
      <c r="M43">
        <v>15.2781</v>
      </c>
      <c r="N43">
        <f t="shared" si="3"/>
        <v>8428.6598958516443</v>
      </c>
      <c r="O43">
        <f>'social care receipt'!BD43</f>
        <v>18.545279135400662</v>
      </c>
      <c r="P43">
        <f t="shared" si="4"/>
        <v>156.3118505059258</v>
      </c>
      <c r="Q43">
        <f>SUM('social care receipt'!BH43:BL43)</f>
        <v>88.587865613484851</v>
      </c>
      <c r="R43">
        <f t="shared" si="5"/>
        <v>0.56673800052112155</v>
      </c>
      <c r="T43">
        <v>2059</v>
      </c>
      <c r="U43">
        <f t="shared" si="6"/>
        <v>10601.996616401377</v>
      </c>
      <c r="V43">
        <f>SUM('social care receipt'!AI43:AJ43)/1000</f>
        <v>6154.1390576655549</v>
      </c>
      <c r="W43">
        <f t="shared" si="7"/>
        <v>0.58046981906644368</v>
      </c>
      <c r="Y43">
        <f t="shared" si="8"/>
        <v>8428.6598958516443</v>
      </c>
      <c r="Z43">
        <f>SUM('social care receipt'!AT43:AX43)/10^6</f>
        <v>4776.8418564475251</v>
      </c>
      <c r="AA43">
        <f t="shared" si="9"/>
        <v>0.56673800052112155</v>
      </c>
    </row>
    <row r="44" spans="1:27" x14ac:dyDescent="0.35">
      <c r="A44">
        <v>2060</v>
      </c>
      <c r="B44" s="1">
        <v>18750</v>
      </c>
      <c r="C44" s="1">
        <v>6678</v>
      </c>
      <c r="D44" s="1">
        <v>1169</v>
      </c>
      <c r="H44">
        <v>2060</v>
      </c>
      <c r="I44">
        <f t="shared" si="1"/>
        <v>7556.1592123128257</v>
      </c>
      <c r="J44">
        <f t="shared" si="10"/>
        <v>2691.201665057336</v>
      </c>
      <c r="K44">
        <f t="shared" si="11"/>
        <v>471.10133969033035</v>
      </c>
      <c r="L44">
        <f t="shared" si="2"/>
        <v>10718.462217060493</v>
      </c>
      <c r="M44">
        <v>15.52117</v>
      </c>
      <c r="N44">
        <f t="shared" si="3"/>
        <v>8656.8213972624126</v>
      </c>
      <c r="O44">
        <f>'social care receipt'!BD44</f>
        <v>18.878821435144705</v>
      </c>
      <c r="P44">
        <f t="shared" si="4"/>
        <v>163.43058535485696</v>
      </c>
      <c r="Q44">
        <f>SUM('social care receipt'!BH44:BL44)</f>
        <v>91.191353962926044</v>
      </c>
      <c r="R44">
        <f t="shared" si="5"/>
        <v>0.55798217796823146</v>
      </c>
      <c r="T44">
        <v>2060</v>
      </c>
      <c r="U44">
        <f t="shared" si="6"/>
        <v>10718.462217060493</v>
      </c>
      <c r="V44">
        <f>SUM('social care receipt'!AI44:AJ44)/1000</f>
        <v>6179.9307477769162</v>
      </c>
      <c r="W44">
        <f t="shared" si="7"/>
        <v>0.57656878595330296</v>
      </c>
      <c r="Y44">
        <f t="shared" si="8"/>
        <v>8656.8213972624126</v>
      </c>
      <c r="Z44">
        <f>SUM('social care receipt'!AT44:AX44)/10^6</f>
        <v>4830.3520575264702</v>
      </c>
      <c r="AA44">
        <f t="shared" si="9"/>
        <v>0.55798217796823157</v>
      </c>
    </row>
    <row r="45" spans="1:27" x14ac:dyDescent="0.35">
      <c r="A45">
        <v>2061</v>
      </c>
      <c r="B45" s="1">
        <v>18778</v>
      </c>
      <c r="C45" s="1">
        <v>6578</v>
      </c>
      <c r="D45" s="1">
        <v>1174</v>
      </c>
      <c r="H45">
        <v>2061</v>
      </c>
      <c r="I45">
        <f t="shared" si="1"/>
        <v>7567.4430767365466</v>
      </c>
      <c r="J45">
        <f t="shared" si="10"/>
        <v>2650.9021492583342</v>
      </c>
      <c r="K45">
        <f t="shared" si="11"/>
        <v>473.11631548028043</v>
      </c>
      <c r="L45">
        <f t="shared" si="2"/>
        <v>10691.461541475161</v>
      </c>
      <c r="M45">
        <v>15.694470000000001</v>
      </c>
      <c r="N45">
        <f t="shared" si="3"/>
        <v>8731.4275094372715</v>
      </c>
      <c r="O45">
        <f>'social care receipt'!BD45</f>
        <v>19.218362591250319</v>
      </c>
      <c r="P45">
        <f t="shared" si="4"/>
        <v>167.80373981558319</v>
      </c>
      <c r="Q45">
        <f>SUM('social care receipt'!BH45:BL45)</f>
        <v>93.069858301970854</v>
      </c>
      <c r="R45">
        <f t="shared" si="5"/>
        <v>0.55463518515293464</v>
      </c>
      <c r="T45">
        <v>2061</v>
      </c>
      <c r="U45">
        <f t="shared" si="6"/>
        <v>10691.461541475161</v>
      </c>
      <c r="V45">
        <f>SUM('social care receipt'!AI45:AJ45)/1000</f>
        <v>6219.8272684179283</v>
      </c>
      <c r="W45">
        <f t="shared" si="7"/>
        <v>0.58175650207312479</v>
      </c>
      <c r="Y45">
        <f t="shared" si="8"/>
        <v>8731.4275094372715</v>
      </c>
      <c r="Z45">
        <f>SUM('social care receipt'!AT45:AX45)/10^6</f>
        <v>4842.7569133461675</v>
      </c>
      <c r="AA45">
        <f t="shared" si="9"/>
        <v>0.55463518515293453</v>
      </c>
    </row>
    <row r="46" spans="1:27" x14ac:dyDescent="0.35">
      <c r="A46">
        <v>2062</v>
      </c>
      <c r="B46" s="1">
        <v>18676</v>
      </c>
      <c r="C46" s="1">
        <v>6716</v>
      </c>
      <c r="D46" s="1">
        <v>1159</v>
      </c>
      <c r="H46">
        <v>2062</v>
      </c>
      <c r="I46">
        <f t="shared" si="1"/>
        <v>7526.3375706215647</v>
      </c>
      <c r="J46">
        <f t="shared" si="10"/>
        <v>2706.5154810609565</v>
      </c>
      <c r="K46">
        <f t="shared" si="11"/>
        <v>467.07138811043018</v>
      </c>
      <c r="L46">
        <f t="shared" si="2"/>
        <v>10699.924439792951</v>
      </c>
      <c r="M46">
        <v>15.45308</v>
      </c>
      <c r="N46">
        <f t="shared" si="3"/>
        <v>8603.9382372694363</v>
      </c>
      <c r="O46">
        <f>'social care receipt'!BD46</f>
        <v>19.564010494913539</v>
      </c>
      <c r="P46">
        <f t="shared" si="4"/>
        <v>168.32753797152714</v>
      </c>
      <c r="Q46">
        <f>SUM('social care receipt'!BH46:BL46)</f>
        <v>96.014909859033111</v>
      </c>
      <c r="R46">
        <f t="shared" si="5"/>
        <v>0.57040524097295464</v>
      </c>
      <c r="T46">
        <v>2062</v>
      </c>
      <c r="U46">
        <f t="shared" si="6"/>
        <v>10699.924439792951</v>
      </c>
      <c r="V46">
        <f>SUM('social care receipt'!AI46:AJ46)/1000</f>
        <v>6220.2302635759179</v>
      </c>
      <c r="W46">
        <f t="shared" si="7"/>
        <v>0.58133403638281045</v>
      </c>
      <c r="Y46">
        <f t="shared" si="8"/>
        <v>8603.9382372694363</v>
      </c>
      <c r="Z46">
        <f>SUM('social care receipt'!AT46:AX46)/10^6</f>
        <v>4907.7314635460907</v>
      </c>
      <c r="AA46">
        <f t="shared" si="9"/>
        <v>0.57040524097295453</v>
      </c>
    </row>
    <row r="47" spans="1:27" x14ac:dyDescent="0.35">
      <c r="A47">
        <v>2063</v>
      </c>
      <c r="B47" s="1">
        <v>18699</v>
      </c>
      <c r="C47" s="1">
        <v>6659</v>
      </c>
      <c r="D47" s="1">
        <v>1191</v>
      </c>
      <c r="H47">
        <v>2063</v>
      </c>
      <c r="I47">
        <f t="shared" si="1"/>
        <v>7535.6064592553348</v>
      </c>
      <c r="J47">
        <f t="shared" si="10"/>
        <v>2683.5447570555257</v>
      </c>
      <c r="K47">
        <f t="shared" si="11"/>
        <v>479.9672331661107</v>
      </c>
      <c r="L47">
        <f t="shared" si="2"/>
        <v>10699.118449476971</v>
      </c>
      <c r="M47">
        <v>15.65218</v>
      </c>
      <c r="N47">
        <f t="shared" si="3"/>
        <v>8714.1363222450964</v>
      </c>
      <c r="O47">
        <f>'social care receipt'!BD47</f>
        <v>19.91587497778529</v>
      </c>
      <c r="P47">
        <f t="shared" si="4"/>
        <v>173.54964953321104</v>
      </c>
      <c r="Q47">
        <f>SUM('social care receipt'!BH47:BL47)</f>
        <v>96.839833981675127</v>
      </c>
      <c r="R47">
        <f t="shared" si="5"/>
        <v>0.55799498438712514</v>
      </c>
      <c r="T47">
        <v>2063</v>
      </c>
      <c r="U47">
        <f t="shared" si="6"/>
        <v>10699.118449476971</v>
      </c>
      <c r="V47">
        <f>SUM('social care receipt'!AI47:AJ47)/1000</f>
        <v>6312.5161547556327</v>
      </c>
      <c r="W47">
        <f t="shared" si="7"/>
        <v>0.59000338995819057</v>
      </c>
      <c r="Y47">
        <f t="shared" si="8"/>
        <v>8714.1363222450964</v>
      </c>
      <c r="Z47">
        <f>SUM('social care receipt'!AT47:AX47)/10^6</f>
        <v>4862.4443610784328</v>
      </c>
      <c r="AA47">
        <f t="shared" si="9"/>
        <v>0.55799498438712514</v>
      </c>
    </row>
    <row r="48" spans="1:27" x14ac:dyDescent="0.35">
      <c r="A48">
        <v>2064</v>
      </c>
      <c r="B48" s="1">
        <v>18746</v>
      </c>
      <c r="C48" s="1">
        <v>6659</v>
      </c>
      <c r="D48" s="1">
        <v>1203</v>
      </c>
      <c r="H48">
        <v>2064</v>
      </c>
      <c r="I48">
        <f t="shared" si="1"/>
        <v>7554.5472316808664</v>
      </c>
      <c r="J48">
        <f t="shared" si="10"/>
        <v>2683.5447570555257</v>
      </c>
      <c r="K48">
        <f t="shared" si="11"/>
        <v>484.80317506199094</v>
      </c>
      <c r="L48">
        <f t="shared" si="2"/>
        <v>10722.895163798383</v>
      </c>
      <c r="M48">
        <v>15.53382</v>
      </c>
      <c r="N48">
        <f t="shared" si="3"/>
        <v>8667.4600544921213</v>
      </c>
      <c r="O48">
        <f>'social care receipt'!BD48</f>
        <v>20.274067846871041</v>
      </c>
      <c r="P48">
        <f t="shared" si="4"/>
        <v>175.72467320481783</v>
      </c>
      <c r="Q48">
        <f>SUM('social care receipt'!BH48:BL48)</f>
        <v>99.73999161440662</v>
      </c>
      <c r="R48">
        <f t="shared" si="5"/>
        <v>0.56759241485772216</v>
      </c>
      <c r="T48">
        <v>2064</v>
      </c>
      <c r="U48">
        <f t="shared" si="6"/>
        <v>10722.895163798383</v>
      </c>
      <c r="V48">
        <f>SUM('social care receipt'!AI48:AJ48)/1000</f>
        <v>6353.218665712624</v>
      </c>
      <c r="W48">
        <f t="shared" si="7"/>
        <v>0.59249098015634394</v>
      </c>
      <c r="Y48">
        <f t="shared" si="8"/>
        <v>8667.4600544921213</v>
      </c>
      <c r="Z48">
        <f>SUM('social care receipt'!AT48:AX48)/10^6</f>
        <v>4919.5845830120279</v>
      </c>
      <c r="AA48">
        <f t="shared" si="9"/>
        <v>0.56759241485772227</v>
      </c>
    </row>
    <row r="49" spans="1:27" x14ac:dyDescent="0.35">
      <c r="A49">
        <v>2065</v>
      </c>
      <c r="B49" s="1">
        <v>18902</v>
      </c>
      <c r="C49" s="1">
        <v>6611</v>
      </c>
      <c r="D49" s="1">
        <v>1215</v>
      </c>
      <c r="H49">
        <v>2065</v>
      </c>
      <c r="I49">
        <f t="shared" si="1"/>
        <v>7617.4144763273089</v>
      </c>
      <c r="J49">
        <f t="shared" si="10"/>
        <v>2664.2009894720049</v>
      </c>
      <c r="K49">
        <f t="shared" si="11"/>
        <v>489.63911695787112</v>
      </c>
      <c r="L49">
        <f t="shared" si="2"/>
        <v>10771.254582757185</v>
      </c>
      <c r="M49">
        <v>15.586220000000001</v>
      </c>
      <c r="N49">
        <f t="shared" si="3"/>
        <v>8735.919293906054</v>
      </c>
      <c r="O49">
        <f>'social care receipt'!BD49</f>
        <v>20.638702920058147</v>
      </c>
      <c r="P49">
        <f t="shared" si="4"/>
        <v>180.29804304053118</v>
      </c>
      <c r="Q49">
        <f>SUM('social care receipt'!BH49:BL49)</f>
        <v>98.624716298738036</v>
      </c>
      <c r="R49">
        <f t="shared" si="5"/>
        <v>0.54700935537368589</v>
      </c>
      <c r="T49">
        <v>2065</v>
      </c>
      <c r="U49">
        <f t="shared" si="6"/>
        <v>10771.254582757185</v>
      </c>
      <c r="V49">
        <f>SUM('social care receipt'!AI49:AJ49)/1000</f>
        <v>6333.4719029711132</v>
      </c>
      <c r="W49">
        <f t="shared" si="7"/>
        <v>0.58799760550733315</v>
      </c>
      <c r="Y49">
        <f t="shared" si="8"/>
        <v>8735.919293906054</v>
      </c>
      <c r="Z49">
        <f>SUM('social care receipt'!AT49:AX49)/10^6</f>
        <v>4778.6295815560961</v>
      </c>
      <c r="AA49">
        <f t="shared" si="9"/>
        <v>0.54700935537368589</v>
      </c>
    </row>
    <row r="50" spans="1:27" x14ac:dyDescent="0.35">
      <c r="A50">
        <v>2066</v>
      </c>
      <c r="B50" s="1">
        <v>19039</v>
      </c>
      <c r="C50" s="1">
        <v>6622</v>
      </c>
      <c r="D50" s="1">
        <v>1168</v>
      </c>
      <c r="H50">
        <v>2066</v>
      </c>
      <c r="I50">
        <f t="shared" si="1"/>
        <v>7672.6248129719415</v>
      </c>
      <c r="J50">
        <f t="shared" si="10"/>
        <v>2668.6339362098952</v>
      </c>
      <c r="K50">
        <f t="shared" si="11"/>
        <v>470.69834453234029</v>
      </c>
      <c r="L50">
        <f t="shared" si="2"/>
        <v>10811.957093714178</v>
      </c>
      <c r="M50">
        <v>15.70051</v>
      </c>
      <c r="N50">
        <f t="shared" si="3"/>
        <v>8833.2311201414304</v>
      </c>
      <c r="O50">
        <f>'social care receipt'!BD50</f>
        <v>21.009896062282131</v>
      </c>
      <c r="P50">
        <f t="shared" si="4"/>
        <v>185.58526772828742</v>
      </c>
      <c r="Q50">
        <f>SUM('social care receipt'!BH50:BL50)</f>
        <v>104.89713863075252</v>
      </c>
      <c r="R50">
        <f t="shared" si="5"/>
        <v>0.56522341409303478</v>
      </c>
      <c r="T50">
        <v>2066</v>
      </c>
      <c r="U50">
        <f t="shared" si="6"/>
        <v>10811.957093714178</v>
      </c>
      <c r="V50">
        <f>SUM('social care receipt'!AI50:AJ50)/1000</f>
        <v>6356.039631818554</v>
      </c>
      <c r="W50">
        <f t="shared" si="7"/>
        <v>0.58787133325878704</v>
      </c>
      <c r="Y50">
        <f t="shared" si="8"/>
        <v>8833.2311201414304</v>
      </c>
      <c r="Z50">
        <f>SUM('social care receipt'!AT50:AX50)/10^6</f>
        <v>4992.7490511991809</v>
      </c>
      <c r="AA50">
        <f t="shared" si="9"/>
        <v>0.56522341409303478</v>
      </c>
    </row>
    <row r="51" spans="1:27" x14ac:dyDescent="0.35">
      <c r="A51">
        <v>2067</v>
      </c>
      <c r="B51" s="1">
        <v>18934</v>
      </c>
      <c r="C51" s="1">
        <v>6559</v>
      </c>
      <c r="D51" s="1">
        <v>1197</v>
      </c>
      <c r="H51">
        <v>2067</v>
      </c>
      <c r="I51">
        <f t="shared" si="1"/>
        <v>7630.3103213829891</v>
      </c>
      <c r="J51">
        <f t="shared" si="10"/>
        <v>2643.245241256524</v>
      </c>
      <c r="K51">
        <f t="shared" si="11"/>
        <v>482.38520411405085</v>
      </c>
      <c r="L51">
        <f t="shared" si="2"/>
        <v>10755.940766753563</v>
      </c>
      <c r="M51">
        <v>15.72701</v>
      </c>
      <c r="N51">
        <f t="shared" si="3"/>
        <v>8802.2983611889777</v>
      </c>
      <c r="O51">
        <f>'social care receipt'!BD51</f>
        <v>21.387765222343468</v>
      </c>
      <c r="P51">
        <f t="shared" si="4"/>
        <v>188.26149076612853</v>
      </c>
      <c r="Q51">
        <f>SUM('social care receipt'!BH51:BL51)</f>
        <v>103.60884218324682</v>
      </c>
      <c r="R51">
        <f t="shared" si="5"/>
        <v>0.55034538269941202</v>
      </c>
      <c r="T51">
        <v>2067</v>
      </c>
      <c r="U51">
        <f t="shared" si="6"/>
        <v>10755.940766753563</v>
      </c>
      <c r="V51">
        <f>SUM('social care receipt'!AI51:AJ51)/1000</f>
        <v>6366.1145107683042</v>
      </c>
      <c r="W51">
        <f t="shared" si="7"/>
        <v>0.59186961408767325</v>
      </c>
      <c r="Y51">
        <f t="shared" si="8"/>
        <v>8802.2983611889777</v>
      </c>
      <c r="Z51">
        <f>SUM('social care receipt'!AT51:AX51)/10^6</f>
        <v>4844.3042602229543</v>
      </c>
      <c r="AA51">
        <f t="shared" si="9"/>
        <v>0.55034538269941191</v>
      </c>
    </row>
    <row r="52" spans="1:27" x14ac:dyDescent="0.35">
      <c r="A52">
        <v>2068</v>
      </c>
      <c r="B52" s="1">
        <v>19055</v>
      </c>
      <c r="C52" s="1">
        <v>6481</v>
      </c>
      <c r="D52" s="1">
        <v>1176</v>
      </c>
      <c r="H52">
        <v>2068</v>
      </c>
      <c r="I52">
        <f t="shared" si="1"/>
        <v>7679.0727354997816</v>
      </c>
      <c r="J52">
        <f t="shared" si="10"/>
        <v>2611.8116189333027</v>
      </c>
      <c r="K52">
        <f t="shared" si="11"/>
        <v>473.92230579626045</v>
      </c>
      <c r="L52">
        <f t="shared" si="2"/>
        <v>10764.806660229346</v>
      </c>
      <c r="M52">
        <v>15.45702</v>
      </c>
      <c r="N52">
        <f t="shared" si="3"/>
        <v>8658.3178212744806</v>
      </c>
      <c r="O52">
        <f>'social care receipt'!BD52</f>
        <v>21.772430470386496</v>
      </c>
      <c r="P52">
        <f t="shared" si="4"/>
        <v>188.51262275420692</v>
      </c>
      <c r="Q52">
        <f>SUM('social care receipt'!BH52:BL52)</f>
        <v>104.94565431610002</v>
      </c>
      <c r="R52">
        <f t="shared" si="5"/>
        <v>0.55670359248533674</v>
      </c>
      <c r="T52">
        <v>2068</v>
      </c>
      <c r="U52">
        <f t="shared" si="6"/>
        <v>10764.806660229346</v>
      </c>
      <c r="V52">
        <f>SUM('social care receipt'!AI52:AJ52)/1000</f>
        <v>6406.8170217252964</v>
      </c>
      <c r="W52">
        <f t="shared" si="7"/>
        <v>0.59516322252171305</v>
      </c>
      <c r="Y52">
        <f t="shared" si="8"/>
        <v>8658.3178212744806</v>
      </c>
      <c r="Z52">
        <f>SUM('social care receipt'!AT52:AX52)/10^6</f>
        <v>4820.1166359833178</v>
      </c>
      <c r="AA52">
        <f t="shared" si="9"/>
        <v>0.55670359248533685</v>
      </c>
    </row>
    <row r="53" spans="1:27" x14ac:dyDescent="0.35">
      <c r="A53">
        <v>2069</v>
      </c>
      <c r="B53" s="1">
        <v>19029</v>
      </c>
      <c r="C53" s="1">
        <v>6500</v>
      </c>
      <c r="D53" s="1">
        <v>1115</v>
      </c>
      <c r="H53">
        <v>2069</v>
      </c>
      <c r="I53">
        <f t="shared" si="1"/>
        <v>7668.5948613920409</v>
      </c>
      <c r="J53">
        <f t="shared" si="10"/>
        <v>2619.468526935113</v>
      </c>
      <c r="K53">
        <f t="shared" si="11"/>
        <v>449.33960115886941</v>
      </c>
      <c r="L53">
        <f t="shared" si="2"/>
        <v>10737.402989486025</v>
      </c>
      <c r="M53">
        <v>15.550219999999999</v>
      </c>
      <c r="N53">
        <f t="shared" si="3"/>
        <v>8688.3500709998552</v>
      </c>
      <c r="O53">
        <f>'social care receipt'!BD53</f>
        <v>22.164014036052414</v>
      </c>
      <c r="P53">
        <f t="shared" si="4"/>
        <v>192.56871292377778</v>
      </c>
      <c r="Q53">
        <f>SUM('social care receipt'!BH53:BL53)</f>
        <v>106.70367618369774</v>
      </c>
      <c r="R53">
        <f t="shared" si="5"/>
        <v>0.55410702270172518</v>
      </c>
      <c r="T53">
        <v>2069</v>
      </c>
      <c r="U53">
        <f t="shared" si="6"/>
        <v>10737.402989486025</v>
      </c>
      <c r="V53">
        <f>SUM('social care receipt'!AI53:AJ53)/1000</f>
        <v>6488.6250387972705</v>
      </c>
      <c r="W53">
        <f t="shared" si="7"/>
        <v>0.60430115598258516</v>
      </c>
      <c r="Y53">
        <f t="shared" si="8"/>
        <v>8688.3500709998552</v>
      </c>
      <c r="Z53">
        <f>SUM('social care receipt'!AT53:AX53)/10^6</f>
        <v>4814.275790032053</v>
      </c>
      <c r="AA53">
        <f t="shared" si="9"/>
        <v>0.55410702270172529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childcare</vt:lpstr>
      <vt:lpstr>social care need</vt:lpstr>
      <vt:lpstr>social care receipt</vt:lpstr>
      <vt:lpstr>social care provision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de Ven</dc:creator>
  <cp:lastModifiedBy>Justin van de Ven</cp:lastModifiedBy>
  <dcterms:created xsi:type="dcterms:W3CDTF">2024-06-19T15:35:04Z</dcterms:created>
  <dcterms:modified xsi:type="dcterms:W3CDTF">2024-07-06T14:07:17Z</dcterms:modified>
</cp:coreProperties>
</file>