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0bd18a94fa2a30/Desktop/Dio-Santander-Excel-IA/"/>
    </mc:Choice>
  </mc:AlternateContent>
  <xr:revisionPtr revIDLastSave="0" documentId="8_{0D627638-394A-4ACE-AA72-1BC6F0E5B744}" xr6:coauthVersionLast="47" xr6:coauthVersionMax="47" xr10:uidLastSave="{00000000-0000-0000-0000-000000000000}"/>
  <bookViews>
    <workbookView xWindow="60" yWindow="210" windowWidth="16065" windowHeight="1521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Dividendos_mensais">APP!$D$21</definedName>
    <definedName name="patrimonio">APP!$D$20</definedName>
    <definedName name="qtd_anos">APP!$D$18</definedName>
    <definedName name="qTDE_ANOS">APP!$B$18</definedName>
    <definedName name="REND_CARTEIRA">APP!$B$13</definedName>
    <definedName name="rendimento_carteira">APP!$D$13</definedName>
    <definedName name="salario">APP!$D$12</definedName>
    <definedName name="SUG_INVESTIMENTO">APP!$B$14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33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<sst xmlns="http://schemas.openxmlformats.org/spreadsheetml/2006/main" count="71" uniqueCount="34">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</sst>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076-ACAA-E0B9628F4C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6-4076-ACAA-E0B9628F4C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6-4076-ACAA-E0B9628F4C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6-4076-ACAA-E0B9628F4C5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86-4076-ACAA-E0B9628F4C5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86-4076-ACAA-E0B9628F4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16" zoomScale="110" zoomScaleNormal="110" workbookViewId="0">
      <selection activeCell="D18" sqref="D18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47" t="s">
        <v>33</v>
      </c>
      <c r="C14" s="48"/>
      <c r="D14" s="25">
        <f>D12*30%</f>
        <v>600</v>
      </c>
    </row>
    <row r="15" spans="2:4" ht="15.75" thickBot="1" x14ac:dyDescent="0.3"/>
    <row r="16" spans="2:4" ht="28.5" customHeight="1" x14ac:dyDescent="0.25">
      <c r="B16" s="51" t="s">
        <v>5</v>
      </c>
      <c r="C16" s="52"/>
      <c r="D16" s="55"/>
    </row>
    <row r="17" spans="1:6" ht="17.25" x14ac:dyDescent="0.3">
      <c r="B17" s="43" t="s">
        <v>0</v>
      </c>
      <c r="C17" s="44"/>
      <c r="D17" s="18">
        <f>sugestao_investimento</f>
        <v>600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49" t="s">
        <v>3</v>
      </c>
      <c r="C20" s="50"/>
      <c r="D20" s="21">
        <f>FV(taxa_mensal,qtd_anos*12,aporte*-1)</f>
        <v>50266.148399092584</v>
      </c>
    </row>
    <row r="21" spans="1:6" ht="18" thickBot="1" x14ac:dyDescent="0.35">
      <c r="B21" s="53" t="s">
        <v>4</v>
      </c>
      <c r="C21" s="54"/>
      <c r="D21" s="22">
        <f>patrimonio*rendimento_carteira</f>
        <v>301.59689039455549</v>
      </c>
      <c r="F21" s="3"/>
    </row>
    <row r="22" spans="1:6" ht="15.75" thickBot="1" x14ac:dyDescent="0.3"/>
    <row r="23" spans="1:6" ht="30.75" x14ac:dyDescent="0.25">
      <c r="B23" s="51" t="s">
        <v>11</v>
      </c>
      <c r="C23" s="52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16336.57637858713</v>
      </c>
      <c r="D24" s="11">
        <f>C24*rendimento_carteira</f>
        <v>98.01945827152278</v>
      </c>
    </row>
    <row r="25" spans="1:6" ht="17.25" x14ac:dyDescent="0.3">
      <c r="A25" s="1">
        <v>5</v>
      </c>
      <c r="B25" s="12" t="s">
        <v>7</v>
      </c>
      <c r="C25" s="13">
        <f>FV($D$19,$A25*12,$D$17*-1)</f>
        <v>50266.148399092584</v>
      </c>
      <c r="D25" s="14">
        <f>C25*rendimento_carteira</f>
        <v>301.59689039455549</v>
      </c>
    </row>
    <row r="26" spans="1:6" ht="17.25" x14ac:dyDescent="0.3">
      <c r="A26" s="1">
        <v>10</v>
      </c>
      <c r="B26" s="12" t="s">
        <v>8</v>
      </c>
      <c r="C26" s="13">
        <f>FV($D$19,$A26*12,$D$17*-1)</f>
        <v>145970.52751810331</v>
      </c>
      <c r="D26" s="14">
        <f>C26*rendimento_carteira</f>
        <v>875.82316510861983</v>
      </c>
    </row>
    <row r="27" spans="1:6" ht="17.25" x14ac:dyDescent="0.3">
      <c r="A27" s="1">
        <v>20</v>
      </c>
      <c r="B27" s="12" t="s">
        <v>9</v>
      </c>
      <c r="C27" s="13">
        <f>FV($D$19,$A27*12,$D$17*-1)</f>
        <v>675119.04005824833</v>
      </c>
      <c r="D27" s="14">
        <f>C27*rendimento_carteira</f>
        <v>4050.71424034949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2593301.7930028285</v>
      </c>
      <c r="D28" s="17">
        <f>C28*rendimento_carteira</f>
        <v>15559.810758016971</v>
      </c>
    </row>
    <row r="32" spans="1:6" x14ac:dyDescent="0.25">
      <c r="B32" s="26" t="s">
        <v>20</v>
      </c>
      <c r="C32" s="27" t="s">
        <v>16</v>
      </c>
      <c r="D32" s="26"/>
    </row>
    <row r="33" spans="2:4" x14ac:dyDescent="0.25">
      <c r="B33" s="28" t="s">
        <v>19</v>
      </c>
      <c r="C33" s="29">
        <f>aporte</f>
        <v>600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</v>
      </c>
      <c r="D36" s="33">
        <f>C36*$C$33</f>
        <v>180</v>
      </c>
    </row>
    <row r="37" spans="2:4" x14ac:dyDescent="0.25">
      <c r="B37" s="2" t="s">
        <v>25</v>
      </c>
      <c r="C37" s="4">
        <f>VLOOKUP($C$32&amp;"-"&amp;B37,Planilha2!$A:$D,4,FALSE)</f>
        <v>0.5</v>
      </c>
      <c r="D37" s="33">
        <f t="shared" ref="D37:D41" si="0">C37*$C$33</f>
        <v>300</v>
      </c>
    </row>
    <row r="38" spans="2:4" x14ac:dyDescent="0.25">
      <c r="B38" s="2" t="s">
        <v>26</v>
      </c>
      <c r="C38" s="4">
        <f>VLOOKUP($C$32&amp;"-"&amp;B38,Planilha2!$A:$D,4,FALSE)</f>
        <v>0.1</v>
      </c>
      <c r="D38" s="33">
        <f t="shared" si="0"/>
        <v>60</v>
      </c>
    </row>
    <row r="39" spans="2:4" x14ac:dyDescent="0.25">
      <c r="B39" s="2" t="s">
        <v>27</v>
      </c>
      <c r="C39" s="4">
        <f>VLOOKUP($C$32&amp;"-"&amp;B39,Planilha2!$A:$D,4,FALSE)</f>
        <v>0.1</v>
      </c>
      <c r="D39" s="33">
        <f t="shared" si="0"/>
        <v>60</v>
      </c>
    </row>
    <row r="40" spans="2:4" x14ac:dyDescent="0.25">
      <c r="B40" s="2" t="s">
        <v>28</v>
      </c>
      <c r="C40" s="4">
        <f>VLOOKUP($C$32&amp;"-"&amp;B40,Planilha2!$A:$D,4,FALSE)</f>
        <v>0</v>
      </c>
      <c r="D40" s="33">
        <f t="shared" si="0"/>
        <v>0</v>
      </c>
    </row>
    <row r="41" spans="2:4" x14ac:dyDescent="0.25">
      <c r="B41" s="2" t="s">
        <v>29</v>
      </c>
      <c r="C41" s="4">
        <f>VLOOKUP($C$32&amp;"-"&amp;B41,Planilha2!$A:$D,4,FALSE)</f>
        <v>0</v>
      </c>
      <c r="D41" s="33">
        <f t="shared" si="0"/>
        <v>0</v>
      </c>
    </row>
    <row r="42" spans="2:4" x14ac:dyDescent="0.25">
      <c r="B42" s="31"/>
      <c r="C42" s="31"/>
      <c r="D42" s="32">
        <f>SUM(D36:D41)</f>
        <v>600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11</vt:i4>
      </vt:variant>
    </vt:vector>
  </HeadingPairs>
  <TitlesOfParts>
    <vt:vector size="13" baseType="lpstr">
      <vt:lpstr>APP</vt:lpstr>
      <vt:lpstr>Planilha2</vt:lpstr>
      <vt:lpstr>aporte</vt:lpstr>
      <vt:lpstr>Dividendos_mensais</vt:lpstr>
      <vt:lpstr>patrimonio</vt:lpstr>
      <vt:lpstr>qtd_anos</vt:lpstr>
      <vt:lpstr>qTDE_ANOS</vt:lpstr>
      <vt:lpstr>REND_CARTEIRA</vt:lpstr>
      <vt:lpstr>rendimento_carteira</vt:lpstr>
      <vt:lpstr>salario</vt:lpstr>
      <vt:lpstr>SUG_INVESTIMENTO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Andrea Q.Antunes</cp:lastModifiedBy>
  <dcterms:created xsi:type="dcterms:W3CDTF">2025-04-16T18:38:03Z</dcterms:created>
  <dcterms:modified xsi:type="dcterms:W3CDTF">2025-06-30T22:03:22Z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