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ovanni\Downloads\"/>
    </mc:Choice>
  </mc:AlternateContent>
  <xr:revisionPtr revIDLastSave="0" documentId="13_ncr:1_{355F9C1A-64D3-4BDA-9983-95049D1667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tività ottica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D52" i="14" l="1"/>
  <c r="E52" i="14"/>
  <c r="F52" i="14"/>
  <c r="G52" i="14"/>
  <c r="H52" i="14"/>
  <c r="I52" i="14"/>
  <c r="J52" i="14"/>
  <c r="K52" i="14"/>
  <c r="L52" i="14"/>
  <c r="M52" i="14"/>
  <c r="N52" i="14"/>
  <c r="O52" i="14"/>
  <c r="C52" i="14"/>
  <c r="C53" i="14" s="1"/>
  <c r="C51" i="14"/>
  <c r="E11" i="14"/>
  <c r="E12" i="14"/>
  <c r="E13" i="14"/>
  <c r="E14" i="14"/>
  <c r="E10" i="14"/>
  <c r="M38" i="14"/>
  <c r="M37" i="14"/>
  <c r="M36" i="14"/>
  <c r="M35" i="14"/>
  <c r="J38" i="14"/>
  <c r="J37" i="14"/>
  <c r="J36" i="14"/>
  <c r="J35" i="14"/>
  <c r="N35" i="14" s="1"/>
  <c r="O35" i="14" s="1"/>
  <c r="J25" i="14"/>
  <c r="J24" i="14"/>
  <c r="N24" i="14" s="1"/>
  <c r="O24" i="14" s="1"/>
  <c r="J23" i="14"/>
  <c r="N23" i="14" s="1"/>
  <c r="O23" i="14" s="1"/>
  <c r="J22" i="14"/>
  <c r="N22" i="14" s="1"/>
  <c r="O22" i="14" s="1"/>
  <c r="J10" i="14"/>
  <c r="N10" i="14" s="1"/>
  <c r="O10" i="14" s="1"/>
  <c r="J11" i="14"/>
  <c r="N11" i="14" s="1"/>
  <c r="O11" i="14" s="1"/>
  <c r="J12" i="14"/>
  <c r="N12" i="14" s="1"/>
  <c r="O12" i="14" s="1"/>
  <c r="J9" i="14"/>
  <c r="B25" i="14"/>
  <c r="E25" i="14" s="1"/>
  <c r="B24" i="14"/>
  <c r="E24" i="14" s="1"/>
  <c r="B23" i="14"/>
  <c r="E23" i="14" s="1"/>
  <c r="B22" i="14"/>
  <c r="E22" i="14" s="1"/>
  <c r="B21" i="14"/>
  <c r="E21" i="14" s="1"/>
  <c r="N36" i="14"/>
  <c r="O36" i="14" s="1"/>
  <c r="N38" i="14"/>
  <c r="O38" i="14" s="1"/>
  <c r="N25" i="14"/>
  <c r="O25" i="14" s="1"/>
  <c r="D14" i="14"/>
  <c r="G53" i="14" l="1"/>
  <c r="G54" i="14" s="1"/>
  <c r="N53" i="14"/>
  <c r="N54" i="14" s="1"/>
  <c r="J53" i="14"/>
  <c r="J54" i="14" s="1"/>
  <c r="F53" i="14"/>
  <c r="F54" i="14" s="1"/>
  <c r="M53" i="14"/>
  <c r="M54" i="14" s="1"/>
  <c r="I53" i="14"/>
  <c r="I54" i="14" s="1"/>
  <c r="E53" i="14"/>
  <c r="E54" i="14" s="1"/>
  <c r="C54" i="14"/>
  <c r="L53" i="14"/>
  <c r="L54" i="14" s="1"/>
  <c r="H53" i="14"/>
  <c r="H54" i="14" s="1"/>
  <c r="D53" i="14"/>
  <c r="D54" i="14" s="1"/>
  <c r="N9" i="14"/>
  <c r="O9" i="14" s="1"/>
  <c r="O53" i="14"/>
  <c r="O54" i="14" s="1"/>
  <c r="K53" i="14"/>
  <c r="K54" i="14" s="1"/>
  <c r="Q27" i="14"/>
  <c r="Q28" i="14" s="1"/>
  <c r="N37" i="14"/>
  <c r="O37" i="14" s="1"/>
  <c r="O40" i="14" s="1"/>
  <c r="O41" i="14" s="1"/>
  <c r="Q40" i="14"/>
  <c r="Q41" i="14" s="1"/>
  <c r="O27" i="14"/>
  <c r="O28" i="14" s="1"/>
  <c r="Q14" i="14"/>
  <c r="Q15" i="14" s="1"/>
  <c r="O14" i="14"/>
  <c r="O15" i="14" s="1"/>
</calcChain>
</file>

<file path=xl/sharedStrings.xml><?xml version="1.0" encoding="utf-8"?>
<sst xmlns="http://schemas.openxmlformats.org/spreadsheetml/2006/main" count="122" uniqueCount="65">
  <si>
    <t>V</t>
  </si>
  <si>
    <t>Esperimenti sulla attività ottica</t>
  </si>
  <si>
    <t>Esperimento 1: verifica della legge di Biot usando il saccarosio</t>
  </si>
  <si>
    <t xml:space="preserve">Esperimento 2: misura del potere rotatorio specifico di soluzioni di saccarosio, fruttosio, glucosio </t>
  </si>
  <si>
    <t xml:space="preserve">Lunghezza d'onda: = </t>
  </si>
  <si>
    <r>
      <t xml:space="preserve">a) Misure in funzione della lunghezza </t>
    </r>
    <r>
      <rPr>
        <i/>
        <sz val="11"/>
        <color theme="1"/>
        <rFont val="Calibri"/>
        <family val="2"/>
        <scheme val="minor"/>
      </rPr>
      <t>L.</t>
    </r>
  </si>
  <si>
    <t>S</t>
  </si>
  <si>
    <t>P</t>
  </si>
  <si>
    <t>l</t>
  </si>
  <si>
    <r>
      <t>a</t>
    </r>
    <r>
      <rPr>
        <sz val="12"/>
        <color theme="1"/>
        <rFont val="Calibri"/>
        <family val="2"/>
        <scheme val="minor"/>
      </rPr>
      <t xml:space="preserve"> </t>
    </r>
  </si>
  <si>
    <t>k</t>
  </si>
  <si>
    <r>
      <t>A</t>
    </r>
    <r>
      <rPr>
        <i/>
        <sz val="12"/>
        <color theme="1"/>
        <rFont val="Symbol"/>
        <family val="1"/>
        <charset val="2"/>
      </rPr>
      <t>º</t>
    </r>
    <r>
      <rPr>
        <i/>
        <sz val="12"/>
        <color theme="1"/>
        <rFont val="Calibri"/>
        <family val="2"/>
        <scheme val="minor"/>
      </rPr>
      <t>k</t>
    </r>
    <r>
      <rPr>
        <i/>
        <sz val="12"/>
        <color theme="1"/>
        <rFont val="Symbol"/>
        <family val="1"/>
        <charset val="2"/>
      </rPr>
      <t>l</t>
    </r>
    <r>
      <rPr>
        <vertAlign val="superscript"/>
        <sz val="12"/>
        <color theme="1"/>
        <rFont val="Calibri"/>
        <family val="2"/>
        <scheme val="minor"/>
      </rPr>
      <t>2</t>
    </r>
  </si>
  <si>
    <r>
      <t>(cm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</si>
  <si>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(g)</t>
  </si>
  <si>
    <r>
      <t>(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m)</t>
    </r>
  </si>
  <si>
    <t>(deg)</t>
  </si>
  <si>
    <r>
      <t>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</si>
  <si>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r>
      <t>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·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</si>
  <si>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r>
      <t xml:space="preserve">L </t>
    </r>
    <r>
      <rPr>
        <sz val="12"/>
        <color theme="1"/>
        <rFont val="Calibri"/>
        <family val="2"/>
        <scheme val="minor"/>
      </rPr>
      <t>(cm)</t>
    </r>
  </si>
  <si>
    <r>
      <t>a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Calibri"/>
        <family val="2"/>
        <scheme val="minor"/>
      </rPr>
      <t>(deg)</t>
    </r>
  </si>
  <si>
    <r>
      <t xml:space="preserve">b) Misure in funzione della concentrazione </t>
    </r>
    <r>
      <rPr>
        <i/>
        <sz val="12"/>
        <color theme="1"/>
        <rFont val="Calibri"/>
        <family val="2"/>
        <scheme val="minor"/>
      </rPr>
      <t xml:space="preserve">c=P/V. </t>
    </r>
    <r>
      <rPr>
        <sz val="12"/>
        <color theme="1"/>
        <rFont val="Calibri"/>
        <family val="2"/>
        <scheme val="minor"/>
      </rPr>
      <t xml:space="preserve"> </t>
    </r>
  </si>
  <si>
    <t>P (g)</t>
  </si>
  <si>
    <r>
      <t>k</t>
    </r>
    <r>
      <rPr>
        <sz val="12"/>
        <color theme="1"/>
        <rFont val="Calibri"/>
        <family val="2"/>
        <scheme val="minor"/>
      </rPr>
      <t xml:space="preserve"> 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</si>
  <si>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r>
      <t xml:space="preserve">N.b. la sezione </t>
    </r>
    <r>
      <rPr>
        <u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può essere misurata in due modi:</t>
    </r>
  </si>
  <si>
    <r>
      <t xml:space="preserve">(i) dal diametro interno: </t>
    </r>
    <r>
      <rPr>
        <i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=</t>
    </r>
    <r>
      <rPr>
        <sz val="12"/>
        <color theme="1"/>
        <rFont val="Symbol"/>
        <family val="1"/>
        <charset val="2"/>
      </rPr>
      <t>p</t>
    </r>
    <r>
      <rPr>
        <sz val="12"/>
        <color theme="1"/>
        <rFont val="Calibri"/>
        <family val="2"/>
        <scheme val="minor"/>
      </rPr>
      <t>(</t>
    </r>
    <r>
      <rPr>
        <i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/2)</t>
    </r>
    <r>
      <rPr>
        <vertAlign val="superscript"/>
        <sz val="12"/>
        <color theme="1"/>
        <rFont val="Calibri"/>
        <family val="2"/>
        <scheme val="minor"/>
      </rPr>
      <t>2</t>
    </r>
  </si>
  <si>
    <r>
      <t xml:space="preserve">(ii) dall’altezza di un volume noto: ad es per </t>
    </r>
    <r>
      <rPr>
        <i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=100 cm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=</t>
    </r>
    <r>
      <rPr>
        <i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·</t>
    </r>
    <r>
      <rPr>
        <i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, </t>
    </r>
  </si>
  <si>
    <t>occorre solo misurare l’altezza L che corrisponde ai 100 ml del nostro cilindro graduato.</t>
  </si>
  <si>
    <t>Esperimento 3: mutarotazione del glucosio</t>
  </si>
  <si>
    <r>
      <t xml:space="preserve">t </t>
    </r>
    <r>
      <rPr>
        <sz val="12"/>
        <color theme="1"/>
        <rFont val="Calibri"/>
        <family val="2"/>
        <scheme val="minor"/>
      </rPr>
      <t>(min)</t>
    </r>
  </si>
  <si>
    <r>
      <t>a</t>
    </r>
    <r>
      <rPr>
        <sz val="12"/>
        <color theme="1"/>
        <rFont val="Calibri"/>
        <family val="2"/>
        <scheme val="minor"/>
      </rPr>
      <t xml:space="preserve"> (deg)</t>
    </r>
  </si>
  <si>
    <r>
      <t>k</t>
    </r>
    <r>
      <rPr>
        <sz val="12"/>
        <color theme="1"/>
        <rFont val="Calibri"/>
        <family val="2"/>
        <scheme val="minor"/>
      </rPr>
      <t>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</si>
  <si>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t>Esperimento 4: inversione della soluzione di saccarosio</t>
  </si>
  <si>
    <t>m</t>
  </si>
  <si>
    <r>
      <t>a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Calibri"/>
        <family val="2"/>
        <scheme val="minor"/>
      </rPr>
      <t>(rad)</t>
    </r>
  </si>
  <si>
    <t>V (ml) fixed</t>
  </si>
  <si>
    <r>
      <t xml:space="preserve">S </t>
    </r>
    <r>
      <rPr>
        <sz val="12"/>
        <color theme="1"/>
        <rFont val="Calibri"/>
        <family val="2"/>
        <scheme val="minor"/>
      </rPr>
      <t>(cm2) fixed</t>
    </r>
  </si>
  <si>
    <t>R</t>
  </si>
  <si>
    <t>G</t>
  </si>
  <si>
    <t>B</t>
  </si>
  <si>
    <t>±</t>
  </si>
  <si>
    <t>A_Fit</t>
  </si>
  <si>
    <t>k_589nm</t>
  </si>
  <si>
    <t>lambda_Fit</t>
  </si>
  <si>
    <r>
      <t xml:space="preserve">Fruttosio. Risultato finale: 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>@589 nm = -9,49 ± 0,54 deg·cm2/g</t>
    </r>
  </si>
  <si>
    <r>
      <t xml:space="preserve">Glucosio. Risultato finale: 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>@589 nm = +7,67 ± 0,41 deg·cm2/g</t>
    </r>
  </si>
  <si>
    <r>
      <t xml:space="preserve">Saccarosio. Risultato finale: 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 xml:space="preserve">@589 nm = +6,67 </t>
    </r>
    <r>
      <rPr>
        <sz val="12"/>
        <color theme="1"/>
        <rFont val="Franklin Gothic Book"/>
        <family val="2"/>
      </rPr>
      <t>±</t>
    </r>
    <r>
      <rPr>
        <sz val="12"/>
        <color theme="1"/>
        <rFont val="Calibri"/>
        <family val="2"/>
        <scheme val="minor"/>
      </rPr>
      <t xml:space="preserve"> 0,40 deg·cm2/g</t>
    </r>
  </si>
  <si>
    <t>Tipo di</t>
  </si>
  <si>
    <t>LED</t>
  </si>
  <si>
    <t>Orario</t>
  </si>
  <si>
    <t>Sezione</t>
  </si>
  <si>
    <t>Sezione (cm2)</t>
  </si>
  <si>
    <t>ml</t>
  </si>
  <si>
    <t>H20</t>
  </si>
  <si>
    <t>g</t>
  </si>
  <si>
    <t>Glucosio</t>
  </si>
  <si>
    <r>
      <t xml:space="preserve">t </t>
    </r>
    <r>
      <rPr>
        <sz val="12"/>
        <color theme="1"/>
        <rFont val="Calibri"/>
        <family val="2"/>
        <scheme val="minor"/>
      </rPr>
      <t>(s)</t>
    </r>
  </si>
  <si>
    <t>k @ 589 nm</t>
  </si>
  <si>
    <t>cm2</t>
  </si>
  <si>
    <t>um</t>
  </si>
  <si>
    <t>Parametri fissi</t>
  </si>
  <si>
    <t>Lunghezza d'onda di cattura</t>
  </si>
  <si>
    <t>A (deg·cm2·mm2/g)</t>
  </si>
  <si>
    <t>Soluzione con HCl (1 ml), Parametri fissi: l = 525 nm, S = 6,15 cm2, P = 30 g</t>
  </si>
  <si>
    <t>Soluzione con HCl (3 ml), Parametri fissi: l = 525 nm, S = 6,15 cm2, P = 30 g</t>
  </si>
  <si>
    <r>
      <t xml:space="preserve">Soluzione di controllo con H20, Parametri fissi: </t>
    </r>
    <r>
      <rPr>
        <sz val="12"/>
        <color theme="1"/>
        <rFont val="Symbol"/>
        <family val="1"/>
        <charset val="2"/>
      </rPr>
      <t xml:space="preserve">l </t>
    </r>
    <r>
      <rPr>
        <sz val="12"/>
        <color theme="1"/>
        <rFont val="Calibri"/>
        <family val="2"/>
        <scheme val="minor"/>
      </rPr>
      <t>= 525 nm, S = 6,15 cm2, P = 30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</si>
</sst>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2"/>
      <color theme="1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000000"/>
      <name val="Arial"/>
    </font>
    <font>
      <u/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2"/>
      <color theme="1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3" fillId="0" borderId="1"/>
    <xf numFmtId="0" fontId="12" fillId="0" borderId="1"/>
  </cellStyleXfs>
  <cellXfs count="46">
    <xf numFmtId="0" fontId="0" fillId="0" borderId="0" xfId="0"/>
    <xf numFmtId="0" fontId="4" fillId="0" borderId="1" xfId="1" applyFont="1"/>
    <xf numFmtId="0" fontId="5" fillId="0" borderId="1" xfId="1" applyFont="1"/>
    <xf numFmtId="0" fontId="3" fillId="0" borderId="1" xfId="1"/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3" fillId="0" borderId="11" xfId="1" applyBorder="1" applyAlignment="1">
      <alignment horizontal="center" vertical="center" wrapText="1"/>
    </xf>
    <xf numFmtId="0" fontId="3" fillId="0" borderId="9" xfId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 wrapText="1"/>
    </xf>
    <xf numFmtId="0" fontId="9" fillId="0" borderId="1" xfId="1" applyFont="1" applyAlignment="1">
      <alignment horizontal="center" vertical="center" wrapText="1"/>
    </xf>
    <xf numFmtId="0" fontId="5" fillId="0" borderId="1" xfId="1" applyFont="1" applyAlignment="1">
      <alignment vertical="center" wrapText="1"/>
    </xf>
    <xf numFmtId="0" fontId="5" fillId="0" borderId="1" xfId="1" applyFont="1" applyAlignment="1">
      <alignment vertical="center"/>
    </xf>
    <xf numFmtId="0" fontId="6" fillId="0" borderId="11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11" fontId="3" fillId="0" borderId="1" xfId="1" applyNumberFormat="1"/>
    <xf numFmtId="0" fontId="2" fillId="0" borderId="1" xfId="1" applyFont="1"/>
    <xf numFmtId="0" fontId="2" fillId="0" borderId="9" xfId="1" applyFont="1" applyBorder="1" applyAlignment="1">
      <alignment horizontal="center" vertical="center" wrapText="1"/>
    </xf>
    <xf numFmtId="0" fontId="13" fillId="0" borderId="1" xfId="1" applyFont="1"/>
    <xf numFmtId="0" fontId="2" fillId="0" borderId="1" xfId="1" applyFont="1" applyAlignment="1">
      <alignment horizontal="right"/>
    </xf>
    <xf numFmtId="0" fontId="5" fillId="0" borderId="1" xfId="1" applyFont="1" applyAlignment="1">
      <alignment horizontal="right" vertical="center" wrapText="1"/>
    </xf>
    <xf numFmtId="0" fontId="14" fillId="0" borderId="1" xfId="1" applyFont="1"/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20" fontId="5" fillId="2" borderId="9" xfId="1" applyNumberFormat="1" applyFont="1" applyFill="1" applyBorder="1" applyAlignment="1">
      <alignment horizontal="center" vertical="center" wrapText="1"/>
    </xf>
    <xf numFmtId="0" fontId="3" fillId="3" borderId="13" xfId="1" applyFill="1" applyBorder="1"/>
    <xf numFmtId="0" fontId="3" fillId="0" borderId="4" xfId="1" applyBorder="1"/>
    <xf numFmtId="0" fontId="3" fillId="2" borderId="2" xfId="1" applyFill="1" applyBorder="1"/>
    <xf numFmtId="16" fontId="3" fillId="0" borderId="14" xfId="1" applyNumberFormat="1" applyBorder="1"/>
    <xf numFmtId="20" fontId="5" fillId="3" borderId="9" xfId="1" applyNumberFormat="1" applyFont="1" applyFill="1" applyBorder="1" applyAlignment="1">
      <alignment horizontal="center" vertical="center" wrapText="1"/>
    </xf>
    <xf numFmtId="0" fontId="3" fillId="0" borderId="2" xfId="1" applyBorder="1"/>
    <xf numFmtId="0" fontId="1" fillId="0" borderId="2" xfId="1" applyFont="1" applyBorder="1"/>
    <xf numFmtId="0" fontId="5" fillId="0" borderId="2" xfId="1" applyFont="1" applyBorder="1" applyAlignment="1">
      <alignment horizontal="center" vertical="center" wrapText="1"/>
    </xf>
  </cellXfs>
  <cellStyles count="3">
    <cellStyle name="Normale" xfId="0" builtinId="0"/>
    <cellStyle name="Normale 2" xfId="1" xr:uid="{00000000-0005-0000-0000-000001000000}"/>
    <cellStyle name="Normale 3" xfId="2" xr:uid="{7DAD8A5A-EC35-46DF-9885-8340CAEC2A4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7"/>
  <sheetViews>
    <sheetView tabSelected="1" zoomScale="70" zoomScaleNormal="70" workbookViewId="0"/>
  </sheetViews>
  <sheetFormatPr defaultColWidth="9.109375" defaultRowHeight="14.4" x14ac:dyDescent="0.3"/>
  <cols>
    <col min="1" max="1" width="4.88671875" style="3" customWidth="1"/>
    <col min="2" max="2" width="20.21875" style="3" customWidth="1"/>
    <col min="3" max="3" width="11.33203125" style="3" customWidth="1"/>
    <col min="4" max="4" width="11.6640625" style="3" customWidth="1"/>
    <col min="5" max="5" width="16.6640625" style="3" customWidth="1"/>
    <col min="6" max="6" width="12.6640625" style="3" customWidth="1"/>
    <col min="7" max="7" width="13" style="3" customWidth="1"/>
    <col min="8" max="11" width="9.109375" style="3"/>
    <col min="12" max="12" width="10.33203125" style="3" customWidth="1"/>
    <col min="13" max="13" width="9.109375" style="3"/>
    <col min="14" max="14" width="12.44140625" style="3" customWidth="1"/>
    <col min="15" max="15" width="17.88671875" style="3" customWidth="1"/>
    <col min="16" max="16" width="10.6640625" style="3" customWidth="1"/>
    <col min="17" max="17" width="25.77734375" style="3" bestFit="1" customWidth="1"/>
    <col min="18" max="18" width="12.77734375" style="3" bestFit="1" customWidth="1"/>
    <col min="19" max="19" width="12.21875" style="3" customWidth="1"/>
    <col min="20" max="16384" width="9.109375" style="3"/>
  </cols>
  <sheetData>
    <row r="1" spans="1:17" ht="15.6" x14ac:dyDescent="0.3">
      <c r="A1" s="1" t="s">
        <v>1</v>
      </c>
      <c r="B1" s="2"/>
    </row>
    <row r="2" spans="1:17" ht="15.6" x14ac:dyDescent="0.3">
      <c r="A2" s="2"/>
      <c r="B2" s="2"/>
    </row>
    <row r="3" spans="1:17" ht="15.6" x14ac:dyDescent="0.3">
      <c r="A3" s="2" t="s">
        <v>2</v>
      </c>
      <c r="B3" s="2"/>
      <c r="J3" s="3" t="s">
        <v>3</v>
      </c>
    </row>
    <row r="4" spans="1:17" ht="16.2" thickBot="1" x14ac:dyDescent="0.35">
      <c r="A4" s="2"/>
      <c r="B4" s="2"/>
    </row>
    <row r="5" spans="1:17" ht="14.4" customHeight="1" x14ac:dyDescent="0.3">
      <c r="A5" s="2" t="s">
        <v>4</v>
      </c>
      <c r="B5" s="2"/>
      <c r="C5" s="23">
        <v>6.3E-7</v>
      </c>
      <c r="D5" s="24" t="s">
        <v>32</v>
      </c>
      <c r="J5" s="30" t="s">
        <v>45</v>
      </c>
      <c r="K5" s="31"/>
      <c r="L5" s="31"/>
      <c r="M5" s="31"/>
      <c r="N5" s="31"/>
      <c r="O5" s="31"/>
      <c r="P5" s="32"/>
    </row>
    <row r="6" spans="1:17" ht="16.2" thickBot="1" x14ac:dyDescent="0.35">
      <c r="A6" s="2"/>
      <c r="B6" s="2"/>
      <c r="J6" s="33"/>
      <c r="K6" s="34"/>
      <c r="L6" s="34"/>
      <c r="M6" s="34"/>
      <c r="N6" s="34"/>
      <c r="O6" s="34"/>
      <c r="P6" s="35"/>
    </row>
    <row r="7" spans="1:17" ht="17.399999999999999" x14ac:dyDescent="0.3">
      <c r="A7" s="3" t="s">
        <v>5</v>
      </c>
      <c r="J7" s="5" t="s">
        <v>6</v>
      </c>
      <c r="K7" s="5" t="s">
        <v>7</v>
      </c>
      <c r="L7" s="6" t="s">
        <v>8</v>
      </c>
      <c r="M7" s="6" t="s">
        <v>9</v>
      </c>
      <c r="N7" s="7" t="s">
        <v>10</v>
      </c>
      <c r="O7" s="7" t="s">
        <v>11</v>
      </c>
      <c r="P7" s="7" t="s">
        <v>46</v>
      </c>
    </row>
    <row r="8" spans="1:17" ht="18" thickBot="1" x14ac:dyDescent="0.35">
      <c r="J8" s="8" t="s">
        <v>12</v>
      </c>
      <c r="K8" s="8" t="s">
        <v>13</v>
      </c>
      <c r="L8" s="4" t="s">
        <v>14</v>
      </c>
      <c r="M8" s="4" t="s">
        <v>15</v>
      </c>
      <c r="N8" s="4" t="s">
        <v>16</v>
      </c>
      <c r="O8" s="4" t="s">
        <v>17</v>
      </c>
      <c r="P8" s="36" t="s">
        <v>47</v>
      </c>
    </row>
    <row r="9" spans="1:17" ht="16.2" thickBot="1" x14ac:dyDescent="0.35">
      <c r="B9" s="13" t="s">
        <v>34</v>
      </c>
      <c r="C9" s="9" t="s">
        <v>18</v>
      </c>
      <c r="D9" s="10" t="s">
        <v>33</v>
      </c>
      <c r="E9" s="9" t="s">
        <v>50</v>
      </c>
      <c r="J9" s="15">
        <f>3.14*(2.8/2)^2</f>
        <v>6.1543999999999999</v>
      </c>
      <c r="K9" s="8">
        <v>30</v>
      </c>
      <c r="L9" s="4">
        <v>0.63</v>
      </c>
      <c r="M9" s="4">
        <v>30</v>
      </c>
      <c r="N9" s="4">
        <f>M9*J9/K9</f>
        <v>6.1543999999999999</v>
      </c>
      <c r="O9" s="21">
        <f>N9*L9*L9</f>
        <v>2.4426813599999999</v>
      </c>
      <c r="P9" s="22" t="s">
        <v>36</v>
      </c>
    </row>
    <row r="10" spans="1:17" ht="16.2" thickBot="1" x14ac:dyDescent="0.35">
      <c r="B10" s="11">
        <v>100</v>
      </c>
      <c r="C10" s="11">
        <v>16.7</v>
      </c>
      <c r="D10" s="12">
        <v>40</v>
      </c>
      <c r="E10" s="12">
        <f>B10/C10</f>
        <v>5.9880239520958085</v>
      </c>
      <c r="J10" s="15">
        <f t="shared" ref="J10:J12" si="0">3.14*(2.8/2)^2</f>
        <v>6.1543999999999999</v>
      </c>
      <c r="K10" s="8">
        <v>30</v>
      </c>
      <c r="L10" s="4">
        <v>0.57999999999999996</v>
      </c>
      <c r="M10" s="4">
        <v>35</v>
      </c>
      <c r="N10" s="21">
        <f t="shared" ref="N10:N12" si="1">M10*J10/K10</f>
        <v>7.180133333333333</v>
      </c>
      <c r="O10" s="21">
        <f t="shared" ref="O10:O12" si="2">N10*L10*L10</f>
        <v>2.4153968533333332</v>
      </c>
      <c r="P10" s="22" t="s">
        <v>37</v>
      </c>
    </row>
    <row r="11" spans="1:17" ht="16.2" thickBot="1" x14ac:dyDescent="0.35">
      <c r="B11" s="11">
        <v>11</v>
      </c>
      <c r="C11" s="11">
        <v>1.7</v>
      </c>
      <c r="D11" s="12">
        <v>4</v>
      </c>
      <c r="E11" s="12">
        <f t="shared" ref="E11:E14" si="3">B11/C11</f>
        <v>6.4705882352941178</v>
      </c>
      <c r="J11" s="15">
        <f t="shared" si="0"/>
        <v>6.1543999999999999</v>
      </c>
      <c r="K11" s="8">
        <v>30</v>
      </c>
      <c r="L11" s="4">
        <v>0.52500000000000002</v>
      </c>
      <c r="M11" s="4">
        <v>38</v>
      </c>
      <c r="N11" s="21">
        <f t="shared" si="1"/>
        <v>7.7955733333333335</v>
      </c>
      <c r="O11" s="21">
        <f t="shared" si="2"/>
        <v>2.1486548999999999</v>
      </c>
      <c r="P11" s="22" t="s">
        <v>0</v>
      </c>
    </row>
    <row r="12" spans="1:17" ht="16.2" thickBot="1" x14ac:dyDescent="0.35">
      <c r="B12" s="11">
        <v>24</v>
      </c>
      <c r="C12" s="11">
        <v>4.05</v>
      </c>
      <c r="D12" s="25">
        <v>9</v>
      </c>
      <c r="E12" s="12">
        <f t="shared" si="3"/>
        <v>5.9259259259259265</v>
      </c>
      <c r="J12" s="15">
        <f t="shared" si="0"/>
        <v>6.1543999999999999</v>
      </c>
      <c r="K12" s="8">
        <v>30</v>
      </c>
      <c r="L12" s="4">
        <v>0.46800000000000003</v>
      </c>
      <c r="M12" s="4">
        <v>50</v>
      </c>
      <c r="N12" s="21">
        <f t="shared" si="1"/>
        <v>10.257333333333332</v>
      </c>
      <c r="O12" s="21">
        <f t="shared" si="2"/>
        <v>2.2466021760000001</v>
      </c>
      <c r="P12" s="22" t="s">
        <v>38</v>
      </c>
    </row>
    <row r="13" spans="1:17" ht="15" thickBot="1" x14ac:dyDescent="0.35">
      <c r="B13" s="11">
        <v>43</v>
      </c>
      <c r="C13" s="11">
        <v>7.3</v>
      </c>
      <c r="D13" s="11">
        <v>16</v>
      </c>
      <c r="E13" s="12">
        <f t="shared" si="3"/>
        <v>5.89041095890411</v>
      </c>
    </row>
    <row r="14" spans="1:17" ht="15.6" thickBot="1" x14ac:dyDescent="0.4">
      <c r="B14" s="11">
        <v>76</v>
      </c>
      <c r="C14" s="11">
        <v>12.8</v>
      </c>
      <c r="D14" s="12">
        <f>180-152</f>
        <v>28</v>
      </c>
      <c r="E14" s="12">
        <f t="shared" si="3"/>
        <v>5.9375</v>
      </c>
      <c r="N14" s="24" t="s">
        <v>40</v>
      </c>
      <c r="O14" s="3">
        <f>AVERAGE(O9:O12)</f>
        <v>2.3133338223333331</v>
      </c>
      <c r="P14" s="29" t="s">
        <v>39</v>
      </c>
      <c r="Q14" s="3">
        <f>_xlfn.STDEV.S(O9:O12)</f>
        <v>0.13990461974807669</v>
      </c>
    </row>
    <row r="15" spans="1:17" ht="15" x14ac:dyDescent="0.35">
      <c r="C15" s="26"/>
      <c r="N15" s="24" t="s">
        <v>41</v>
      </c>
      <c r="O15" s="3">
        <f>O14/$O$16^2</f>
        <v>6.6681861932063295</v>
      </c>
      <c r="P15" s="29" t="s">
        <v>39</v>
      </c>
      <c r="Q15" s="3">
        <f>Q14/$O$16^2</f>
        <v>0.40327515413617709</v>
      </c>
    </row>
    <row r="16" spans="1:17" x14ac:dyDescent="0.3">
      <c r="N16" s="24" t="s">
        <v>42</v>
      </c>
      <c r="O16" s="3">
        <v>0.58899999999999997</v>
      </c>
    </row>
    <row r="17" spans="1:17" ht="14.4" customHeight="1" thickBot="1" x14ac:dyDescent="0.35"/>
    <row r="18" spans="1:17" ht="15.75" customHeight="1" x14ac:dyDescent="0.3">
      <c r="A18" s="2" t="s">
        <v>20</v>
      </c>
      <c r="J18" s="30" t="s">
        <v>43</v>
      </c>
      <c r="K18" s="31"/>
      <c r="L18" s="31"/>
      <c r="M18" s="31"/>
      <c r="N18" s="31"/>
      <c r="O18" s="31"/>
      <c r="P18" s="32"/>
    </row>
    <row r="19" spans="1:17" ht="15.75" customHeight="1" thickBot="1" x14ac:dyDescent="0.35">
      <c r="J19" s="33"/>
      <c r="K19" s="34"/>
      <c r="L19" s="34"/>
      <c r="M19" s="34"/>
      <c r="N19" s="34"/>
      <c r="O19" s="34"/>
      <c r="P19" s="35"/>
    </row>
    <row r="20" spans="1:17" ht="18" thickBot="1" x14ac:dyDescent="0.35">
      <c r="B20" s="9" t="s">
        <v>35</v>
      </c>
      <c r="C20" s="13" t="s">
        <v>21</v>
      </c>
      <c r="D20" s="14" t="s">
        <v>19</v>
      </c>
      <c r="E20" s="9" t="s">
        <v>22</v>
      </c>
      <c r="G20" s="27"/>
      <c r="J20" s="5" t="s">
        <v>6</v>
      </c>
      <c r="K20" s="5" t="s">
        <v>7</v>
      </c>
      <c r="L20" s="6" t="s">
        <v>8</v>
      </c>
      <c r="M20" s="6" t="s">
        <v>9</v>
      </c>
      <c r="N20" s="7" t="s">
        <v>10</v>
      </c>
      <c r="O20" s="7" t="s">
        <v>11</v>
      </c>
      <c r="P20" s="7" t="s">
        <v>46</v>
      </c>
    </row>
    <row r="21" spans="1:17" ht="18" thickBot="1" x14ac:dyDescent="0.35">
      <c r="B21" s="15">
        <f>3.14*2.9^2/4</f>
        <v>6.6018500000000007</v>
      </c>
      <c r="C21" s="15">
        <v>10</v>
      </c>
      <c r="D21" s="15">
        <v>9</v>
      </c>
      <c r="E21" s="15">
        <f>D21*B21/C21</f>
        <v>5.9416650000000004</v>
      </c>
      <c r="G21" s="27"/>
      <c r="I21" s="24"/>
      <c r="J21" s="8" t="s">
        <v>12</v>
      </c>
      <c r="K21" s="8" t="s">
        <v>13</v>
      </c>
      <c r="L21" s="4" t="s">
        <v>14</v>
      </c>
      <c r="M21" s="4" t="s">
        <v>15</v>
      </c>
      <c r="N21" s="4" t="s">
        <v>16</v>
      </c>
      <c r="O21" s="4" t="s">
        <v>17</v>
      </c>
      <c r="P21" s="36" t="s">
        <v>47</v>
      </c>
    </row>
    <row r="22" spans="1:17" ht="16.2" thickBot="1" x14ac:dyDescent="0.35">
      <c r="B22" s="15">
        <f>3.14*2.9^2/4</f>
        <v>6.6018500000000007</v>
      </c>
      <c r="C22" s="15">
        <v>20</v>
      </c>
      <c r="D22" s="15">
        <v>20</v>
      </c>
      <c r="E22" s="15">
        <f t="shared" ref="E22:E25" si="4">D22*B22/C22</f>
        <v>6.6018500000000007</v>
      </c>
      <c r="F22" s="16"/>
      <c r="G22" s="28"/>
      <c r="I22" s="24"/>
      <c r="J22" s="15">
        <f>3.14*(2.8/2)^2</f>
        <v>6.1543999999999999</v>
      </c>
      <c r="K22" s="8">
        <v>30</v>
      </c>
      <c r="L22" s="21">
        <v>0.63</v>
      </c>
      <c r="M22" s="4">
        <v>-43</v>
      </c>
      <c r="N22" s="21">
        <f>M22*J22/K22</f>
        <v>-8.8213066666666666</v>
      </c>
      <c r="O22" s="4">
        <f>N22*L22*L22</f>
        <v>-3.501176616</v>
      </c>
      <c r="P22" s="22" t="s">
        <v>36</v>
      </c>
    </row>
    <row r="23" spans="1:17" ht="16.2" thickBot="1" x14ac:dyDescent="0.35">
      <c r="B23" s="15">
        <f t="shared" ref="B23:B25" si="5">3.14*2.9^2/4</f>
        <v>6.6018500000000007</v>
      </c>
      <c r="C23" s="15">
        <v>30</v>
      </c>
      <c r="D23" s="15">
        <v>30</v>
      </c>
      <c r="E23" s="15">
        <f t="shared" si="4"/>
        <v>6.6018500000000007</v>
      </c>
      <c r="F23" s="17"/>
      <c r="I23" s="24"/>
      <c r="J23" s="15">
        <f t="shared" ref="J23:J25" si="6">3.14*(2.8/2)^2</f>
        <v>6.1543999999999999</v>
      </c>
      <c r="K23" s="8">
        <v>30</v>
      </c>
      <c r="L23" s="21">
        <v>0.57999999999999996</v>
      </c>
      <c r="M23" s="4">
        <v>-47</v>
      </c>
      <c r="N23" s="21">
        <f t="shared" ref="N23:N25" si="7">M23*J23/K23</f>
        <v>-9.6418933333333339</v>
      </c>
      <c r="O23" s="21">
        <f t="shared" ref="O23:O25" si="8">N23*L23*L23</f>
        <v>-3.2435329173333329</v>
      </c>
      <c r="P23" s="22" t="s">
        <v>37</v>
      </c>
    </row>
    <row r="24" spans="1:17" ht="16.2" thickBot="1" x14ac:dyDescent="0.35">
      <c r="B24" s="15">
        <f t="shared" si="5"/>
        <v>6.6018500000000007</v>
      </c>
      <c r="C24" s="15">
        <v>40</v>
      </c>
      <c r="D24" s="15">
        <v>40</v>
      </c>
      <c r="E24" s="15">
        <f t="shared" si="4"/>
        <v>6.6018500000000007</v>
      </c>
      <c r="F24" s="17"/>
      <c r="G24" s="28"/>
      <c r="I24" s="24"/>
      <c r="J24" s="15">
        <f t="shared" si="6"/>
        <v>6.1543999999999999</v>
      </c>
      <c r="K24" s="8">
        <v>30</v>
      </c>
      <c r="L24" s="21">
        <v>0.52500000000000002</v>
      </c>
      <c r="M24" s="4">
        <v>-54</v>
      </c>
      <c r="N24" s="21">
        <f t="shared" si="7"/>
        <v>-11.077920000000001</v>
      </c>
      <c r="O24" s="21">
        <f t="shared" si="8"/>
        <v>-3.0533517000000003</v>
      </c>
      <c r="P24" s="22" t="s">
        <v>0</v>
      </c>
    </row>
    <row r="25" spans="1:17" ht="16.2" thickBot="1" x14ac:dyDescent="0.35">
      <c r="B25" s="15">
        <f t="shared" si="5"/>
        <v>6.6018500000000007</v>
      </c>
      <c r="C25" s="15">
        <v>50</v>
      </c>
      <c r="D25" s="15">
        <v>50</v>
      </c>
      <c r="E25" s="15">
        <f t="shared" si="4"/>
        <v>6.6018500000000007</v>
      </c>
      <c r="F25" s="17"/>
      <c r="G25" s="17"/>
      <c r="I25" s="24"/>
      <c r="J25" s="15">
        <f t="shared" si="6"/>
        <v>6.1543999999999999</v>
      </c>
      <c r="K25" s="8">
        <v>30</v>
      </c>
      <c r="L25" s="21">
        <v>0.46800000000000003</v>
      </c>
      <c r="M25" s="4">
        <v>-75</v>
      </c>
      <c r="N25" s="21">
        <f t="shared" si="7"/>
        <v>-15.385999999999999</v>
      </c>
      <c r="O25" s="21">
        <f t="shared" si="8"/>
        <v>-3.3699032640000004</v>
      </c>
      <c r="P25" s="22" t="s">
        <v>38</v>
      </c>
    </row>
    <row r="26" spans="1:17" ht="15.6" x14ac:dyDescent="0.3">
      <c r="F26" s="17"/>
      <c r="G26" s="17"/>
    </row>
    <row r="27" spans="1:17" ht="15.6" x14ac:dyDescent="0.35">
      <c r="B27" s="24"/>
      <c r="F27" s="17"/>
      <c r="G27" s="17"/>
      <c r="N27" s="24" t="s">
        <v>40</v>
      </c>
      <c r="O27" s="3">
        <f>AVERAGE(O22:O25)</f>
        <v>-3.2919911243333333</v>
      </c>
      <c r="P27" s="29" t="s">
        <v>39</v>
      </c>
      <c r="Q27" s="3">
        <f>_xlfn.STDEV.S(O22:O25)</f>
        <v>0.19072304886323407</v>
      </c>
    </row>
    <row r="28" spans="1:17" ht="15" x14ac:dyDescent="0.35">
      <c r="N28" s="24" t="s">
        <v>41</v>
      </c>
      <c r="O28" s="3">
        <f>O27/$O$16^2</f>
        <v>-9.4891664797845436</v>
      </c>
      <c r="P28" s="29" t="s">
        <v>39</v>
      </c>
      <c r="Q28" s="3">
        <f>Q27/$O$16^2</f>
        <v>0.54975930792092176</v>
      </c>
    </row>
    <row r="29" spans="1:17" ht="15.6" x14ac:dyDescent="0.3">
      <c r="A29" s="18" t="s">
        <v>23</v>
      </c>
      <c r="B29" s="2"/>
      <c r="C29" s="2"/>
      <c r="D29" s="2"/>
      <c r="E29" s="2"/>
      <c r="F29" s="2"/>
      <c r="G29" s="2"/>
      <c r="N29" s="24" t="s">
        <v>42</v>
      </c>
      <c r="O29" s="3">
        <v>0.58899999999999997</v>
      </c>
    </row>
    <row r="30" spans="1:17" ht="18" thickBot="1" x14ac:dyDescent="0.35">
      <c r="A30" s="18" t="s">
        <v>24</v>
      </c>
      <c r="B30" s="2"/>
      <c r="C30" s="2"/>
      <c r="D30" s="2"/>
      <c r="E30" s="2"/>
      <c r="F30" s="2"/>
      <c r="G30" s="2"/>
    </row>
    <row r="31" spans="1:17" ht="18" customHeight="1" x14ac:dyDescent="0.3">
      <c r="A31" s="18" t="s">
        <v>25</v>
      </c>
      <c r="B31" s="2"/>
      <c r="C31" s="2"/>
      <c r="D31" s="2"/>
      <c r="E31" s="2"/>
      <c r="F31" s="2"/>
      <c r="G31" s="2"/>
      <c r="J31" s="30" t="s">
        <v>44</v>
      </c>
      <c r="K31" s="31"/>
      <c r="L31" s="31"/>
      <c r="M31" s="31"/>
      <c r="N31" s="31"/>
      <c r="O31" s="31"/>
      <c r="P31" s="32"/>
    </row>
    <row r="32" spans="1:17" ht="16.2" thickBot="1" x14ac:dyDescent="0.35">
      <c r="A32" s="2" t="s">
        <v>26</v>
      </c>
      <c r="B32" s="2"/>
      <c r="C32" s="2"/>
      <c r="D32" s="2"/>
      <c r="E32" s="2"/>
      <c r="F32" s="2"/>
      <c r="G32" s="2"/>
      <c r="J32" s="33"/>
      <c r="K32" s="34"/>
      <c r="L32" s="34"/>
      <c r="M32" s="34"/>
      <c r="N32" s="34"/>
      <c r="O32" s="34"/>
      <c r="P32" s="35"/>
    </row>
    <row r="33" spans="2:19" ht="17.399999999999999" x14ac:dyDescent="0.3">
      <c r="J33" s="5" t="s">
        <v>6</v>
      </c>
      <c r="K33" s="5" t="s">
        <v>7</v>
      </c>
      <c r="L33" s="6" t="s">
        <v>8</v>
      </c>
      <c r="M33" s="6" t="s">
        <v>9</v>
      </c>
      <c r="N33" s="7" t="s">
        <v>10</v>
      </c>
      <c r="O33" s="7" t="s">
        <v>11</v>
      </c>
      <c r="P33" s="7" t="s">
        <v>46</v>
      </c>
    </row>
    <row r="34" spans="2:19" ht="18" thickBot="1" x14ac:dyDescent="0.35">
      <c r="J34" s="8" t="s">
        <v>12</v>
      </c>
      <c r="K34" s="8" t="s">
        <v>13</v>
      </c>
      <c r="L34" s="4" t="s">
        <v>14</v>
      </c>
      <c r="M34" s="4" t="s">
        <v>15</v>
      </c>
      <c r="N34" s="4" t="s">
        <v>16</v>
      </c>
      <c r="O34" s="4" t="s">
        <v>17</v>
      </c>
      <c r="P34" s="36" t="s">
        <v>47</v>
      </c>
    </row>
    <row r="35" spans="2:19" ht="16.2" thickBot="1" x14ac:dyDescent="0.35">
      <c r="I35" s="24"/>
      <c r="J35" s="15">
        <f>3.14*(2.8/2)^2</f>
        <v>6.1543999999999999</v>
      </c>
      <c r="K35" s="8">
        <v>30</v>
      </c>
      <c r="L35" s="21">
        <v>0.63</v>
      </c>
      <c r="M35" s="4">
        <f>180-145</f>
        <v>35</v>
      </c>
      <c r="N35" s="21">
        <f>M35*J35/K35</f>
        <v>7.180133333333333</v>
      </c>
      <c r="O35" s="21">
        <f>N35*L35*L35</f>
        <v>2.8497949199999999</v>
      </c>
      <c r="P35" s="22" t="s">
        <v>36</v>
      </c>
    </row>
    <row r="36" spans="2:19" ht="16.2" thickBot="1" x14ac:dyDescent="0.35">
      <c r="I36" s="24"/>
      <c r="J36" s="15">
        <f t="shared" ref="J36:J38" si="9">3.14*(2.8/2)^2</f>
        <v>6.1543999999999999</v>
      </c>
      <c r="K36" s="8">
        <v>30</v>
      </c>
      <c r="L36" s="21">
        <v>0.57999999999999996</v>
      </c>
      <c r="M36" s="4">
        <f>180-141</f>
        <v>39</v>
      </c>
      <c r="N36" s="21">
        <f t="shared" ref="N36:N38" si="10">M36*J36/K36</f>
        <v>8.0007199999999994</v>
      </c>
      <c r="O36" s="21">
        <f t="shared" ref="O36:O38" si="11">N36*L36*L36</f>
        <v>2.6914422079999993</v>
      </c>
      <c r="P36" s="22" t="s">
        <v>37</v>
      </c>
    </row>
    <row r="37" spans="2:19" ht="16.2" thickBot="1" x14ac:dyDescent="0.35">
      <c r="I37" s="24"/>
      <c r="J37" s="15">
        <f t="shared" si="9"/>
        <v>6.1543999999999999</v>
      </c>
      <c r="K37" s="8">
        <v>30</v>
      </c>
      <c r="L37" s="21">
        <v>0.52500000000000002</v>
      </c>
      <c r="M37" s="4">
        <f>180-135</f>
        <v>45</v>
      </c>
      <c r="N37" s="21">
        <f t="shared" si="10"/>
        <v>9.2315999999999985</v>
      </c>
      <c r="O37" s="21">
        <f t="shared" si="11"/>
        <v>2.5444597499999997</v>
      </c>
      <c r="P37" s="22" t="s">
        <v>0</v>
      </c>
    </row>
    <row r="38" spans="2:19" ht="16.2" thickBot="1" x14ac:dyDescent="0.35">
      <c r="I38" s="24"/>
      <c r="J38" s="15">
        <f t="shared" si="9"/>
        <v>6.1543999999999999</v>
      </c>
      <c r="K38" s="8">
        <v>30</v>
      </c>
      <c r="L38" s="21">
        <v>0.46800000000000003</v>
      </c>
      <c r="M38" s="4">
        <f>180-123</f>
        <v>57</v>
      </c>
      <c r="N38" s="21">
        <f t="shared" si="10"/>
        <v>11.69336</v>
      </c>
      <c r="O38" s="21">
        <f t="shared" si="11"/>
        <v>2.5611264806400005</v>
      </c>
      <c r="P38" s="22" t="s">
        <v>38</v>
      </c>
    </row>
    <row r="40" spans="2:19" ht="15" x14ac:dyDescent="0.35">
      <c r="N40" s="24" t="s">
        <v>40</v>
      </c>
      <c r="O40" s="3">
        <f>AVERAGE(O35:O38)</f>
        <v>2.6617058396599997</v>
      </c>
      <c r="P40" s="29" t="s">
        <v>39</v>
      </c>
      <c r="Q40" s="3">
        <f>_xlfn.STDEV.S(O35:O38)</f>
        <v>0.14156813053159698</v>
      </c>
    </row>
    <row r="41" spans="2:19" ht="15" x14ac:dyDescent="0.35">
      <c r="N41" s="24" t="s">
        <v>41</v>
      </c>
      <c r="O41" s="3">
        <f>O40/$O$16^2</f>
        <v>7.6723687515601533</v>
      </c>
      <c r="P41" s="29" t="s">
        <v>39</v>
      </c>
      <c r="Q41" s="3">
        <f>Q40/$O$16^2</f>
        <v>0.40807022501260226</v>
      </c>
    </row>
    <row r="42" spans="2:19" x14ac:dyDescent="0.3">
      <c r="N42" s="24" t="s">
        <v>42</v>
      </c>
      <c r="O42" s="3">
        <v>0.58899999999999997</v>
      </c>
    </row>
    <row r="46" spans="2:19" x14ac:dyDescent="0.3">
      <c r="B46" s="3" t="s">
        <v>27</v>
      </c>
    </row>
    <row r="47" spans="2:19" ht="15" thickBot="1" x14ac:dyDescent="0.35"/>
    <row r="48" spans="2:19" ht="14.4" customHeight="1" thickBot="1" x14ac:dyDescent="0.35">
      <c r="B48" s="30" t="s">
        <v>59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2"/>
      <c r="Q48" s="44" t="s">
        <v>52</v>
      </c>
      <c r="R48" s="43">
        <v>81</v>
      </c>
      <c r="S48" s="44" t="s">
        <v>51</v>
      </c>
    </row>
    <row r="49" spans="2:19" ht="15" customHeight="1" thickBot="1" x14ac:dyDescent="0.35"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5"/>
      <c r="Q49" s="44" t="s">
        <v>54</v>
      </c>
      <c r="R49" s="43">
        <v>40</v>
      </c>
      <c r="S49" s="44" t="s">
        <v>53</v>
      </c>
    </row>
    <row r="50" spans="2:19" ht="16.2" thickBot="1" x14ac:dyDescent="0.35">
      <c r="B50" s="19" t="s">
        <v>55</v>
      </c>
      <c r="C50" s="22">
        <v>0</v>
      </c>
      <c r="D50" s="22">
        <v>75</v>
      </c>
      <c r="E50" s="22">
        <v>130</v>
      </c>
      <c r="F50" s="22">
        <v>240</v>
      </c>
      <c r="G50" s="22">
        <v>367</v>
      </c>
      <c r="H50" s="22">
        <v>528</v>
      </c>
      <c r="I50" s="22">
        <v>750</v>
      </c>
      <c r="J50" s="22">
        <v>885</v>
      </c>
      <c r="K50" s="22">
        <v>1000</v>
      </c>
      <c r="L50" s="22">
        <v>1090</v>
      </c>
      <c r="M50" s="22">
        <v>1220</v>
      </c>
      <c r="N50" s="22">
        <v>1365</v>
      </c>
      <c r="O50" s="22">
        <v>1740</v>
      </c>
      <c r="Q50" s="44" t="s">
        <v>49</v>
      </c>
      <c r="R50" s="43">
        <v>6.15</v>
      </c>
      <c r="S50" s="44" t="s">
        <v>57</v>
      </c>
    </row>
    <row r="51" spans="2:19" ht="16.2" thickBot="1" x14ac:dyDescent="0.35">
      <c r="B51" s="20" t="s">
        <v>29</v>
      </c>
      <c r="C51" s="22">
        <f>180-125</f>
        <v>55</v>
      </c>
      <c r="D51" s="22">
        <v>50</v>
      </c>
      <c r="E51" s="22">
        <v>45</v>
      </c>
      <c r="F51" s="22">
        <v>43</v>
      </c>
      <c r="G51" s="22">
        <v>40</v>
      </c>
      <c r="H51" s="22">
        <v>38</v>
      </c>
      <c r="I51" s="22">
        <v>37</v>
      </c>
      <c r="J51" s="22">
        <v>35</v>
      </c>
      <c r="K51" s="22">
        <v>33</v>
      </c>
      <c r="L51" s="22">
        <v>32</v>
      </c>
      <c r="M51" s="22">
        <v>30</v>
      </c>
      <c r="N51" s="22">
        <v>28</v>
      </c>
      <c r="O51" s="22">
        <v>27</v>
      </c>
      <c r="Q51" s="44" t="s">
        <v>60</v>
      </c>
      <c r="R51" s="43">
        <v>0.63</v>
      </c>
      <c r="S51" s="44" t="s">
        <v>58</v>
      </c>
    </row>
    <row r="52" spans="2:19" ht="18" thickBot="1" x14ac:dyDescent="0.35">
      <c r="B52" s="19" t="s">
        <v>30</v>
      </c>
      <c r="C52" s="22">
        <f>C51*$R$50/$R$49</f>
        <v>8.4562500000000007</v>
      </c>
      <c r="D52" s="22">
        <f>D51*$R$50/$R$49</f>
        <v>7.6875</v>
      </c>
      <c r="E52" s="22">
        <f>E51*$R$50/$R$49</f>
        <v>6.9187500000000002</v>
      </c>
      <c r="F52" s="22">
        <f>F51*$R$50/$R$49</f>
        <v>6.6112500000000001</v>
      </c>
      <c r="G52" s="22">
        <f>G51*$R$50/$R$49</f>
        <v>6.15</v>
      </c>
      <c r="H52" s="22">
        <f>H51*$R$50/$R$49</f>
        <v>5.8425000000000002</v>
      </c>
      <c r="I52" s="22">
        <f>I51*$R$50/$R$49</f>
        <v>5.6887500000000006</v>
      </c>
      <c r="J52" s="22">
        <f>J51*$R$50/$R$49</f>
        <v>5.3812499999999996</v>
      </c>
      <c r="K52" s="22">
        <f>K51*$R$50/$R$49</f>
        <v>5.0737500000000004</v>
      </c>
      <c r="L52" s="22">
        <f>L51*$R$50/$R$49</f>
        <v>4.92</v>
      </c>
      <c r="M52" s="22">
        <f>M51*$R$50/$R$49</f>
        <v>4.6124999999999998</v>
      </c>
      <c r="N52" s="22">
        <f>N51*$R$50/$R$49</f>
        <v>4.3050000000000006</v>
      </c>
      <c r="O52" s="22">
        <f>O51*$R$50/$R$49</f>
        <v>4.1512500000000001</v>
      </c>
    </row>
    <row r="53" spans="2:19" ht="16.2" thickBot="1" x14ac:dyDescent="0.35">
      <c r="B53" s="19" t="s">
        <v>61</v>
      </c>
      <c r="C53" s="22">
        <f>C52*$R$51^2</f>
        <v>3.3562856250000004</v>
      </c>
      <c r="D53" s="22">
        <f t="shared" ref="D53:O53" si="12">D52*0.63^2</f>
        <v>3.0511687500000004</v>
      </c>
      <c r="E53" s="22">
        <f t="shared" si="12"/>
        <v>2.7460518750000005</v>
      </c>
      <c r="F53" s="22">
        <f t="shared" si="12"/>
        <v>2.624005125</v>
      </c>
      <c r="G53" s="22">
        <f t="shared" si="12"/>
        <v>2.4409350000000005</v>
      </c>
      <c r="H53" s="22">
        <f t="shared" si="12"/>
        <v>2.3188882500000001</v>
      </c>
      <c r="I53" s="22">
        <f t="shared" si="12"/>
        <v>2.2578648750000005</v>
      </c>
      <c r="J53" s="22">
        <f t="shared" si="12"/>
        <v>2.1358181250000001</v>
      </c>
      <c r="K53" s="22">
        <f t="shared" si="12"/>
        <v>2.0137713750000001</v>
      </c>
      <c r="L53" s="22">
        <f t="shared" si="12"/>
        <v>1.9527480000000002</v>
      </c>
      <c r="M53" s="22">
        <f t="shared" si="12"/>
        <v>1.8307012500000002</v>
      </c>
      <c r="N53" s="22">
        <f t="shared" si="12"/>
        <v>1.7086545000000004</v>
      </c>
      <c r="O53" s="22">
        <f t="shared" si="12"/>
        <v>1.6476311250000002</v>
      </c>
    </row>
    <row r="54" spans="2:19" ht="16.2" thickBot="1" x14ac:dyDescent="0.35">
      <c r="B54" s="19" t="s">
        <v>56</v>
      </c>
      <c r="C54" s="22">
        <f>C53/0.589^2</f>
        <v>9.6744954182652556</v>
      </c>
      <c r="D54" s="22">
        <f t="shared" ref="D54:O54" si="13">D53/0.589^2</f>
        <v>8.7949958347865955</v>
      </c>
      <c r="E54" s="22">
        <f t="shared" si="13"/>
        <v>7.9154962513079363</v>
      </c>
      <c r="F54" s="22">
        <f t="shared" si="13"/>
        <v>7.5636964179164714</v>
      </c>
      <c r="G54" s="22">
        <f t="shared" si="13"/>
        <v>7.0359966678292771</v>
      </c>
      <c r="H54" s="22">
        <f t="shared" si="13"/>
        <v>6.6841968344378122</v>
      </c>
      <c r="I54" s="22">
        <f t="shared" si="13"/>
        <v>6.508296917742082</v>
      </c>
      <c r="J54" s="22">
        <f t="shared" si="13"/>
        <v>6.1564970843506162</v>
      </c>
      <c r="K54" s="22">
        <f t="shared" si="13"/>
        <v>5.804697250959153</v>
      </c>
      <c r="L54" s="22">
        <f t="shared" si="13"/>
        <v>5.628797334263421</v>
      </c>
      <c r="M54" s="22">
        <f t="shared" si="13"/>
        <v>5.276997500871957</v>
      </c>
      <c r="N54" s="22">
        <f t="shared" si="13"/>
        <v>4.9251976674804938</v>
      </c>
      <c r="O54" s="22">
        <f t="shared" si="13"/>
        <v>4.7492977507847618</v>
      </c>
    </row>
    <row r="56" spans="2:19" x14ac:dyDescent="0.3">
      <c r="B56" s="3" t="s">
        <v>31</v>
      </c>
    </row>
    <row r="57" spans="2:19" ht="15" thickBot="1" x14ac:dyDescent="0.35"/>
    <row r="58" spans="2:19" ht="14.4" customHeight="1" thickBot="1" x14ac:dyDescent="0.35">
      <c r="B58" s="45" t="s">
        <v>64</v>
      </c>
      <c r="C58" s="45"/>
      <c r="D58" s="45"/>
      <c r="E58" s="45"/>
      <c r="F58" s="45"/>
      <c r="G58" s="45"/>
      <c r="H58" s="45"/>
    </row>
    <row r="59" spans="2:19" ht="15" customHeight="1" thickBot="1" x14ac:dyDescent="0.35">
      <c r="B59" s="45"/>
      <c r="C59" s="45"/>
      <c r="D59" s="45"/>
      <c r="E59" s="45"/>
      <c r="F59" s="45"/>
      <c r="G59" s="45"/>
      <c r="H59" s="45"/>
    </row>
    <row r="60" spans="2:19" ht="16.2" thickBot="1" x14ac:dyDescent="0.35">
      <c r="B60" s="19" t="s">
        <v>48</v>
      </c>
      <c r="C60" s="37">
        <v>0.4861111111111111</v>
      </c>
      <c r="D60" s="37">
        <v>0.50694444444444442</v>
      </c>
      <c r="E60" s="37">
        <v>0.52777777777777779</v>
      </c>
      <c r="F60" s="42">
        <v>0.45833333333333331</v>
      </c>
      <c r="G60" s="42">
        <v>0.49305555555555558</v>
      </c>
      <c r="H60" s="42">
        <v>0.53125</v>
      </c>
      <c r="J60" s="40"/>
      <c r="K60" s="41">
        <v>44901</v>
      </c>
    </row>
    <row r="61" spans="2:19" ht="16.2" thickBot="1" x14ac:dyDescent="0.35">
      <c r="B61" s="19" t="s">
        <v>28</v>
      </c>
      <c r="C61" s="4"/>
      <c r="D61" s="4"/>
      <c r="E61" s="4"/>
      <c r="F61" s="4"/>
      <c r="G61" s="4"/>
      <c r="H61" s="4"/>
      <c r="J61" s="38"/>
      <c r="K61" s="41">
        <v>44902</v>
      </c>
    </row>
    <row r="62" spans="2:19" ht="16.2" thickBot="1" x14ac:dyDescent="0.35">
      <c r="B62" s="20" t="s">
        <v>29</v>
      </c>
      <c r="C62" s="4">
        <v>45</v>
      </c>
      <c r="D62" s="4">
        <v>45</v>
      </c>
      <c r="E62" s="4">
        <v>48</v>
      </c>
      <c r="F62" s="4">
        <v>40</v>
      </c>
      <c r="G62" s="4">
        <v>45</v>
      </c>
      <c r="H62" s="4"/>
      <c r="J62" s="39"/>
    </row>
    <row r="63" spans="2:19" ht="18" thickBot="1" x14ac:dyDescent="0.35">
      <c r="B63" s="19" t="s">
        <v>30</v>
      </c>
      <c r="C63" s="4"/>
      <c r="D63" s="4"/>
      <c r="E63" s="4"/>
      <c r="F63" s="4"/>
      <c r="G63" s="4"/>
      <c r="H63" s="4"/>
    </row>
    <row r="64" spans="2:19" ht="15" thickBot="1" x14ac:dyDescent="0.35"/>
    <row r="65" spans="2:11" ht="14.4" customHeight="1" thickBot="1" x14ac:dyDescent="0.35">
      <c r="B65" s="45" t="s">
        <v>62</v>
      </c>
      <c r="C65" s="45"/>
      <c r="D65" s="45"/>
      <c r="E65" s="45"/>
      <c r="F65" s="45"/>
      <c r="G65" s="45"/>
      <c r="H65" s="45"/>
    </row>
    <row r="66" spans="2:11" ht="15" customHeight="1" thickBot="1" x14ac:dyDescent="0.35">
      <c r="B66" s="45"/>
      <c r="C66" s="45"/>
      <c r="D66" s="45"/>
      <c r="E66" s="45"/>
      <c r="F66" s="45"/>
      <c r="G66" s="45"/>
      <c r="H66" s="45"/>
    </row>
    <row r="67" spans="2:11" ht="16.2" thickBot="1" x14ac:dyDescent="0.35">
      <c r="B67" s="19" t="s">
        <v>48</v>
      </c>
      <c r="C67" s="37">
        <v>0.4861111111111111</v>
      </c>
      <c r="D67" s="37">
        <v>0.50694444444444442</v>
      </c>
      <c r="E67" s="37">
        <v>0.52777777777777779</v>
      </c>
      <c r="F67" s="42">
        <v>0.45833333333333331</v>
      </c>
      <c r="G67" s="42">
        <v>0.49305555555555558</v>
      </c>
      <c r="H67" s="42">
        <v>0.53125</v>
      </c>
      <c r="J67" s="40"/>
      <c r="K67" s="41">
        <v>44901</v>
      </c>
    </row>
    <row r="68" spans="2:11" ht="16.2" thickBot="1" x14ac:dyDescent="0.35">
      <c r="B68" s="19" t="s">
        <v>28</v>
      </c>
      <c r="C68" s="22"/>
      <c r="D68" s="22"/>
      <c r="E68" s="22"/>
      <c r="F68" s="22"/>
      <c r="G68" s="22"/>
      <c r="H68" s="22"/>
      <c r="J68" s="38"/>
      <c r="K68" s="41">
        <v>44902</v>
      </c>
    </row>
    <row r="69" spans="2:11" ht="16.2" thickBot="1" x14ac:dyDescent="0.35">
      <c r="B69" s="20" t="s">
        <v>29</v>
      </c>
      <c r="C69" s="22">
        <v>42</v>
      </c>
      <c r="D69" s="22">
        <v>37</v>
      </c>
      <c r="E69" s="22">
        <v>35</v>
      </c>
      <c r="F69" s="22">
        <v>0</v>
      </c>
      <c r="G69" s="22">
        <v>0</v>
      </c>
      <c r="H69" s="22">
        <v>0</v>
      </c>
      <c r="J69" s="39"/>
    </row>
    <row r="70" spans="2:11" ht="18" thickBot="1" x14ac:dyDescent="0.35">
      <c r="B70" s="19" t="s">
        <v>30</v>
      </c>
      <c r="C70" s="22"/>
      <c r="D70" s="22"/>
      <c r="E70" s="22"/>
      <c r="F70" s="22"/>
      <c r="G70" s="22"/>
      <c r="H70" s="22"/>
    </row>
    <row r="71" spans="2:11" ht="15" thickBot="1" x14ac:dyDescent="0.35"/>
    <row r="72" spans="2:11" ht="14.4" customHeight="1" thickBot="1" x14ac:dyDescent="0.35">
      <c r="B72" s="45" t="s">
        <v>63</v>
      </c>
      <c r="C72" s="45"/>
      <c r="D72" s="45"/>
      <c r="E72" s="45"/>
      <c r="F72" s="45"/>
      <c r="G72" s="45"/>
      <c r="H72" s="45"/>
    </row>
    <row r="73" spans="2:11" ht="15" customHeight="1" thickBot="1" x14ac:dyDescent="0.35">
      <c r="B73" s="45"/>
      <c r="C73" s="45"/>
      <c r="D73" s="45"/>
      <c r="E73" s="45"/>
      <c r="F73" s="45"/>
      <c r="G73" s="45"/>
      <c r="H73" s="45"/>
    </row>
    <row r="74" spans="2:11" ht="16.2" thickBot="1" x14ac:dyDescent="0.35">
      <c r="B74" s="19" t="s">
        <v>48</v>
      </c>
      <c r="C74" s="37">
        <v>0.4861111111111111</v>
      </c>
      <c r="D74" s="37">
        <v>0.50694444444444442</v>
      </c>
      <c r="E74" s="37">
        <v>0.52777777777777779</v>
      </c>
      <c r="F74" s="42">
        <v>0.45833333333333331</v>
      </c>
      <c r="G74" s="42">
        <v>0.49305555555555558</v>
      </c>
      <c r="H74" s="42">
        <v>0.53125</v>
      </c>
      <c r="J74" s="40"/>
      <c r="K74" s="41">
        <v>44901</v>
      </c>
    </row>
    <row r="75" spans="2:11" ht="16.2" thickBot="1" x14ac:dyDescent="0.35">
      <c r="B75" s="19" t="s">
        <v>28</v>
      </c>
      <c r="C75" s="22"/>
      <c r="D75" s="22"/>
      <c r="E75" s="22"/>
      <c r="F75" s="22"/>
      <c r="G75" s="22"/>
      <c r="H75" s="22"/>
      <c r="J75" s="38"/>
      <c r="K75" s="41">
        <v>44902</v>
      </c>
    </row>
    <row r="76" spans="2:11" ht="16.2" thickBot="1" x14ac:dyDescent="0.35">
      <c r="B76" s="20" t="s">
        <v>29</v>
      </c>
      <c r="C76" s="22">
        <v>40</v>
      </c>
      <c r="D76" s="22">
        <v>30</v>
      </c>
      <c r="E76" s="22">
        <v>25</v>
      </c>
      <c r="F76" s="22">
        <v>-15</v>
      </c>
      <c r="G76" s="22">
        <v>-10</v>
      </c>
      <c r="H76" s="22">
        <v>-12</v>
      </c>
      <c r="J76" s="39"/>
    </row>
    <row r="77" spans="2:11" ht="18" thickBot="1" x14ac:dyDescent="0.35">
      <c r="B77" s="19" t="s">
        <v>30</v>
      </c>
      <c r="C77" s="22"/>
      <c r="D77" s="22"/>
      <c r="E77" s="22"/>
      <c r="F77" s="22"/>
      <c r="G77" s="22"/>
      <c r="H77" s="22"/>
    </row>
  </sheetData>
  <mergeCells count="7">
    <mergeCell ref="B48:O49"/>
    <mergeCell ref="B72:H73"/>
    <mergeCell ref="B65:H66"/>
    <mergeCell ref="B58:H59"/>
    <mergeCell ref="J5:P6"/>
    <mergeCell ref="J18:P19"/>
    <mergeCell ref="J31:P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attività ottica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cp:lastPrinted>2021-11-08T12:46:49Z</cp:lastPrinted>
  <dcterms:created xsi:type="dcterms:W3CDTF">2005-06-17T18:16:31Z</dcterms:created>
  <dcterms:modified xsi:type="dcterms:W3CDTF">2022-12-07T11:54:47Z</dcterms:modified>
</cp:coreProperties>
</file>