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260" yWindow="260" windowWidth="25600" windowHeight="14440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D20" i="4"/>
  <c r="C20" i="4"/>
  <c r="B20" i="4"/>
  <c r="A1" i="4"/>
  <c r="D26" i="3"/>
  <c r="F26" i="3"/>
  <c r="E26" i="3"/>
  <c r="C26" i="3"/>
  <c r="B26" i="3"/>
  <c r="A26" i="3"/>
  <c r="D25" i="3"/>
  <c r="F25" i="3"/>
  <c r="E25" i="3"/>
  <c r="C25" i="3"/>
  <c r="B25" i="3"/>
  <c r="A25" i="3"/>
  <c r="D24" i="3"/>
  <c r="F24" i="3"/>
  <c r="E24" i="3"/>
  <c r="C24" i="3"/>
  <c r="B24" i="3"/>
  <c r="A24" i="3"/>
  <c r="D23" i="3"/>
  <c r="F23" i="3"/>
  <c r="E23" i="3"/>
  <c r="C23" i="3"/>
  <c r="B23" i="3"/>
  <c r="A23" i="3"/>
  <c r="D22" i="3"/>
  <c r="F22" i="3"/>
  <c r="E22" i="3"/>
  <c r="C22" i="3"/>
  <c r="B22" i="3"/>
  <c r="A22" i="3"/>
  <c r="D21" i="3"/>
  <c r="F21" i="3"/>
  <c r="E21" i="3"/>
  <c r="C21" i="3"/>
  <c r="B21" i="3"/>
  <c r="A21" i="3"/>
  <c r="D20" i="3"/>
  <c r="F20" i="3"/>
  <c r="E20" i="3"/>
  <c r="C20" i="3"/>
  <c r="B20" i="3"/>
  <c r="A20" i="3"/>
  <c r="D19" i="3"/>
  <c r="F19" i="3"/>
  <c r="E19" i="3"/>
  <c r="C19" i="3"/>
  <c r="B19" i="3"/>
  <c r="A19" i="3"/>
  <c r="D18" i="3"/>
  <c r="F18" i="3"/>
  <c r="E18" i="3"/>
  <c r="C18" i="3"/>
  <c r="B18" i="3"/>
  <c r="A18" i="3"/>
  <c r="D17" i="3"/>
  <c r="F17" i="3"/>
  <c r="E17" i="3"/>
  <c r="C17" i="3"/>
  <c r="B17" i="3"/>
  <c r="A17" i="3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/>
  <c r="E5" i="3"/>
  <c r="C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F35" i="2"/>
  <c r="E35" i="2"/>
  <c r="C35" i="2"/>
  <c r="B35" i="2"/>
  <c r="F34" i="2"/>
  <c r="E34" i="2"/>
  <c r="C34" i="2"/>
  <c r="B34" i="2"/>
  <c r="F33" i="2"/>
  <c r="E33" i="2"/>
  <c r="C33" i="2"/>
  <c r="B33" i="2"/>
  <c r="F32" i="2"/>
  <c r="E32" i="2"/>
  <c r="C32" i="2"/>
  <c r="B32" i="2"/>
  <c r="F31" i="2"/>
  <c r="E31" i="2"/>
  <c r="C31" i="2"/>
  <c r="B31" i="2"/>
  <c r="F30" i="2"/>
  <c r="E30" i="2"/>
  <c r="C30" i="2"/>
  <c r="B30" i="2"/>
  <c r="F29" i="2"/>
  <c r="E29" i="2"/>
  <c r="C29" i="2"/>
  <c r="B29" i="2"/>
  <c r="F28" i="2"/>
  <c r="E28" i="2"/>
  <c r="C28" i="2"/>
  <c r="B28" i="2"/>
  <c r="F27" i="2"/>
  <c r="E27" i="2"/>
  <c r="C27" i="2"/>
  <c r="B27" i="2"/>
  <c r="F26" i="2"/>
  <c r="E26" i="2"/>
  <c r="C26" i="2"/>
  <c r="B26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</rPr>
          <t>value seems to indicate a second deployment of these instruments
	-Dan Mergens</t>
        </r>
      </text>
    </comment>
    <comment ref="A2" authorId="0">
      <text>
        <r>
          <rPr>
            <sz val="11"/>
            <color rgb="FF000000"/>
            <rFont val="Calibri"/>
          </rPr>
          <t>RSN equipment list 2014/15 has 00003, old deployment was N00361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sz val="11"/>
            <color rgb="FF000000"/>
            <rFont val="Calibri"/>
          </rPr>
          <t>equipment list says -00005
	-Dan Mergens</t>
        </r>
      </text>
    </comment>
    <comment ref="F3" authorId="0">
      <text>
        <r>
          <rPr>
            <sz val="11"/>
            <color rgb="FF000000"/>
            <rFont val="Calibri"/>
          </rPr>
          <t>equipment list shows 52-0145
	-Dan Mergens</t>
        </r>
      </text>
    </comment>
    <comment ref="E6" authorId="0">
      <text>
        <r>
          <rPr>
            <sz val="11"/>
            <color rgb="FF000000"/>
            <rFont val="Calibri"/>
          </rPr>
          <t>equipment list says -00005
	-Dan Mergens</t>
        </r>
      </text>
    </comment>
    <comment ref="F6" authorId="0">
      <text>
        <r>
          <rPr>
            <sz val="11"/>
            <color rgb="FF000000"/>
            <rFont val="Calibri"/>
          </rPr>
          <t>equipment list shows 1214
	-Dan Mergens</t>
        </r>
      </text>
    </comment>
    <comment ref="E12" authorId="0">
      <text>
        <r>
          <rPr>
            <sz val="11"/>
            <color rgb="FF000000"/>
            <rFont val="Calibri"/>
          </rPr>
          <t>equipment list says -00005
	-Dan Mergens</t>
        </r>
      </text>
    </comment>
    <comment ref="F12" authorId="0">
      <text>
        <r>
          <rPr>
            <sz val="11"/>
            <color rgb="FF000000"/>
            <rFont val="Calibri"/>
          </rPr>
          <t>equipment list shows 3716
	-Dan Mergens</t>
        </r>
      </text>
    </comment>
    <comment ref="A15" authorId="0">
      <text>
        <r>
          <rPr>
            <sz val="11"/>
            <color rgb="FF000000"/>
            <rFont val="Calibri"/>
          </rPr>
          <t>changed to match the equipment list since we don't have data from this instrument in the system
	-Dan Mergens</t>
        </r>
      </text>
    </comment>
    <comment ref="E15" authorId="0">
      <text>
        <r>
          <rPr>
            <sz val="11"/>
            <color rgb="FF000000"/>
            <rFont val="Calibri"/>
          </rPr>
          <t>equipment list says -00005
	-Dan Mergens</t>
        </r>
      </text>
    </comment>
    <comment ref="F15" authorId="0">
      <text>
        <r>
          <rPr>
            <sz val="11"/>
            <color rgb="FF000000"/>
            <rFont val="Calibri"/>
          </rPr>
          <t>equipment list shows 3638
	-Dan Mergens</t>
        </r>
      </text>
    </comment>
    <comment ref="F24" authorId="0">
      <text>
        <r>
          <rPr>
            <sz val="11"/>
            <color rgb="FF000000"/>
            <rFont val="Calibri"/>
          </rPr>
          <t>equipment list shows 458
	-Dan Mergens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>
      <text>
        <r>
          <rPr>
            <sz val="11"/>
            <color rgb="FF000000"/>
            <rFont val="Calibri"/>
          </rPr>
          <t>no data, no names, no plot
	-Dan Mergens</t>
        </r>
      </text>
    </comment>
  </commentList>
</comments>
</file>

<file path=xl/sharedStrings.xml><?xml version="1.0" encoding="utf-8"?>
<sst xmlns="http://schemas.openxmlformats.org/spreadsheetml/2006/main" count="178" uniqueCount="83">
  <si>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</si>
  <si>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</si>
  <si>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</si>
  <si>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</si>
  <si>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</si>
  <si>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</si>
  <si>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</si>
  <si>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</si>
  <si>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</si>
  <si>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</si>
  <si>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</si>
  <si>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</si>
  <si>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ATAPL-71403-00001</t>
  </si>
  <si>
    <t>RS03AXPD-DP03A</t>
  </si>
  <si>
    <t>SN0001</t>
  </si>
  <si>
    <t>45° 49.7832'N</t>
  </si>
  <si>
    <t>129° 45.5424'W</t>
  </si>
  <si>
    <t>TN-313</t>
  </si>
  <si>
    <t>Profiler no longer operating due to docking station overcurrent</t>
  </si>
  <si>
    <t>ATAPL-67977-00002</t>
  </si>
  <si>
    <t>RS03AXPD-DP03A-01-CTDPFL304</t>
  </si>
  <si>
    <t>5277187-0137</t>
  </si>
  <si>
    <t>Profiler not operating due to docking station overcurrent</t>
  </si>
  <si>
    <t>ATAPL-58346-00002</t>
  </si>
  <si>
    <t>RS03AXPD-DP03A-02-VEL3DA303</t>
  </si>
  <si>
    <t>ATAPL-70111-00002</t>
  </si>
  <si>
    <t>RS03AXPD-DP03A-03-FLCDRA302</t>
  </si>
  <si>
    <t>ATAPL-70110-00002</t>
  </si>
  <si>
    <t>RS03AXPD-DP03A-04-FLNTUA302</t>
  </si>
  <si>
    <t>ATAPL-58320-00001</t>
  </si>
  <si>
    <t>RS03AXPD-DP03A-06-DOSTAD304</t>
  </si>
  <si>
    <t>ATAPL-71553-00005</t>
  </si>
  <si>
    <t>RS03AXPD-PD03A</t>
  </si>
  <si>
    <t>SN0005</t>
  </si>
  <si>
    <t>Overcurrent, likely due to known dummy plug failure
Docking Station no longer powered.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</si>
  <si>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</si>
  <si>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</si>
  <si>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</si>
  <si>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</si>
  <si>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</si>
  <si>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</si>
  <si>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Depth</t>
  </si>
  <si>
    <t>CC_lon</t>
  </si>
  <si>
    <t>Compute the L2 PRACSAL data product from CTD</t>
  </si>
  <si>
    <t>CC_hdg_cal</t>
  </si>
  <si>
    <t>[335.0 ,20.0 ,65.0 ,110.0 ,155.0 ,200.0 ,245.0 ,290.0 ]</t>
  </si>
  <si>
    <t>CC_hx_cal</t>
  </si>
  <si>
    <t>[0.4,0.44,0.25,-0.04,-0.28,-0.31,-0.1,0.19]</t>
  </si>
  <si>
    <t>CC_hy_cal</t>
  </si>
  <si>
    <t>[-0.1,0.18,0.42,0.47,0.29,-0.01,-0.26,-0.29]</t>
  </si>
  <si>
    <t>CC_scale_factor_cdom</t>
  </si>
  <si>
    <t>CC_dark_counts_cdom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</si>
  <si>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</si>
  <si>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</si>
  <si>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</si>
  <si>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</si>
  <si>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</si>
  <si>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CC_scattering_angle</t>
  </si>
  <si>
    <t>Default value per &lt;flo_bback_total(beta, degC=20.0, psu=32.0, theta=117.0, wlngth=700.0, xfactor=1.08)&gt;</t>
  </si>
  <si>
    <t>CC_measurement_wavelength</t>
  </si>
  <si>
    <t>CC_angular_resolution</t>
  </si>
  <si>
    <t>CC_depolarization_ratio</t>
  </si>
  <si>
    <t>Default value per &lt;flo_scat_seawater(degC, psu, theta=117.0, wlngth=700.0, delta=0.039)&gt;</t>
  </si>
  <si>
    <t>Requires TEMPWAT, PRESWAT, and PRACSAL from RS03AXPD-DP03A-01-CTDPFL304</t>
  </si>
  <si>
    <t>CC_csv</t>
  </si>
  <si>
    <t>[2.72962e-03, 1.14611e-04, 2.21263e-06 ,2.33768e02, -2.94251e-01, -5.33864e01, 4.55129e00]</t>
  </si>
  <si>
    <t>RS03AXPD-DP03A-05-OPTAAC302 was not deployed.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</si>
  <si>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</si>
  <si>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</si>
  <si>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</si>
  <si>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</si>
  <si>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</si>
  <si>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</si>
  <si>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</si>
  <si>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</si>
  <si>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</si>
  <si>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</si>
  <si>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</si>
  <si>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</si>
  <si>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</si>
  <si>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no</t>
  </si>
  <si>
    <t>1/1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</si>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</sst>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0.000000"/>
    <numFmt numFmtId="166" formatCode="m&quot;/&quot;d&quot;/&quot;yyyy"/>
  </numFmts>
  <fonts count="8" x14ac:knownFonts="1">
    <font>
      <sz val="11"/>
      <color rgb="FF000000"/>
      <name val="Calibri"/>
    </font>
    <font>
      <sz val="11"/>
      <name val="Calibri"/>
    </font>
    <font>
      <sz val="11"/>
      <color rgb="FF999999"/>
      <name val="Calibri"/>
    </font>
    <font>
      <sz val="11"/>
      <color rgb="FFFF0000"/>
      <name val="Calibri"/>
    </font>
    <font>
      <sz val="11"/>
      <color rgb="FFFF0000"/>
      <name val="Calibri"/>
    </font>
    <font>
      <b/>
      <sz val="11"/>
      <name val="Calibri"/>
    </font>
    <font>
      <sz val="11"/>
      <name val="Calibri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20" fontId="4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66</xdr:row>
      <xdr:rowOff>177800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3225800</xdr:colOff>
      <xdr:row>68</xdr:row>
      <xdr:rowOff>25400</xdr:rowOff>
    </xdr:to>
    <xdr:sp macro="" textlink="">
      <xdr:nvSpPr>
        <xdr:cNvPr id="2058" name="Rectangle 10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787400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5.1640625" defaultRowHeight="15" customHeight="1" x14ac:dyDescent="0"/>
  <cols>
    <col min="1" max="1" width="16.6640625" customWidth="1"/>
    <col min="2" max="2" width="26.1640625" customWidth="1"/>
    <col min="3" max="3" width="15.6640625" customWidth="1"/>
    <col min="4" max="4" width="12" customWidth="1"/>
    <col min="5" max="5" width="8.1640625" customWidth="1"/>
    <col min="6" max="6" width="8.6640625" customWidth="1"/>
    <col min="7" max="7" width="8.5" customWidth="1"/>
    <col min="8" max="8" width="11.1640625" customWidth="1"/>
    <col min="9" max="9" width="13.6640625" customWidth="1"/>
    <col min="10" max="10" width="6.5" customWidth="1"/>
    <col min="11" max="11" width="8.83203125" customWidth="1"/>
    <col min="12" max="12" width="20.1640625" customWidth="1"/>
    <col min="13" max="14" width="12.1640625" customWidth="1"/>
  </cols>
  <sheetData>
    <row r="1" spans="1:14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spans="1:14" ht="13.5" customHeight="1">
      <c r="A2" s="3" t="s">
        <v>12</v>
      </c>
      <c r="B2" s="4" t="s">
        <v>13</v>
      </c>
      <c r="C2" s="5" t="s">
        <v>14</v>
      </c>
      <c r="D2" s="6">
        <v>1</v>
      </c>
      <c r="E2" s="7">
        <v>41860</v>
      </c>
      <c r="F2" s="8">
        <v>0.875</v>
      </c>
      <c r="G2" s="9"/>
      <c r="H2" s="4" t="s">
        <v>15</v>
      </c>
      <c r="I2" s="4" t="s">
        <v>16</v>
      </c>
      <c r="J2" s="4">
        <v>2612</v>
      </c>
      <c r="K2" s="6" t="s">
        <v>17</v>
      </c>
      <c r="L2" s="4" t="s">
        <v>18</v>
      </c>
      <c r="M2" s="10">
        <f t="shared" ref="M2:M8" si="0">((LEFT(H2,(FIND("°",H2,1)-1)))+(MID(H2,(FIND("°",H2,1)+1),(FIND("'",H2,1))-(FIND("°",H2,1)+1))/60))*(IF(RIGHT(H2,1)="N",1,-1))</f>
        <v>45.829720000000002</v>
      </c>
      <c r="N2" s="10">
        <f t="shared" ref="N2:N8" si="1">((LEFT(I2,(FIND("°",I2,1)-1)))+(MID(I2,(FIND("°",I2,1)+1),(FIND("'",I2,1))-(FIND("°",I2,1)+1))/60))*(IF(RIGHT(I2,1)="E",1,-1))</f>
        <v>-129.75904</v>
      </c>
    </row>
    <row r="3" spans="1:14" ht="13.5" customHeight="1">
      <c r="A3" s="3" t="s">
        <v>19</v>
      </c>
      <c r="B3" s="4" t="s">
        <v>20</v>
      </c>
      <c r="C3" s="11" t="s">
        <v>21</v>
      </c>
      <c r="D3" s="6">
        <v>1</v>
      </c>
      <c r="E3" s="7">
        <v>41860</v>
      </c>
      <c r="F3" s="8">
        <v>0.875</v>
      </c>
      <c r="G3" s="9"/>
      <c r="H3" s="4" t="s">
        <v>15</v>
      </c>
      <c r="I3" s="4" t="s">
        <v>16</v>
      </c>
      <c r="J3" s="4">
        <v>2612</v>
      </c>
      <c r="K3" s="6" t="s">
        <v>17</v>
      </c>
      <c r="L3" s="4" t="s">
        <v>22</v>
      </c>
      <c r="M3" s="10">
        <f t="shared" si="0"/>
        <v>45.829720000000002</v>
      </c>
      <c r="N3" s="10">
        <f t="shared" si="1"/>
        <v>-129.75904</v>
      </c>
    </row>
    <row r="4" spans="1:14" ht="13.5" customHeight="1">
      <c r="A4" s="3" t="s">
        <v>23</v>
      </c>
      <c r="B4" s="4" t="s">
        <v>24</v>
      </c>
      <c r="C4" s="11">
        <v>1130</v>
      </c>
      <c r="D4" s="6">
        <v>1</v>
      </c>
      <c r="E4" s="7">
        <v>41860</v>
      </c>
      <c r="F4" s="8">
        <v>0.875</v>
      </c>
      <c r="G4" s="9"/>
      <c r="H4" s="4" t="s">
        <v>15</v>
      </c>
      <c r="I4" s="4" t="s">
        <v>16</v>
      </c>
      <c r="J4" s="4">
        <v>2612</v>
      </c>
      <c r="K4" s="6" t="s">
        <v>17</v>
      </c>
      <c r="L4" s="4" t="s">
        <v>22</v>
      </c>
      <c r="M4" s="10">
        <f t="shared" si="0"/>
        <v>45.829720000000002</v>
      </c>
      <c r="N4" s="10">
        <f t="shared" si="1"/>
        <v>-129.75904</v>
      </c>
    </row>
    <row r="5" spans="1:14" ht="13.5" customHeight="1">
      <c r="A5" s="3" t="s">
        <v>25</v>
      </c>
      <c r="B5" s="4" t="s">
        <v>26</v>
      </c>
      <c r="C5" s="6">
        <v>3399</v>
      </c>
      <c r="D5" s="6">
        <v>1</v>
      </c>
      <c r="E5" s="7">
        <v>41860</v>
      </c>
      <c r="F5" s="8">
        <v>0.875</v>
      </c>
      <c r="G5" s="9"/>
      <c r="H5" s="4" t="s">
        <v>15</v>
      </c>
      <c r="I5" s="4" t="s">
        <v>16</v>
      </c>
      <c r="J5" s="4">
        <v>2612</v>
      </c>
      <c r="K5" s="6" t="s">
        <v>17</v>
      </c>
      <c r="L5" s="4" t="s">
        <v>18</v>
      </c>
      <c r="M5" s="10">
        <f t="shared" si="0"/>
        <v>45.829720000000002</v>
      </c>
      <c r="N5" s="10">
        <f t="shared" si="1"/>
        <v>-129.75904</v>
      </c>
    </row>
    <row r="6" spans="1:14" ht="13.5" customHeight="1">
      <c r="A6" s="3" t="s">
        <v>27</v>
      </c>
      <c r="B6" s="4" t="s">
        <v>28</v>
      </c>
      <c r="C6" s="6">
        <v>3397</v>
      </c>
      <c r="D6" s="6">
        <v>1</v>
      </c>
      <c r="E6" s="7">
        <v>41860</v>
      </c>
      <c r="F6" s="8">
        <v>0.875</v>
      </c>
      <c r="G6" s="9"/>
      <c r="H6" s="4" t="s">
        <v>15</v>
      </c>
      <c r="I6" s="4" t="s">
        <v>16</v>
      </c>
      <c r="J6" s="4">
        <v>2612</v>
      </c>
      <c r="K6" s="6" t="s">
        <v>17</v>
      </c>
      <c r="L6" s="4" t="s">
        <v>18</v>
      </c>
      <c r="M6" s="10">
        <f t="shared" si="0"/>
        <v>45.829720000000002</v>
      </c>
      <c r="N6" s="10">
        <f t="shared" si="1"/>
        <v>-129.75904</v>
      </c>
    </row>
    <row r="7" spans="1:14" ht="13.5" customHeight="1">
      <c r="A7" s="3" t="s">
        <v>29</v>
      </c>
      <c r="B7" s="4" t="s">
        <v>30</v>
      </c>
      <c r="C7" s="6">
        <v>458</v>
      </c>
      <c r="D7" s="6">
        <v>1</v>
      </c>
      <c r="E7" s="7">
        <v>41860</v>
      </c>
      <c r="F7" s="8">
        <v>0.875</v>
      </c>
      <c r="G7" s="9"/>
      <c r="H7" s="4" t="s">
        <v>15</v>
      </c>
      <c r="I7" s="4" t="s">
        <v>16</v>
      </c>
      <c r="J7" s="4">
        <v>2612</v>
      </c>
      <c r="K7" s="6" t="s">
        <v>17</v>
      </c>
      <c r="L7" s="4" t="s">
        <v>18</v>
      </c>
      <c r="M7" s="10">
        <f t="shared" si="0"/>
        <v>45.829720000000002</v>
      </c>
      <c r="N7" s="10">
        <f t="shared" si="1"/>
        <v>-129.75904</v>
      </c>
    </row>
    <row r="8" spans="1:14" ht="13.5" customHeight="1">
      <c r="A8" s="3" t="s">
        <v>31</v>
      </c>
      <c r="B8" s="4" t="s">
        <v>32</v>
      </c>
      <c r="C8" s="6" t="s">
        <v>33</v>
      </c>
      <c r="D8" s="6">
        <v>1</v>
      </c>
      <c r="E8" s="7">
        <v>41860</v>
      </c>
      <c r="F8" s="8">
        <v>0.875</v>
      </c>
      <c r="G8" s="9"/>
      <c r="H8" s="4" t="s">
        <v>15</v>
      </c>
      <c r="I8" s="4" t="s">
        <v>16</v>
      </c>
      <c r="J8" s="4">
        <v>2612</v>
      </c>
      <c r="K8" s="6" t="s">
        <v>17</v>
      </c>
      <c r="L8" s="4" t="s">
        <v>34</v>
      </c>
      <c r="M8" s="10">
        <f t="shared" si="0"/>
        <v>45.829720000000002</v>
      </c>
      <c r="N8" s="10">
        <f t="shared" si="1"/>
        <v>-129.75904</v>
      </c>
    </row>
    <row r="9" spans="1:14" ht="13.5" customHeight="1">
      <c r="A9" s="3"/>
      <c r="B9" s="4"/>
      <c r="C9" s="5"/>
      <c r="D9" s="6"/>
      <c r="E9" s="12"/>
      <c r="F9" s="13"/>
      <c r="G9" s="9"/>
      <c r="H9" s="4"/>
      <c r="I9" s="4"/>
      <c r="J9" s="4"/>
      <c r="K9" s="6"/>
      <c r="L9" s="4"/>
      <c r="M9" s="14"/>
      <c r="N9" s="14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21" sqref="H21"/>
    </sheetView>
  </sheetViews>
  <sheetFormatPr baseColWidth="10" defaultColWidth="15.1640625" defaultRowHeight="15" customHeight="1" x14ac:dyDescent="0"/>
  <cols>
    <col min="1" max="1" width="25.6640625" customWidth="1"/>
    <col min="2" max="2" width="15.83203125" customWidth="1"/>
    <col min="3" max="3" width="14.6640625" customWidth="1"/>
    <col min="4" max="4" width="10.6640625" customWidth="1"/>
    <col min="5" max="5" width="17.1640625" customWidth="1"/>
    <col min="6" max="6" width="13.6640625" customWidth="1"/>
    <col min="7" max="7" width="26.6640625" customWidth="1"/>
    <col min="8" max="8" width="63.33203125" customWidth="1"/>
    <col min="9" max="9" width="72.6640625" customWidth="1"/>
  </cols>
  <sheetData>
    <row r="1" spans="1:9" ht="27" customHeight="1">
      <c r="A1" s="1" t="s">
        <v>1</v>
      </c>
      <c r="B1" s="1" t="s">
        <v>0</v>
      </c>
      <c r="C1" s="1" t="s">
        <v>35</v>
      </c>
      <c r="D1" s="1" t="s">
        <v>3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11</v>
      </c>
    </row>
    <row r="2" spans="1:9" ht="14.25" customHeight="1">
      <c r="A2" s="15"/>
      <c r="B2" s="15" t="str">
        <f ca="1">IFERROR(__xludf.DUMMYFUNCTION("if(isblank(A2),"""",filter(Moorings!A:A,Moorings!B:B=left(A2,14),Moorings!D:D=D2))"),"")</f>
        <v/>
      </c>
      <c r="C2" s="15" t="str">
        <f ca="1">IFERROR(__xludf.DUMMYFUNCTION("if(isblank(A2),"""",filter(Moorings!C:C,Moorings!B:B=left(A2,14),Moorings!D:D=D2))"),"")</f>
        <v/>
      </c>
      <c r="D2" s="15"/>
      <c r="E2" s="15" t="str">
        <f ca="1">IFERROR(__xludf.DUMMYFUNCTION("if(isblank(A2),"""",filter(Moorings!A:A,Moorings!B:B=A2,Moorings!D:D=D2))"),"")</f>
        <v/>
      </c>
      <c r="F2" s="15" t="str">
        <f ca="1">IFERROR(__xludf.DUMMYFUNCTION("if(isblank(A2),"""",filter(Moorings!C:C,Moorings!B:B=A2,Moorings!D:D=D2))"),"")</f>
        <v/>
      </c>
      <c r="G2" s="15"/>
      <c r="H2" s="16"/>
      <c r="I2" s="17"/>
    </row>
    <row r="3" spans="1:9" ht="14.25" customHeight="1">
      <c r="A3" s="18" t="s">
        <v>20</v>
      </c>
      <c r="B3" s="19" t="str">
        <f ca="1">IFERROR(__xludf.DUMMYFUNCTION("if(isblank(A3),"""",filter(Moorings!A:A,Moorings!B:B=left(A3,14),Moorings!D:D=D3))"),"ATAPL-71403-00001")</f>
        <v>ATAPL-71403-00001</v>
      </c>
      <c r="C3" s="20" t="str">
        <f ca="1">IFERROR(__xludf.DUMMYFUNCTION("if(isblank(A3),"""",filter(Moorings!C:C,Moorings!B:B=left(A3,14),Moorings!D:D=D3))"),"SN0001")</f>
        <v>SN0001</v>
      </c>
      <c r="D3" s="21">
        <v>1</v>
      </c>
      <c r="E3" s="19" t="str">
        <f ca="1">IFERROR(__xludf.DUMMYFUNCTION("if(isblank(A3),"""",filter(Moorings!A:A,Moorings!B:B=A3,Moorings!D:D=D3))"),"ATAPL-67977-00002")</f>
        <v>ATAPL-67977-00002</v>
      </c>
      <c r="F3" s="19" t="str">
        <f ca="1">IFERROR(__xludf.DUMMYFUNCTION("if(isblank(A3),"""",filter(Moorings!C:C,Moorings!B:B=A3,Moorings!D:D=D3))"),"5277187-0137")</f>
        <v>5277187-0137</v>
      </c>
      <c r="G3" s="22" t="s">
        <v>40</v>
      </c>
      <c r="H3" s="22">
        <v>45.829700000000003</v>
      </c>
      <c r="I3" s="23" t="s">
        <v>41</v>
      </c>
    </row>
    <row r="4" spans="1:9" ht="14.25" customHeight="1">
      <c r="A4" s="18" t="s">
        <v>20</v>
      </c>
      <c r="B4" s="19" t="str">
        <f ca="1">IFERROR(__xludf.DUMMYFUNCTION("if(isblank(A4),"""",filter(Moorings!A:A,Moorings!B:B=left(A4,14),Moorings!D:D=D4))"),"ATAPL-71403-00001")</f>
        <v>ATAPL-71403-00001</v>
      </c>
      <c r="C4" s="20" t="str">
        <f ca="1">IFERROR(__xludf.DUMMYFUNCTION("if(isblank(A4),"""",filter(Moorings!C:C,Moorings!B:B=left(A4,14),Moorings!D:D=D4))"),"SN0001")</f>
        <v>SN0001</v>
      </c>
      <c r="D4" s="21">
        <v>1</v>
      </c>
      <c r="E4" s="19" t="str">
        <f ca="1">IFERROR(__xludf.DUMMYFUNCTION("if(isblank(A4),"""",filter(Moorings!A:A,Moorings!B:B=A4,Moorings!D:D=D4))"),"ATAPL-67977-00002")</f>
        <v>ATAPL-67977-00002</v>
      </c>
      <c r="F4" s="19" t="str">
        <f ca="1">IFERROR(__xludf.DUMMYFUNCTION("if(isblank(A4),"""",filter(Moorings!C:C,Moorings!B:B=A4,Moorings!D:D=D4))"),"5277187-0137")</f>
        <v>5277187-0137</v>
      </c>
      <c r="G4" s="22" t="s">
        <v>42</v>
      </c>
      <c r="H4" s="22">
        <v>-129.75903166666666</v>
      </c>
      <c r="I4" s="23"/>
    </row>
    <row r="5" spans="1:9" ht="14.25" customHeight="1">
      <c r="A5" s="18"/>
      <c r="B5" s="15" t="str">
        <f ca="1">IFERROR(__xludf.DUMMYFUNCTION("if(isblank(A5),"""",filter(Moorings!A:A,Moorings!B:B=left(A5,14),Moorings!D:D=D5))"),"")</f>
        <v/>
      </c>
      <c r="C5" s="15" t="str">
        <f ca="1">IFERROR(__xludf.DUMMYFUNCTION("if(isblank(A5),"""",filter(Moorings!C:C,Moorings!B:B=left(A5,14),Moorings!D:D=D5))"),"")</f>
        <v/>
      </c>
      <c r="D5" s="24"/>
      <c r="E5" s="15" t="str">
        <f ca="1">IFERROR(__xludf.DUMMYFUNCTION("if(isblank(A5),"""",filter(Moorings!A:A,Moorings!B:B=A5,Moorings!D:D=D5))"),"")</f>
        <v/>
      </c>
      <c r="F5" s="15" t="str">
        <f ca="1">IFERROR(__xludf.DUMMYFUNCTION("if(isblank(A5),"""",filter(Moorings!C:C,Moorings!B:B=A5,Moorings!D:D=D5))"),"")</f>
        <v/>
      </c>
      <c r="G5" s="25"/>
      <c r="H5" s="25"/>
      <c r="I5" s="25" t="s">
        <v>43</v>
      </c>
    </row>
    <row r="6" spans="1:9" ht="14.25" customHeight="1">
      <c r="A6" s="18" t="s">
        <v>24</v>
      </c>
      <c r="B6" s="19" t="str">
        <f ca="1">IFERROR(__xludf.DUMMYFUNCTION("if(isblank(A6),"""",filter(Moorings!A:A,Moorings!B:B=left(A6,14),Moorings!D:D=D6))"),"ATAPL-71403-00001")</f>
        <v>ATAPL-71403-00001</v>
      </c>
      <c r="C6" s="20" t="str">
        <f ca="1">IFERROR(__xludf.DUMMYFUNCTION("if(isblank(A6),"""",filter(Moorings!C:C,Moorings!B:B=left(A6,14),Moorings!D:D=D6))"),"SN0001")</f>
        <v>SN0001</v>
      </c>
      <c r="D6" s="21">
        <v>1</v>
      </c>
      <c r="E6" s="19" t="str">
        <f ca="1">IFERROR(__xludf.DUMMYFUNCTION("if(isblank(A6),"""",filter(Moorings!A:A,Moorings!B:B=A6,Moorings!D:D=D6))"),"ATAPL-58346-00002")</f>
        <v>ATAPL-58346-00002</v>
      </c>
      <c r="F6" s="19" t="str">
        <f ca="1">IFERROR(__xludf.DUMMYFUNCTION("if(isblank(A6),"""",filter(Moorings!C:C,Moorings!B:B=A6,Moorings!D:D=D6))"),"1130")</f>
        <v>1130</v>
      </c>
      <c r="G6" s="22" t="s">
        <v>40</v>
      </c>
      <c r="H6" s="22">
        <v>45.829700000000003</v>
      </c>
      <c r="I6" s="23" t="s">
        <v>41</v>
      </c>
    </row>
    <row r="7" spans="1:9" ht="14.25" customHeight="1">
      <c r="A7" s="18" t="s">
        <v>24</v>
      </c>
      <c r="B7" s="19" t="str">
        <f ca="1">IFERROR(__xludf.DUMMYFUNCTION("if(isblank(A7),"""",filter(Moorings!A:A,Moorings!B:B=left(A7,14),Moorings!D:D=D7))"),"ATAPL-71403-00001")</f>
        <v>ATAPL-71403-00001</v>
      </c>
      <c r="C7" s="20" t="str">
        <f ca="1">IFERROR(__xludf.DUMMYFUNCTION("if(isblank(A7),"""",filter(Moorings!C:C,Moorings!B:B=left(A7,14),Moorings!D:D=D7))"),"SN0001")</f>
        <v>SN0001</v>
      </c>
      <c r="D7" s="21">
        <v>1</v>
      </c>
      <c r="E7" s="19" t="str">
        <f ca="1">IFERROR(__xludf.DUMMYFUNCTION("if(isblank(A7),"""",filter(Moorings!A:A,Moorings!B:B=A7,Moorings!D:D=D7))"),"ATAPL-58346-00002")</f>
        <v>ATAPL-58346-00002</v>
      </c>
      <c r="F7" s="19" t="str">
        <f ca="1">IFERROR(__xludf.DUMMYFUNCTION("if(isblank(A7),"""",filter(Moorings!C:C,Moorings!B:B=A7,Moorings!D:D=D7))"),"1130")</f>
        <v>1130</v>
      </c>
      <c r="G7" s="22" t="s">
        <v>42</v>
      </c>
      <c r="H7" s="22">
        <v>-129.75903166666666</v>
      </c>
      <c r="I7" s="23"/>
    </row>
    <row r="8" spans="1:9" ht="14.25" customHeight="1">
      <c r="A8" s="18" t="s">
        <v>24</v>
      </c>
      <c r="B8" s="19" t="str">
        <f ca="1">IFERROR(__xludf.DUMMYFUNCTION("if(isblank(A8),"""",filter(Moorings!A:A,Moorings!B:B=left(A8,14),Moorings!D:D=D8))"),"ATAPL-71403-00001")</f>
        <v>ATAPL-71403-00001</v>
      </c>
      <c r="C8" s="20" t="str">
        <f ca="1">IFERROR(__xludf.DUMMYFUNCTION("if(isblank(A8),"""",filter(Moorings!C:C,Moorings!B:B=left(A8,14),Moorings!D:D=D8))"),"SN0001")</f>
        <v>SN0001</v>
      </c>
      <c r="D8" s="21">
        <v>1</v>
      </c>
      <c r="E8" s="19" t="str">
        <f ca="1">IFERROR(__xludf.DUMMYFUNCTION("if(isblank(A8),"""",filter(Moorings!A:A,Moorings!B:B=A8,Moorings!D:D=D8))"),"ATAPL-58346-00002")</f>
        <v>ATAPL-58346-00002</v>
      </c>
      <c r="F8" s="19" t="str">
        <f ca="1">IFERROR(__xludf.DUMMYFUNCTION("if(isblank(A8),"""",filter(Moorings!C:C,Moorings!B:B=A8,Moorings!D:D=D8))"),"1130")</f>
        <v>1130</v>
      </c>
      <c r="G8" s="26" t="s">
        <v>44</v>
      </c>
      <c r="H8" s="18" t="s">
        <v>45</v>
      </c>
      <c r="I8" s="23"/>
    </row>
    <row r="9" spans="1:9" ht="14.25" customHeight="1">
      <c r="A9" s="18" t="s">
        <v>24</v>
      </c>
      <c r="B9" s="19" t="str">
        <f ca="1">IFERROR(__xludf.DUMMYFUNCTION("if(isblank(A9),"""",filter(Moorings!A:A,Moorings!B:B=left(A9,14),Moorings!D:D=D9))"),"ATAPL-71403-00001")</f>
        <v>ATAPL-71403-00001</v>
      </c>
      <c r="C9" s="20" t="str">
        <f ca="1">IFERROR(__xludf.DUMMYFUNCTION("if(isblank(A9),"""",filter(Moorings!C:C,Moorings!B:B=left(A9,14),Moorings!D:D=D9))"),"SN0001")</f>
        <v>SN0001</v>
      </c>
      <c r="D9" s="21">
        <v>1</v>
      </c>
      <c r="E9" s="19" t="str">
        <f ca="1">IFERROR(__xludf.DUMMYFUNCTION("if(isblank(A9),"""",filter(Moorings!A:A,Moorings!B:B=A9,Moorings!D:D=D9))"),"ATAPL-58346-00002")</f>
        <v>ATAPL-58346-00002</v>
      </c>
      <c r="F9" s="19" t="str">
        <f ca="1">IFERROR(__xludf.DUMMYFUNCTION("if(isblank(A9),"""",filter(Moorings!C:C,Moorings!B:B=A9,Moorings!D:D=D9))"),"1130")</f>
        <v>1130</v>
      </c>
      <c r="G9" s="18" t="s">
        <v>46</v>
      </c>
      <c r="H9" s="23" t="s">
        <v>47</v>
      </c>
      <c r="I9" s="23"/>
    </row>
    <row r="10" spans="1:9" ht="14.25" customHeight="1">
      <c r="A10" s="18" t="s">
        <v>24</v>
      </c>
      <c r="B10" s="19" t="str">
        <f ca="1">IFERROR(__xludf.DUMMYFUNCTION("if(isblank(A10),"""",filter(Moorings!A:A,Moorings!B:B=left(A10,14),Moorings!D:D=D10))"),"ATAPL-71403-00001")</f>
        <v>ATAPL-71403-00001</v>
      </c>
      <c r="C10" s="20" t="str">
        <f ca="1">IFERROR(__xludf.DUMMYFUNCTION("if(isblank(A10),"""",filter(Moorings!C:C,Moorings!B:B=left(A10,14),Moorings!D:D=D10))"),"SN0001")</f>
        <v>SN0001</v>
      </c>
      <c r="D10" s="21">
        <v>1</v>
      </c>
      <c r="E10" s="19" t="str">
        <f ca="1">IFERROR(__xludf.DUMMYFUNCTION("if(isblank(A10),"""",filter(Moorings!A:A,Moorings!B:B=A10,Moorings!D:D=D10))"),"ATAPL-58346-00002")</f>
        <v>ATAPL-58346-00002</v>
      </c>
      <c r="F10" s="19" t="str">
        <f ca="1">IFERROR(__xludf.DUMMYFUNCTION("if(isblank(A10),"""",filter(Moorings!C:C,Moorings!B:B=A10,Moorings!D:D=D10))"),"1130")</f>
        <v>1130</v>
      </c>
      <c r="G10" s="18" t="s">
        <v>48</v>
      </c>
      <c r="H10" s="27" t="s">
        <v>49</v>
      </c>
      <c r="I10" s="23"/>
    </row>
    <row r="11" spans="1:9" ht="14.25" customHeight="1">
      <c r="A11" s="18"/>
      <c r="B11" s="15" t="str">
        <f ca="1">IFERROR(__xludf.DUMMYFUNCTION("if(isblank(A11),"""",filter(Moorings!A:A,Moorings!B:B=left(A11,14),Moorings!D:D=D11))"),"")</f>
        <v/>
      </c>
      <c r="C11" s="15" t="str">
        <f ca="1">IFERROR(__xludf.DUMMYFUNCTION("if(isblank(A11),"""",filter(Moorings!C:C,Moorings!B:B=left(A11,14),Moorings!D:D=D11))"),"")</f>
        <v/>
      </c>
      <c r="D11" s="24"/>
      <c r="E11" s="15" t="str">
        <f ca="1">IFERROR(__xludf.DUMMYFUNCTION("if(isblank(A11),"""",filter(Moorings!A:A,Moorings!B:B=A11,Moorings!D:D=D11))"),"")</f>
        <v/>
      </c>
      <c r="F11" s="15" t="str">
        <f ca="1">IFERROR(__xludf.DUMMYFUNCTION("if(isblank(A11),"""",filter(Moorings!C:C,Moorings!B:B=A11,Moorings!D:D=D11))"),"")</f>
        <v/>
      </c>
      <c r="G11" s="25"/>
      <c r="H11" s="25"/>
      <c r="I11" s="25"/>
    </row>
    <row r="12" spans="1:9" ht="14.25" customHeight="1">
      <c r="A12" s="18" t="s">
        <v>26</v>
      </c>
      <c r="B12" s="19" t="str">
        <f ca="1">IFERROR(__xludf.DUMMYFUNCTION("if(isblank(A12),"""",filter(Moorings!A:A,Moorings!B:B=left(A12,14),Moorings!D:D=D12))"),"ATAPL-71403-00001")</f>
        <v>ATAPL-71403-00001</v>
      </c>
      <c r="C12" s="20" t="str">
        <f ca="1">IFERROR(__xludf.DUMMYFUNCTION("if(isblank(A12),"""",filter(Moorings!C:C,Moorings!B:B=left(A12,14),Moorings!D:D=D12))"),"SN0001")</f>
        <v>SN0001</v>
      </c>
      <c r="D12" s="21">
        <v>1</v>
      </c>
      <c r="E12" s="19" t="str">
        <f ca="1">IFERROR(__xludf.DUMMYFUNCTION("if(isblank(A12),"""",filter(Moorings!A:A,Moorings!B:B=A12,Moorings!D:D=D12))"),"ATAPL-70111-00002")</f>
        <v>ATAPL-70111-00002</v>
      </c>
      <c r="F12" s="19" t="str">
        <f ca="1">IFERROR(__xludf.DUMMYFUNCTION("if(isblank(A12),"""",filter(Moorings!C:C,Moorings!B:B=A12,Moorings!D:D=D12))"),"3399")</f>
        <v>3399</v>
      </c>
      <c r="G12" s="18" t="s">
        <v>50</v>
      </c>
      <c r="H12" s="27">
        <v>3.0099999999999998E-2</v>
      </c>
      <c r="I12" s="23" t="s">
        <v>41</v>
      </c>
    </row>
    <row r="13" spans="1:9" ht="14.25" customHeight="1">
      <c r="A13" s="18" t="s">
        <v>26</v>
      </c>
      <c r="B13" s="19" t="str">
        <f ca="1">IFERROR(__xludf.DUMMYFUNCTION("if(isblank(A13),"""",filter(Moorings!A:A,Moorings!B:B=left(A13,14),Moorings!D:D=D13))"),"ATAPL-71403-00001")</f>
        <v>ATAPL-71403-00001</v>
      </c>
      <c r="C13" s="20" t="str">
        <f ca="1">IFERROR(__xludf.DUMMYFUNCTION("if(isblank(A13),"""",filter(Moorings!C:C,Moorings!B:B=left(A13,14),Moorings!D:D=D13))"),"SN0001")</f>
        <v>SN0001</v>
      </c>
      <c r="D13" s="21">
        <v>1</v>
      </c>
      <c r="E13" s="19" t="str">
        <f ca="1">IFERROR(__xludf.DUMMYFUNCTION("if(isblank(A13),"""",filter(Moorings!A:A,Moorings!B:B=A13,Moorings!D:D=D13))"),"ATAPL-70111-00002")</f>
        <v>ATAPL-70111-00002</v>
      </c>
      <c r="F13" s="19" t="str">
        <f ca="1">IFERROR(__xludf.DUMMYFUNCTION("if(isblank(A13),"""",filter(Moorings!C:C,Moorings!B:B=A13,Moorings!D:D=D13))"),"3399")</f>
        <v>3399</v>
      </c>
      <c r="G13" s="23" t="s">
        <v>51</v>
      </c>
      <c r="H13" s="27">
        <v>46</v>
      </c>
      <c r="I13" s="23"/>
    </row>
    <row r="14" spans="1:9" ht="14.25" customHeight="1">
      <c r="A14" s="18"/>
      <c r="B14" s="15" t="str">
        <f ca="1">IFERROR(__xludf.DUMMYFUNCTION("if(isblank(A14),"""",filter(Moorings!A:A,Moorings!B:B=left(A14,14),Moorings!D:D=D14))"),"")</f>
        <v/>
      </c>
      <c r="C14" s="15" t="str">
        <f ca="1">IFERROR(__xludf.DUMMYFUNCTION("if(isblank(A14),"""",filter(Moorings!C:C,Moorings!B:B=left(A14,14),Moorings!D:D=D14))"),"")</f>
        <v/>
      </c>
      <c r="D14" s="24"/>
      <c r="E14" s="15" t="str">
        <f ca="1">IFERROR(__xludf.DUMMYFUNCTION("if(isblank(A14),"""",filter(Moorings!A:A,Moorings!B:B=A14,Moorings!D:D=D14))"),"")</f>
        <v/>
      </c>
      <c r="F14" s="15" t="str">
        <f ca="1">IFERROR(__xludf.DUMMYFUNCTION("if(isblank(A14),"""",filter(Moorings!C:C,Moorings!B:B=A14,Moorings!D:D=D14))"),"")</f>
        <v/>
      </c>
      <c r="G14" s="25"/>
      <c r="H14" s="25"/>
      <c r="I14" s="25"/>
    </row>
    <row r="15" spans="1:9" ht="14.25" customHeight="1">
      <c r="A15" s="28" t="s">
        <v>28</v>
      </c>
      <c r="B15" s="19" t="str">
        <f ca="1">IFERROR(__xludf.DUMMYFUNCTION("if(isblank(A15),"""",filter(Moorings!A:A,Moorings!B:B=left(A15,14),Moorings!D:D=D15))"),"ATAPL-71403-00001")</f>
        <v>ATAPL-71403-00001</v>
      </c>
      <c r="C15" s="20" t="str">
        <f ca="1">IFERROR(__xludf.DUMMYFUNCTION("if(isblank(A15),"""",filter(Moorings!C:C,Moorings!B:B=left(A15,14),Moorings!D:D=D15))"),"SN0001")</f>
        <v>SN0001</v>
      </c>
      <c r="D15" s="21">
        <v>1</v>
      </c>
      <c r="E15" s="19" t="str">
        <f ca="1">IFERROR(__xludf.DUMMYFUNCTION("if(isblank(A15),"""",filter(Moorings!A:A,Moorings!B:B=A15,Moorings!D:D=D15))"),"ATAPL-70110-00002")</f>
        <v>ATAPL-70110-00002</v>
      </c>
      <c r="F15" s="19" t="str">
        <f ca="1">IFERROR(__xludf.DUMMYFUNCTION("if(isblank(A15),"""",filter(Moorings!C:C,Moorings!B:B=A15,Moorings!D:D=D15))"),"3397")</f>
        <v>3397</v>
      </c>
      <c r="G15" s="22" t="s">
        <v>52</v>
      </c>
      <c r="H15" s="29">
        <v>0</v>
      </c>
      <c r="I15" s="27" t="s">
        <v>53</v>
      </c>
    </row>
    <row r="16" spans="1:9" ht="14.25" customHeight="1">
      <c r="A16" s="28" t="s">
        <v>28</v>
      </c>
      <c r="B16" s="19" t="str">
        <f ca="1">IFERROR(__xludf.DUMMYFUNCTION("if(isblank(A16),"""",filter(Moorings!A:A,Moorings!B:B=left(A16,14),Moorings!D:D=D16))"),"ATAPL-71403-00001")</f>
        <v>ATAPL-71403-00001</v>
      </c>
      <c r="C16" s="20" t="str">
        <f ca="1">IFERROR(__xludf.DUMMYFUNCTION("if(isblank(A16),"""",filter(Moorings!C:C,Moorings!B:B=left(A16,14),Moorings!D:D=D16))"),"SN0001")</f>
        <v>SN0001</v>
      </c>
      <c r="D16" s="21">
        <v>1</v>
      </c>
      <c r="E16" s="19" t="str">
        <f ca="1">IFERROR(__xludf.DUMMYFUNCTION("if(isblank(A16),"""",filter(Moorings!A:A,Moorings!B:B=A16,Moorings!D:D=D16))"),"ATAPL-70110-00002")</f>
        <v>ATAPL-70110-00002</v>
      </c>
      <c r="F16" s="19" t="str">
        <f ca="1">IFERROR(__xludf.DUMMYFUNCTION("if(isblank(A16),"""",filter(Moorings!C:C,Moorings!B:B=A16,Moorings!D:D=D16))"),"3397")</f>
        <v>3397</v>
      </c>
      <c r="G16" s="22" t="s">
        <v>54</v>
      </c>
      <c r="H16" s="29">
        <v>0</v>
      </c>
      <c r="I16" s="27" t="s">
        <v>53</v>
      </c>
    </row>
    <row r="17" spans="1:9" ht="14.25" customHeight="1">
      <c r="A17" s="28" t="s">
        <v>28</v>
      </c>
      <c r="B17" s="19" t="str">
        <f ca="1">IFERROR(__xludf.DUMMYFUNCTION("if(isblank(A17),"""",filter(Moorings!A:A,Moorings!B:B=left(A17,14),Moorings!D:D=D17))"),"ATAPL-71403-00001")</f>
        <v>ATAPL-71403-00001</v>
      </c>
      <c r="C17" s="20" t="str">
        <f ca="1">IFERROR(__xludf.DUMMYFUNCTION("if(isblank(A17),"""",filter(Moorings!C:C,Moorings!B:B=left(A17,14),Moorings!D:D=D17))"),"SN0001")</f>
        <v>SN0001</v>
      </c>
      <c r="D17" s="21">
        <v>1</v>
      </c>
      <c r="E17" s="19" t="str">
        <f ca="1">IFERROR(__xludf.DUMMYFUNCTION("if(isblank(A17),"""",filter(Moorings!A:A,Moorings!B:B=A17,Moorings!D:D=D17))"),"ATAPL-70110-00002")</f>
        <v>ATAPL-70110-00002</v>
      </c>
      <c r="F17" s="19" t="str">
        <f ca="1">IFERROR(__xludf.DUMMYFUNCTION("if(isblank(A17),"""",filter(Moorings!C:C,Moorings!B:B=A17,Moorings!D:D=D17))"),"3397")</f>
        <v>3397</v>
      </c>
      <c r="G17" s="18" t="s">
        <v>55</v>
      </c>
      <c r="H17" s="18">
        <v>1.21E-2</v>
      </c>
      <c r="I17" s="23"/>
    </row>
    <row r="18" spans="1:9" ht="14.25" customHeight="1">
      <c r="A18" s="28" t="s">
        <v>28</v>
      </c>
      <c r="B18" s="19" t="str">
        <f ca="1">IFERROR(__xludf.DUMMYFUNCTION("if(isblank(A18),"""",filter(Moorings!A:A,Moorings!B:B=left(A18,14),Moorings!D:D=D18))"),"ATAPL-71403-00001")</f>
        <v>ATAPL-71403-00001</v>
      </c>
      <c r="C18" s="20" t="str">
        <f ca="1">IFERROR(__xludf.DUMMYFUNCTION("if(isblank(A18),"""",filter(Moorings!C:C,Moorings!B:B=left(A18,14),Moorings!D:D=D18))"),"SN0001")</f>
        <v>SN0001</v>
      </c>
      <c r="D18" s="21">
        <v>1</v>
      </c>
      <c r="E18" s="19" t="str">
        <f ca="1">IFERROR(__xludf.DUMMYFUNCTION("if(isblank(A18),"""",filter(Moorings!A:A,Moorings!B:B=A18,Moorings!D:D=D18))"),"ATAPL-70110-00002")</f>
        <v>ATAPL-70110-00002</v>
      </c>
      <c r="F18" s="19" t="str">
        <f ca="1">IFERROR(__xludf.DUMMYFUNCTION("if(isblank(A18),"""",filter(Moorings!C:C,Moorings!B:B=A18,Moorings!D:D=D18))"),"3397")</f>
        <v>3397</v>
      </c>
      <c r="G18" s="18" t="s">
        <v>56</v>
      </c>
      <c r="H18" s="23">
        <v>49</v>
      </c>
      <c r="I18" s="23"/>
    </row>
    <row r="19" spans="1:9" ht="14.25" customHeight="1">
      <c r="A19" s="28" t="s">
        <v>28</v>
      </c>
      <c r="B19" s="19" t="str">
        <f ca="1">IFERROR(__xludf.DUMMYFUNCTION("if(isblank(A19),"""",filter(Moorings!A:A,Moorings!B:B=left(A19,14),Moorings!D:D=D19))"),"ATAPL-71403-00001")</f>
        <v>ATAPL-71403-00001</v>
      </c>
      <c r="C19" s="20" t="str">
        <f ca="1">IFERROR(__xludf.DUMMYFUNCTION("if(isblank(A19),"""",filter(Moorings!C:C,Moorings!B:B=left(A19,14),Moorings!D:D=D19))"),"SN0001")</f>
        <v>SN0001</v>
      </c>
      <c r="D19" s="21">
        <v>1</v>
      </c>
      <c r="E19" s="19" t="str">
        <f ca="1">IFERROR(__xludf.DUMMYFUNCTION("if(isblank(A19),"""",filter(Moorings!A:A,Moorings!B:B=A19,Moorings!D:D=D19))"),"ATAPL-70110-00002")</f>
        <v>ATAPL-70110-00002</v>
      </c>
      <c r="F19" s="19" t="str">
        <f ca="1">IFERROR(__xludf.DUMMYFUNCTION("if(isblank(A19),"""",filter(Moorings!C:C,Moorings!B:B=A19,Moorings!D:D=D19))"),"3397")</f>
        <v>3397</v>
      </c>
      <c r="G19" s="23" t="s">
        <v>57</v>
      </c>
      <c r="H19" s="23">
        <v>140</v>
      </c>
      <c r="I19" s="23" t="s">
        <v>58</v>
      </c>
    </row>
    <row r="20" spans="1:9" ht="14.25" customHeight="1">
      <c r="A20" s="28" t="s">
        <v>28</v>
      </c>
      <c r="B20" s="19" t="str">
        <f ca="1">IFERROR(__xludf.DUMMYFUNCTION("if(isblank(A20),"""",filter(Moorings!A:A,Moorings!B:B=left(A20,14),Moorings!D:D=D20))"),"ATAPL-71403-00001")</f>
        <v>ATAPL-71403-00001</v>
      </c>
      <c r="C20" s="20" t="str">
        <f ca="1">IFERROR(__xludf.DUMMYFUNCTION("if(isblank(A20),"""",filter(Moorings!C:C,Moorings!B:B=left(A20,14),Moorings!D:D=D20))"),"SN0001")</f>
        <v>SN0001</v>
      </c>
      <c r="D20" s="21">
        <v>1</v>
      </c>
      <c r="E20" s="19" t="str">
        <f ca="1">IFERROR(__xludf.DUMMYFUNCTION("if(isblank(A20),"""",filter(Moorings!A:A,Moorings!B:B=A20,Moorings!D:D=D20))"),"ATAPL-70110-00002")</f>
        <v>ATAPL-70110-00002</v>
      </c>
      <c r="F20" s="19" t="str">
        <f ca="1">IFERROR(__xludf.DUMMYFUNCTION("if(isblank(A20),"""",filter(Moorings!C:C,Moorings!B:B=A20,Moorings!D:D=D20))"),"3397")</f>
        <v>3397</v>
      </c>
      <c r="G20" s="23" t="s">
        <v>59</v>
      </c>
      <c r="H20" s="23">
        <v>700</v>
      </c>
      <c r="I20" s="23" t="s">
        <v>58</v>
      </c>
    </row>
    <row r="21" spans="1:9" ht="14.25" customHeight="1">
      <c r="A21" s="28" t="s">
        <v>28</v>
      </c>
      <c r="B21" s="19" t="str">
        <f ca="1">IFERROR(__xludf.DUMMYFUNCTION("if(isblank(A21),"""",filter(Moorings!A:A,Moorings!B:B=left(A21,14),Moorings!D:D=D21))"),"ATAPL-71403-00001")</f>
        <v>ATAPL-71403-00001</v>
      </c>
      <c r="C21" s="20" t="str">
        <f ca="1">IFERROR(__xludf.DUMMYFUNCTION("if(isblank(A21),"""",filter(Moorings!C:C,Moorings!B:B=left(A21,14),Moorings!D:D=D21))"),"SN0001")</f>
        <v>SN0001</v>
      </c>
      <c r="D21" s="21">
        <v>1</v>
      </c>
      <c r="E21" s="19" t="str">
        <f ca="1">IFERROR(__xludf.DUMMYFUNCTION("if(isblank(A21),"""",filter(Moorings!A:A,Moorings!B:B=A21,Moorings!D:D=D21))"),"ATAPL-70110-00002")</f>
        <v>ATAPL-70110-00002</v>
      </c>
      <c r="F21" s="19" t="str">
        <f ca="1">IFERROR(__xludf.DUMMYFUNCTION("if(isblank(A21),"""",filter(Moorings!C:C,Moorings!B:B=A21,Moorings!D:D=D21))"),"3397")</f>
        <v>3397</v>
      </c>
      <c r="G21" s="23" t="s">
        <v>60</v>
      </c>
      <c r="H21" s="23">
        <v>1.0960000000000001</v>
      </c>
      <c r="I21" s="23" t="s">
        <v>58</v>
      </c>
    </row>
    <row r="22" spans="1:9" ht="14.25" customHeight="1">
      <c r="A22" s="28" t="s">
        <v>28</v>
      </c>
      <c r="B22" s="19" t="str">
        <f ca="1">IFERROR(__xludf.DUMMYFUNCTION("if(isblank(A22),"""",filter(Moorings!A:A,Moorings!B:B=left(A22,14),Moorings!D:D=D22))"),"ATAPL-71403-00001")</f>
        <v>ATAPL-71403-00001</v>
      </c>
      <c r="C22" s="20" t="str">
        <f ca="1">IFERROR(__xludf.DUMMYFUNCTION("if(isblank(A22),"""",filter(Moorings!C:C,Moorings!B:B=left(A22,14),Moorings!D:D=D22))"),"SN0001")</f>
        <v>SN0001</v>
      </c>
      <c r="D22" s="21">
        <v>1</v>
      </c>
      <c r="E22" s="19" t="str">
        <f ca="1">IFERROR(__xludf.DUMMYFUNCTION("if(isblank(A22),"""",filter(Moorings!A:A,Moorings!B:B=A22,Moorings!D:D=D22))"),"ATAPL-70110-00002")</f>
        <v>ATAPL-70110-00002</v>
      </c>
      <c r="F22" s="19" t="str">
        <f ca="1">IFERROR(__xludf.DUMMYFUNCTION("if(isblank(A22),"""",filter(Moorings!C:C,Moorings!B:B=A22,Moorings!D:D=D22))"),"3397")</f>
        <v>3397</v>
      </c>
      <c r="G22" s="23" t="s">
        <v>61</v>
      </c>
      <c r="H22" s="23">
        <v>3.9E-2</v>
      </c>
      <c r="I22" s="23" t="s">
        <v>62</v>
      </c>
    </row>
    <row r="23" spans="1:9" ht="14.25" customHeight="1">
      <c r="A23" s="18"/>
      <c r="B23" s="15" t="str">
        <f ca="1">IFERROR(__xludf.DUMMYFUNCTION("if(isblank(A23),"""",filter(Moorings!A:A,Moorings!B:B=left(A23,14),Moorings!D:D=D23))"),"")</f>
        <v/>
      </c>
      <c r="C23" s="15" t="str">
        <f ca="1">IFERROR(__xludf.DUMMYFUNCTION("if(isblank(A23),"""",filter(Moorings!C:C,Moorings!B:B=left(A23,14),Moorings!D:D=D23))"),"")</f>
        <v/>
      </c>
      <c r="D23" s="21"/>
      <c r="E23" s="15" t="str">
        <f ca="1">IFERROR(__xludf.DUMMYFUNCTION("if(isblank(A23),"""",filter(Moorings!A:A,Moorings!B:B=A23,Moorings!D:D=D23))"),"")</f>
        <v/>
      </c>
      <c r="F23" s="15" t="str">
        <f ca="1">IFERROR(__xludf.DUMMYFUNCTION("if(isblank(A23),"""",filter(Moorings!C:C,Moorings!B:B=A23,Moorings!D:D=D23))"),"")</f>
        <v/>
      </c>
      <c r="G23" s="23"/>
      <c r="H23" s="23"/>
      <c r="I23" s="23"/>
    </row>
    <row r="24" spans="1:9" ht="14.25" customHeight="1">
      <c r="A24" s="18" t="s">
        <v>30</v>
      </c>
      <c r="B24" s="19" t="str">
        <f ca="1">IFERROR(__xludf.DUMMYFUNCTION("if(isblank(A24),"""",filter(Moorings!A:A,Moorings!B:B=left(A24,14),Moorings!D:D=D24))"),"ATAPL-71403-00001")</f>
        <v>ATAPL-71403-00001</v>
      </c>
      <c r="C24" s="20" t="str">
        <f ca="1">IFERROR(__xludf.DUMMYFUNCTION("if(isblank(A24),"""",filter(Moorings!C:C,Moorings!B:B=left(A24,14),Moorings!D:D=D24))"),"SN0001")</f>
        <v>SN0001</v>
      </c>
      <c r="D24" s="21">
        <v>1</v>
      </c>
      <c r="E24" s="19" t="str">
        <f ca="1">IFERROR(__xludf.DUMMYFUNCTION("if(isblank(A24),"""",filter(Moorings!A:A,Moorings!B:B=A24,Moorings!D:D=D24))"),"ATAPL-58320-00001")</f>
        <v>ATAPL-58320-00001</v>
      </c>
      <c r="F24" s="19" t="str">
        <f ca="1">IFERROR(__xludf.DUMMYFUNCTION("if(isblank(A24),"""",filter(Moorings!C:C,Moorings!B:B=A24,Moorings!D:D=D24))"),"458")</f>
        <v>458</v>
      </c>
      <c r="G24" s="22" t="s">
        <v>40</v>
      </c>
      <c r="H24" s="22">
        <v>45.829700000000003</v>
      </c>
      <c r="I24" s="23" t="s">
        <v>41</v>
      </c>
    </row>
    <row r="25" spans="1:9" ht="14.25" customHeight="1">
      <c r="A25" s="18" t="s">
        <v>30</v>
      </c>
      <c r="B25" s="19" t="str">
        <f ca="1">IFERROR(__xludf.DUMMYFUNCTION("if(isblank(A25),"""",filter(Moorings!A:A,Moorings!B:B=left(A25,14),Moorings!D:D=D25))"),"ATAPL-71403-00001")</f>
        <v>ATAPL-71403-00001</v>
      </c>
      <c r="C25" s="20" t="str">
        <f ca="1">IFERROR(__xludf.DUMMYFUNCTION("if(isblank(A25),"""",filter(Moorings!C:C,Moorings!B:B=left(A25,14),Moorings!D:D=D25))"),"SN0001")</f>
        <v>SN0001</v>
      </c>
      <c r="D25" s="21">
        <v>1</v>
      </c>
      <c r="E25" s="19" t="str">
        <f ca="1">IFERROR(__xludf.DUMMYFUNCTION("if(isblank(A25),"""",filter(Moorings!A:A,Moorings!B:B=A25,Moorings!D:D=D25))"),"ATAPL-58320-00001")</f>
        <v>ATAPL-58320-00001</v>
      </c>
      <c r="F25" s="19" t="str">
        <f ca="1">IFERROR(__xludf.DUMMYFUNCTION("if(isblank(A25),"""",filter(Moorings!C:C,Moorings!B:B=A25,Moorings!D:D=D25))"),"458")</f>
        <v>458</v>
      </c>
      <c r="G25" s="22" t="s">
        <v>42</v>
      </c>
      <c r="H25" s="22">
        <v>-129.75903166666666</v>
      </c>
      <c r="I25" s="23" t="s">
        <v>63</v>
      </c>
    </row>
    <row r="26" spans="1:9" ht="14.25" customHeight="1">
      <c r="A26" s="18" t="s">
        <v>30</v>
      </c>
      <c r="B26" s="19" t="str">
        <f ca="1">IFERROR(__xludf.DUMMYFUNCTION("if(isblank(A26),"""",filter(Moorings!A:A,Moorings!B:B=left(A26,14),Moorings!D:D=D26))"),"ATAPL-71403-00001")</f>
        <v>ATAPL-71403-00001</v>
      </c>
      <c r="C26" s="20" t="str">
        <f ca="1">IFERROR(__xludf.DUMMYFUNCTION("if(isblank(A26),"""",filter(Moorings!C:C,Moorings!B:B=left(A26,14),Moorings!D:D=D26))"),"SN0001")</f>
        <v>SN0001</v>
      </c>
      <c r="D26" s="21">
        <v>1</v>
      </c>
      <c r="E26" s="19" t="str">
        <f ca="1">IFERROR(__xludf.DUMMYFUNCTION("if(isblank(A26),"""",filter(Moorings!A:A,Moorings!B:B=A26,Moorings!D:D=D26))"),"ATAPL-58320-00001")</f>
        <v>ATAPL-58320-00001</v>
      </c>
      <c r="F26" s="19" t="str">
        <f ca="1">IFERROR(__xludf.DUMMYFUNCTION("if(isblank(A26),"""",filter(Moorings!C:C,Moorings!B:B=A26,Moorings!D:D=D26))"),"458")</f>
        <v>458</v>
      </c>
      <c r="G26" s="26" t="s">
        <v>64</v>
      </c>
      <c r="H26" s="27" t="s">
        <v>65</v>
      </c>
      <c r="I26" s="23"/>
    </row>
    <row r="27" spans="1:9" ht="14.25" customHeight="1">
      <c r="A27" s="25"/>
      <c r="B27" s="15" t="str">
        <f ca="1">IFERROR(__xludf.DUMMYFUNCTION("if(isblank(A27),"""",filter(Moorings!A:A,Moorings!B:B=left(A27,14),Moorings!D:D=D27))"),"")</f>
        <v/>
      </c>
      <c r="C27" s="15" t="str">
        <f ca="1">IFERROR(__xludf.DUMMYFUNCTION("if(isblank(A27),"""",filter(Moorings!C:C,Moorings!B:B=left(A27,14),Moorings!D:D=D27))"),"")</f>
        <v/>
      </c>
      <c r="D27" s="24"/>
      <c r="E27" s="15" t="str">
        <f ca="1">IFERROR(__xludf.DUMMYFUNCTION("if(isblank(A27),"""",filter(Moorings!A:A,Moorings!B:B=A27,Moorings!D:D=D27))"),"")</f>
        <v/>
      </c>
      <c r="F27" s="15" t="str">
        <f ca="1">IFERROR(__xludf.DUMMYFUNCTION("if(isblank(A27),"""",filter(Moorings!C:C,Moorings!B:B=A27,Moorings!D:D=D27))"),"")</f>
        <v/>
      </c>
      <c r="G27" s="25"/>
      <c r="H27" s="25"/>
      <c r="I27" s="23"/>
    </row>
    <row r="28" spans="1:9" ht="14.25" customHeight="1">
      <c r="A28" s="27"/>
      <c r="B28" s="15" t="str">
        <f ca="1">IFERROR(__xludf.DUMMYFUNCTION("if(isblank(A28),"""",filter(Moorings!A:A,Moorings!B:B=left(A28,14),Moorings!D:D=D28))"),"")</f>
        <v/>
      </c>
      <c r="C28" s="15" t="str">
        <f ca="1">IFERROR(__xludf.DUMMYFUNCTION("if(isblank(A28),"""",filter(Moorings!C:C,Moorings!B:B=left(A28,14),Moorings!D:D=D28))"),"")</f>
        <v/>
      </c>
      <c r="D28" s="21"/>
      <c r="E28" s="15" t="str">
        <f ca="1">IFERROR(__xludf.DUMMYFUNCTION("if(isblank(A28),"""",filter(Moorings!A:A,Moorings!B:B=A28,Moorings!D:D=D28))"),"")</f>
        <v/>
      </c>
      <c r="F28" s="15" t="str">
        <f ca="1">IFERROR(__xludf.DUMMYFUNCTION("if(isblank(A28),"""",filter(Moorings!C:C,Moorings!B:B=A28,Moorings!D:D=D28))"),"")</f>
        <v/>
      </c>
      <c r="G28" s="25"/>
      <c r="H28" s="25"/>
      <c r="I28" s="30" t="s">
        <v>66</v>
      </c>
    </row>
    <row r="29" spans="1:9" ht="14.25" customHeight="1">
      <c r="A29" s="25"/>
      <c r="B29" s="15" t="str">
        <f ca="1">IFERROR(__xludf.DUMMYFUNCTION("if(isblank(A29),"""",filter(Moorings!A:A,Moorings!B:B=left(A29,14),Moorings!D:D=D29))"),"")</f>
        <v/>
      </c>
      <c r="C29" s="15" t="str">
        <f ca="1">IFERROR(__xludf.DUMMYFUNCTION("if(isblank(A29),"""",filter(Moorings!C:C,Moorings!B:B=left(A29,14),Moorings!D:D=D29))"),"")</f>
        <v/>
      </c>
      <c r="D29" s="24"/>
      <c r="E29" s="15" t="str">
        <f ca="1">IFERROR(__xludf.DUMMYFUNCTION("if(isblank(A29),"""",filter(Moorings!A:A,Moorings!B:B=A29,Moorings!D:D=D29))"),"")</f>
        <v/>
      </c>
      <c r="F29" s="15" t="str">
        <f ca="1">IFERROR(__xludf.DUMMYFUNCTION("if(isblank(A29),"""",filter(Moorings!C:C,Moorings!B:B=A29,Moorings!D:D=D29))"),"")</f>
        <v/>
      </c>
      <c r="G29" s="25"/>
      <c r="H29" s="25"/>
      <c r="I29" s="25"/>
    </row>
    <row r="30" spans="1:9" ht="14">
      <c r="A30" s="31"/>
      <c r="B30" s="15" t="str">
        <f ca="1">IFERROR(__xludf.DUMMYFUNCTION("if(isblank(A30),"""",filter(Moorings!A:A,Moorings!B:B=left(A30,14),Moorings!D:D=D30))"),"")</f>
        <v/>
      </c>
      <c r="C30" s="15" t="str">
        <f ca="1">IFERROR(__xludf.DUMMYFUNCTION("if(isblank(A30),"""",filter(Moorings!C:C,Moorings!B:B=left(A30,14),Moorings!D:D=D30))"),"")</f>
        <v/>
      </c>
      <c r="D30" s="32"/>
      <c r="E30" s="15" t="str">
        <f ca="1">IFERROR(__xludf.DUMMYFUNCTION("if(isblank(A30),"""",filter(Moorings!A:A,Moorings!B:B=A30,Moorings!D:D=D30))"),"")</f>
        <v/>
      </c>
      <c r="F30" s="15" t="str">
        <f ca="1">IFERROR(__xludf.DUMMYFUNCTION("if(isblank(A30),"""",filter(Moorings!C:C,Moorings!B:B=A30,Moorings!D:D=D30))"),"")</f>
        <v/>
      </c>
      <c r="G30" s="31"/>
      <c r="H30" s="31"/>
      <c r="I30" s="31"/>
    </row>
    <row r="31" spans="1:9" ht="14">
      <c r="A31" s="31"/>
      <c r="B31" s="15" t="str">
        <f ca="1">IFERROR(__xludf.DUMMYFUNCTION("if(isblank(A31),"""",filter(Moorings!A:A,Moorings!B:B=left(A31,14),Moorings!D:D=D31))"),"")</f>
        <v/>
      </c>
      <c r="C31" s="15" t="str">
        <f ca="1">IFERROR(__xludf.DUMMYFUNCTION("if(isblank(A31),"""",filter(Moorings!C:C,Moorings!B:B=left(A31,14),Moorings!D:D=D31))"),"")</f>
        <v/>
      </c>
      <c r="D31" s="32"/>
      <c r="E31" s="15" t="str">
        <f ca="1">IFERROR(__xludf.DUMMYFUNCTION("if(isblank(A31),"""",filter(Moorings!A:A,Moorings!B:B=A31,Moorings!D:D=D31))"),"")</f>
        <v/>
      </c>
      <c r="F31" s="15" t="str">
        <f ca="1">IFERROR(__xludf.DUMMYFUNCTION("if(isblank(A31),"""",filter(Moorings!C:C,Moorings!B:B=A31,Moorings!D:D=D31))"),"")</f>
        <v/>
      </c>
      <c r="G31" s="31"/>
      <c r="H31" s="31"/>
      <c r="I31" s="31"/>
    </row>
    <row r="32" spans="1:9" ht="14">
      <c r="A32" s="31"/>
      <c r="B32" s="15" t="str">
        <f ca="1">IFERROR(__xludf.DUMMYFUNCTION("if(isblank(A32),"""",filter(Moorings!A:A,Moorings!B:B=left(A32,14),Moorings!D:D=D32))"),"")</f>
        <v/>
      </c>
      <c r="C32" s="15" t="str">
        <f ca="1">IFERROR(__xludf.DUMMYFUNCTION("if(isblank(A32),"""",filter(Moorings!C:C,Moorings!B:B=left(A32,14),Moorings!D:D=D32))"),"")</f>
        <v/>
      </c>
      <c r="D32" s="32"/>
      <c r="E32" s="15" t="str">
        <f ca="1">IFERROR(__xludf.DUMMYFUNCTION("if(isblank(A32),"""",filter(Moorings!A:A,Moorings!B:B=A32,Moorings!D:D=D32))"),"")</f>
        <v/>
      </c>
      <c r="F32" s="15" t="str">
        <f ca="1">IFERROR(__xludf.DUMMYFUNCTION("if(isblank(A32),"""",filter(Moorings!C:C,Moorings!B:B=A32,Moorings!D:D=D32))"),"")</f>
        <v/>
      </c>
      <c r="G32" s="31"/>
      <c r="H32" s="31"/>
      <c r="I32" s="31"/>
    </row>
    <row r="33" spans="1:9" ht="14">
      <c r="A33" s="31"/>
      <c r="B33" s="15" t="str">
        <f ca="1">IFERROR(__xludf.DUMMYFUNCTION("if(isblank(A33),"""",filter(Moorings!A:A,Moorings!B:B=left(A33,14),Moorings!D:D=D33))"),"")</f>
        <v/>
      </c>
      <c r="C33" s="15" t="str">
        <f ca="1">IFERROR(__xludf.DUMMYFUNCTION("if(isblank(A33),"""",filter(Moorings!C:C,Moorings!B:B=left(A33,14),Moorings!D:D=D33))"),"")</f>
        <v/>
      </c>
      <c r="D33" s="32"/>
      <c r="E33" s="15" t="str">
        <f ca="1">IFERROR(__xludf.DUMMYFUNCTION("if(isblank(A33),"""",filter(Moorings!A:A,Moorings!B:B=A33,Moorings!D:D=D33))"),"")</f>
        <v/>
      </c>
      <c r="F33" s="15" t="str">
        <f ca="1">IFERROR(__xludf.DUMMYFUNCTION("if(isblank(A33),"""",filter(Moorings!C:C,Moorings!B:B=A33,Moorings!D:D=D33))"),"")</f>
        <v/>
      </c>
      <c r="G33" s="31"/>
      <c r="H33" s="31"/>
      <c r="I33" s="31"/>
    </row>
    <row r="34" spans="1:9" ht="14">
      <c r="A34" s="31"/>
      <c r="B34" s="15" t="str">
        <f ca="1">IFERROR(__xludf.DUMMYFUNCTION("if(isblank(A34),"""",filter(Moorings!A:A,Moorings!B:B=left(A34,14),Moorings!D:D=D34))"),"")</f>
        <v/>
      </c>
      <c r="C34" s="15" t="str">
        <f ca="1">IFERROR(__xludf.DUMMYFUNCTION("if(isblank(A34),"""",filter(Moorings!C:C,Moorings!B:B=left(A34,14),Moorings!D:D=D34))"),"")</f>
        <v/>
      </c>
      <c r="D34" s="32"/>
      <c r="E34" s="15" t="str">
        <f ca="1">IFERROR(__xludf.DUMMYFUNCTION("if(isblank(A34),"""",filter(Moorings!A:A,Moorings!B:B=A34,Moorings!D:D=D34))"),"")</f>
        <v/>
      </c>
      <c r="F34" s="15" t="str">
        <f ca="1">IFERROR(__xludf.DUMMYFUNCTION("if(isblank(A34),"""",filter(Moorings!C:C,Moorings!B:B=A34,Moorings!D:D=D34))"),"")</f>
        <v/>
      </c>
      <c r="G34" s="31"/>
      <c r="H34" s="31"/>
      <c r="I34" s="31"/>
    </row>
    <row r="35" spans="1:9" ht="14">
      <c r="A35" s="31"/>
      <c r="B35" s="15" t="str">
        <f ca="1">IFERROR(__xludf.DUMMYFUNCTION("if(isblank(A35),"""",filter(Moorings!A:A,Moorings!B:B=left(A35,14),Moorings!D:D=D35))"),"")</f>
        <v/>
      </c>
      <c r="C35" s="15" t="str">
        <f ca="1">IFERROR(__xludf.DUMMYFUNCTION("if(isblank(A35),"""",filter(Moorings!C:C,Moorings!B:B=left(A35,14),Moorings!D:D=D35))"),"")</f>
        <v/>
      </c>
      <c r="D35" s="32"/>
      <c r="E35" s="15" t="str">
        <f ca="1">IFERROR(__xludf.DUMMYFUNCTION("if(isblank(A35),"""",filter(Moorings!A:A,Moorings!B:B=A35,Moorings!D:D=D35))"),"")</f>
        <v/>
      </c>
      <c r="F35" s="15" t="str">
        <f ca="1">IFERROR(__xludf.DUMMYFUNCTION("if(isblank(A35),"""",filter(Moorings!C:C,Moorings!B:B=A35,Moorings!D:D=D35))"),"")</f>
        <v/>
      </c>
      <c r="G35" s="31"/>
      <c r="H35" s="31"/>
      <c r="I35" s="31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640625" defaultRowHeight="15" customHeight="1" x14ac:dyDescent="0"/>
  <cols>
    <col min="1" max="1" width="19.1640625" customWidth="1"/>
    <col min="2" max="2" width="15" customWidth="1"/>
    <col min="3" max="3" width="27.6640625" customWidth="1"/>
    <col min="4" max="4" width="6.6640625" customWidth="1"/>
    <col min="5" max="5" width="19" customWidth="1"/>
    <col min="6" max="6" width="8.6640625" customWidth="1"/>
    <col min="7" max="7" width="10" customWidth="1"/>
  </cols>
  <sheetData>
    <row r="1" spans="1:7">
      <c r="A1" s="33" t="s">
        <v>67</v>
      </c>
      <c r="B1" s="34" t="s">
        <v>68</v>
      </c>
      <c r="C1" s="34" t="s">
        <v>69</v>
      </c>
      <c r="D1" s="34" t="s">
        <v>70</v>
      </c>
      <c r="E1" s="34" t="s">
        <v>71</v>
      </c>
      <c r="F1" s="34" t="s">
        <v>72</v>
      </c>
      <c r="G1" s="34" t="s">
        <v>73</v>
      </c>
    </row>
    <row r="2" spans="1:7">
      <c r="A2" s="35" t="str">
        <f>Moorings!A2</f>
        <v>ATAPL-71403-00001</v>
      </c>
      <c r="B2" s="35" t="str">
        <f>IF(D2="Mooring",Moorings!B2,"")</f>
        <v>RS03AXPD-DP03A</v>
      </c>
      <c r="C2" s="36" t="str">
        <f>IF(D2="Sensor",Moorings!B2,"")</f>
        <v/>
      </c>
      <c r="D2" s="37" t="str">
        <f>IF(ISBLANK(Moorings!B2),"",IF(LEN(Moorings!B2)&gt;14,"Sensor","Mooring"))</f>
        <v>Mooring</v>
      </c>
      <c r="E2" s="38" t="str">
        <f>Moorings!C2</f>
        <v>SN0001</v>
      </c>
      <c r="F2" s="39">
        <f>IF(D2="Mooring",Moorings!E2,"")</f>
        <v>41860</v>
      </c>
      <c r="G2" s="36"/>
    </row>
    <row r="3" spans="1:7">
      <c r="A3" s="35" t="str">
        <f>Moorings!A3</f>
        <v>ATAPL-67977-00002</v>
      </c>
      <c r="B3" s="35" t="str">
        <f>IF(D3="Mooring",Moorings!B3,"")</f>
        <v/>
      </c>
      <c r="C3" s="35" t="str">
        <f>IF(D3="Sensor",Moorings!B3,"")</f>
        <v>RS03AXPD-DP03A-01-CTDPFL304</v>
      </c>
      <c r="D3" s="37" t="str">
        <f>IF(ISBLANK(Moorings!B3),"",IF(LEN(Moorings!B3)&gt;14,"Sensor","Mooring"))</f>
        <v>Sensor</v>
      </c>
      <c r="E3" s="40" t="str">
        <f>Moorings!C3</f>
        <v>5277187-0137</v>
      </c>
      <c r="F3" s="39" t="str">
        <f>IF(D3="Mooring",Moorings!E3,"")</f>
        <v/>
      </c>
      <c r="G3" s="36"/>
    </row>
    <row r="4" spans="1:7">
      <c r="A4" s="35" t="str">
        <f>Moorings!A4</f>
        <v>ATAPL-58346-00002</v>
      </c>
      <c r="B4" s="35" t="str">
        <f>IF(D4="Mooring",Moorings!B4,"")</f>
        <v/>
      </c>
      <c r="C4" s="35" t="str">
        <f>IF(D4="Sensor",Moorings!B4,"")</f>
        <v>RS03AXPD-DP03A-02-VEL3DA303</v>
      </c>
      <c r="D4" s="37" t="str">
        <f>IF(ISBLANK(Moorings!B4),"",IF(LEN(Moorings!B4)&gt;14,"Sensor","Mooring"))</f>
        <v>Sensor</v>
      </c>
      <c r="E4" s="40">
        <f>Moorings!C4</f>
        <v>1130</v>
      </c>
      <c r="F4" s="39" t="str">
        <f>IF(D4="Mooring",Moorings!E4,"")</f>
        <v/>
      </c>
      <c r="G4" s="36"/>
    </row>
    <row r="5" spans="1:7">
      <c r="A5" s="35" t="str">
        <f>Moorings!A5</f>
        <v>ATAPL-70111-00002</v>
      </c>
      <c r="B5" s="35" t="str">
        <f>IF(D5="Mooring",Moorings!B5,"")</f>
        <v/>
      </c>
      <c r="C5" s="35" t="str">
        <f>IF(D5="Sensor",Moorings!B5,"")</f>
        <v>RS03AXPD-DP03A-03-FLCDRA302</v>
      </c>
      <c r="D5" s="37" t="str">
        <f>IF(ISBLANK(Moorings!B5),"",IF(LEN(Moorings!B5)&gt;14,"Sensor","Mooring"))</f>
        <v>Sensor</v>
      </c>
      <c r="E5" s="40">
        <f>Moorings!C5</f>
        <v>3399</v>
      </c>
      <c r="F5" s="39" t="str">
        <f>IF(D5="Mooring",Moorings!E5,"")</f>
        <v/>
      </c>
      <c r="G5" s="36"/>
    </row>
    <row r="6" spans="1:7">
      <c r="A6" s="35" t="str">
        <f>Moorings!A6</f>
        <v>ATAPL-70110-00002</v>
      </c>
      <c r="B6" s="35" t="str">
        <f>IF(D6="Mooring",Moorings!B6,"")</f>
        <v/>
      </c>
      <c r="C6" s="35" t="str">
        <f>IF(D6="Sensor",Moorings!B6,"")</f>
        <v>RS03AXPD-DP03A-04-FLNTUA302</v>
      </c>
      <c r="D6" s="37" t="str">
        <f>IF(ISBLANK(Moorings!B6),"",IF(LEN(Moorings!B6)&gt;14,"Sensor","Mooring"))</f>
        <v>Sensor</v>
      </c>
      <c r="E6" s="40">
        <f>Moorings!C6</f>
        <v>3397</v>
      </c>
      <c r="F6" s="39" t="str">
        <f>IF(D6="Mooring",Moorings!E6,"")</f>
        <v/>
      </c>
      <c r="G6" s="36"/>
    </row>
    <row r="7" spans="1:7">
      <c r="A7" s="35" t="str">
        <f>Moorings!A7</f>
        <v>ATAPL-58320-00001</v>
      </c>
      <c r="B7" s="35" t="str">
        <f>IF(D7="Mooring",Moorings!B7,"")</f>
        <v/>
      </c>
      <c r="C7" s="35" t="str">
        <f>IF(D7="Sensor",Moorings!B7,"")</f>
        <v>RS03AXPD-DP03A-06-DOSTAD304</v>
      </c>
      <c r="D7" s="37" t="str">
        <f>IF(ISBLANK(Moorings!B7),"",IF(LEN(Moorings!B7)&gt;14,"Sensor","Mooring"))</f>
        <v>Sensor</v>
      </c>
      <c r="E7" s="40">
        <f>Moorings!C7</f>
        <v>458</v>
      </c>
      <c r="F7" s="39" t="str">
        <f>IF(D7="Mooring",Moorings!E7,"")</f>
        <v/>
      </c>
      <c r="G7" s="36"/>
    </row>
    <row r="8" spans="1:7">
      <c r="A8" s="35" t="str">
        <f>Moorings!A8</f>
        <v>ATAPL-71553-00005</v>
      </c>
      <c r="B8" s="35" t="str">
        <f>IF(D8="Mooring",Moorings!B8,"")</f>
        <v>RS03AXPD-PD03A</v>
      </c>
      <c r="C8" s="36" t="str">
        <f>IF(D8="Sensor",Moorings!B8,"")</f>
        <v/>
      </c>
      <c r="D8" s="37" t="str">
        <f>IF(ISBLANK(Moorings!B8),"",IF(LEN(Moorings!B8)&gt;14,"Sensor","Mooring"))</f>
        <v>Mooring</v>
      </c>
      <c r="E8" s="40" t="str">
        <f>Moorings!C8</f>
        <v>SN0005</v>
      </c>
      <c r="F8" s="39">
        <f>IF(D8="Mooring",Moorings!E8,"")</f>
        <v>41860</v>
      </c>
      <c r="G8" s="36"/>
    </row>
    <row r="9" spans="1:7">
      <c r="A9" s="35">
        <f>Moorings!A9</f>
        <v>0</v>
      </c>
      <c r="B9" s="35" t="str">
        <f>IF(D9="Mooring",Moorings!B9,"")</f>
        <v/>
      </c>
      <c r="C9" s="36" t="str">
        <f>IF(D9="Sensor",Moorings!B9,"")</f>
        <v/>
      </c>
      <c r="D9" s="37" t="str">
        <f>IF(ISBLANK(Moorings!B9),"",IF(LEN(Moorings!B9)&gt;14,"Sensor","Mooring"))</f>
        <v/>
      </c>
      <c r="E9" s="38">
        <f>Moorings!C9</f>
        <v>0</v>
      </c>
      <c r="F9" s="39" t="str">
        <f>IF(D9="Mooring",Moorings!E9,"")</f>
        <v/>
      </c>
      <c r="G9" s="36"/>
    </row>
    <row r="10" spans="1:7">
      <c r="A10" s="35">
        <f>Moorings!A10</f>
        <v>0</v>
      </c>
      <c r="B10" s="35" t="str">
        <f>IF(D10="Mooring",Moorings!B10,"")</f>
        <v/>
      </c>
      <c r="C10" s="36" t="str">
        <f>IF(D10="Sensor",Moorings!B10,"")</f>
        <v/>
      </c>
      <c r="D10" s="37" t="str">
        <f>IF(ISBLANK(Moorings!B10),"",IF(LEN(Moorings!B10)&gt;14,"Sensor","Mooring"))</f>
        <v/>
      </c>
      <c r="E10" s="40">
        <f>Moorings!C10</f>
        <v>0</v>
      </c>
      <c r="F10" s="39" t="str">
        <f>IF(D10="Mooring",Moorings!E10,"")</f>
        <v/>
      </c>
      <c r="G10" s="36"/>
    </row>
    <row r="11" spans="1:7">
      <c r="A11" s="35">
        <f>Moorings!A11</f>
        <v>0</v>
      </c>
      <c r="B11" s="35" t="str">
        <f>IF(D11="Mooring",Moorings!B11,"")</f>
        <v/>
      </c>
      <c r="C11" s="36" t="str">
        <f>IF(D11="Sensor",Moorings!B11,"")</f>
        <v/>
      </c>
      <c r="D11" s="37" t="str">
        <f>IF(ISBLANK(Moorings!B11),"",IF(LEN(Moorings!B11)&gt;14,"Sensor","Mooring"))</f>
        <v/>
      </c>
      <c r="E11" s="40">
        <f>Moorings!C11</f>
        <v>0</v>
      </c>
      <c r="F11" s="39" t="str">
        <f>IF(D11="Mooring",Moorings!E11,"")</f>
        <v/>
      </c>
      <c r="G11" s="36"/>
    </row>
    <row r="12" spans="1:7">
      <c r="A12" s="35">
        <f>Moorings!A12</f>
        <v>0</v>
      </c>
      <c r="B12" s="35" t="str">
        <f>IF(D12="Mooring",Moorings!B12,"")</f>
        <v/>
      </c>
      <c r="C12" s="36" t="str">
        <f>IF(D12="Sensor",Moorings!B12,"")</f>
        <v/>
      </c>
      <c r="D12" s="37" t="str">
        <f>IF(ISBLANK(Moorings!B12),"",IF(LEN(Moorings!B12)&gt;14,"Sensor","Mooring"))</f>
        <v/>
      </c>
      <c r="E12" s="40">
        <f>Moorings!C12</f>
        <v>0</v>
      </c>
      <c r="F12" s="39" t="str">
        <f>IF(D12="Mooring",Moorings!E12,"")</f>
        <v/>
      </c>
      <c r="G12" s="36"/>
    </row>
    <row r="13" spans="1:7">
      <c r="A13" s="35">
        <f>Moorings!A13</f>
        <v>0</v>
      </c>
      <c r="B13" s="35" t="str">
        <f>IF(D13="Mooring",Moorings!B13,"")</f>
        <v/>
      </c>
      <c r="C13" s="36" t="str">
        <f>IF(D13="Sensor",Moorings!B13,"")</f>
        <v/>
      </c>
      <c r="D13" s="37" t="str">
        <f>IF(ISBLANK(Moorings!B13),"",IF(LEN(Moorings!B13)&gt;14,"Sensor","Mooring"))</f>
        <v/>
      </c>
      <c r="E13" s="40">
        <f>Moorings!C13</f>
        <v>0</v>
      </c>
      <c r="F13" s="39" t="str">
        <f>IF(D13="Mooring",Moorings!E13,"")</f>
        <v/>
      </c>
      <c r="G13" s="36"/>
    </row>
    <row r="14" spans="1:7">
      <c r="A14" s="35">
        <f>Moorings!A14</f>
        <v>0</v>
      </c>
      <c r="B14" s="35" t="str">
        <f>IF(D14="Mooring",Moorings!B14,"")</f>
        <v/>
      </c>
      <c r="C14" s="36" t="str">
        <f>IF(D14="Sensor",Moorings!B14,"")</f>
        <v/>
      </c>
      <c r="D14" s="37" t="str">
        <f>IF(ISBLANK(Moorings!B14),"",IF(LEN(Moorings!B14)&gt;14,"Sensor","Mooring"))</f>
        <v/>
      </c>
      <c r="E14" s="40">
        <f>Moorings!C14</f>
        <v>0</v>
      </c>
      <c r="F14" s="39" t="str">
        <f>IF(D14="Mooring",Moorings!E14,"")</f>
        <v/>
      </c>
      <c r="G14" s="36"/>
    </row>
    <row r="15" spans="1:7">
      <c r="A15" s="35">
        <f>Moorings!A15</f>
        <v>0</v>
      </c>
      <c r="B15" s="35" t="str">
        <f>IF(D15="Mooring",Moorings!B15,"")</f>
        <v/>
      </c>
      <c r="C15" s="36" t="str">
        <f>IF(D15="Sensor",Moorings!B15,"")</f>
        <v/>
      </c>
      <c r="D15" s="37" t="str">
        <f>IF(ISBLANK(Moorings!B15),"",IF(LEN(Moorings!B15)&gt;14,"Sensor","Mooring"))</f>
        <v/>
      </c>
      <c r="E15" s="40">
        <f>Moorings!C15</f>
        <v>0</v>
      </c>
      <c r="F15" s="39" t="str">
        <f>IF(D15="Mooring",Moorings!E15,"")</f>
        <v/>
      </c>
      <c r="G15" s="36"/>
    </row>
    <row r="16" spans="1:7">
      <c r="A16" s="35">
        <f>Moorings!A16</f>
        <v>0</v>
      </c>
      <c r="B16" s="35" t="str">
        <f>IF(D16="Mooring",Moorings!B16,"")</f>
        <v/>
      </c>
      <c r="C16" s="36" t="str">
        <f>IF(D16="Sensor",Moorings!B16,"")</f>
        <v/>
      </c>
      <c r="D16" s="37" t="str">
        <f>IF(ISBLANK(Moorings!B16),"",IF(LEN(Moorings!B16)&gt;14,"Sensor","Mooring"))</f>
        <v/>
      </c>
      <c r="E16" s="40">
        <f>Moorings!C16</f>
        <v>0</v>
      </c>
      <c r="F16" s="39" t="str">
        <f>IF(D16="Mooring",Moorings!E16,"")</f>
        <v/>
      </c>
      <c r="G16" s="36"/>
    </row>
    <row r="17" spans="1:7">
      <c r="A17" s="35">
        <f>Moorings!A17</f>
        <v>0</v>
      </c>
      <c r="B17" s="35" t="str">
        <f>IF(D17="Mooring",Moorings!B17,"")</f>
        <v/>
      </c>
      <c r="C17" s="36" t="str">
        <f>IF(D17="Sensor",Moorings!B17,"")</f>
        <v/>
      </c>
      <c r="D17" s="37" t="str">
        <f>IF(ISBLANK(Moorings!B17),"",IF(LEN(Moorings!B17)&gt;14,"Sensor","Mooring"))</f>
        <v/>
      </c>
      <c r="E17" s="40">
        <f>Moorings!C17</f>
        <v>0</v>
      </c>
      <c r="F17" s="39" t="str">
        <f>IF(D17="Mooring",Moorings!E17,"")</f>
        <v/>
      </c>
      <c r="G17" s="36"/>
    </row>
    <row r="18" spans="1:7">
      <c r="A18" s="35">
        <f>Moorings!A18</f>
        <v>0</v>
      </c>
      <c r="B18" s="35" t="str">
        <f>IF(D18="Mooring",Moorings!B18,"")</f>
        <v/>
      </c>
      <c r="C18" s="36" t="str">
        <f>IF(D18="Sensor",Moorings!B18,"")</f>
        <v/>
      </c>
      <c r="D18" s="37" t="str">
        <f>IF(ISBLANK(Moorings!B18),"",IF(LEN(Moorings!B18)&gt;14,"Sensor","Mooring"))</f>
        <v/>
      </c>
      <c r="E18" s="40">
        <f>Moorings!C18</f>
        <v>0</v>
      </c>
      <c r="F18" s="39" t="str">
        <f>IF(D18="Mooring",Moorings!E18,"")</f>
        <v/>
      </c>
      <c r="G18" s="36"/>
    </row>
    <row r="19" spans="1:7">
      <c r="A19" s="35">
        <f>Moorings!A19</f>
        <v>0</v>
      </c>
      <c r="B19" s="35" t="str">
        <f>IF(D19="Mooring",Moorings!B19,"")</f>
        <v/>
      </c>
      <c r="C19" s="36" t="str">
        <f>IF(D19="Sensor",Moorings!B19,"")</f>
        <v/>
      </c>
      <c r="D19" s="37" t="str">
        <f>IF(ISBLANK(Moorings!B19),"",IF(LEN(Moorings!B19)&gt;14,"Sensor","Mooring"))</f>
        <v/>
      </c>
      <c r="E19" s="40">
        <f>Moorings!C19</f>
        <v>0</v>
      </c>
      <c r="F19" s="39" t="str">
        <f>IF(D19="Mooring",Moorings!E19,"")</f>
        <v/>
      </c>
      <c r="G19" s="36"/>
    </row>
    <row r="20" spans="1:7">
      <c r="A20" s="35">
        <f>Moorings!A20</f>
        <v>0</v>
      </c>
      <c r="B20" s="35" t="str">
        <f>IF(D20="Mooring",Moorings!B20,"")</f>
        <v/>
      </c>
      <c r="C20" s="36" t="str">
        <f>IF(D20="Sensor",Moorings!B20,"")</f>
        <v/>
      </c>
      <c r="D20" s="37" t="str">
        <f>IF(ISBLANK(Moorings!B20),"",IF(LEN(Moorings!B20)&gt;14,"Sensor","Mooring"))</f>
        <v/>
      </c>
      <c r="E20" s="40">
        <f>Moorings!C20</f>
        <v>0</v>
      </c>
      <c r="F20" s="39" t="str">
        <f>IF(D20="Mooring",Moorings!E20,"")</f>
        <v/>
      </c>
      <c r="G20" s="36"/>
    </row>
    <row r="21" spans="1:7">
      <c r="A21" s="35">
        <f>Moorings!A21</f>
        <v>0</v>
      </c>
      <c r="B21" s="35" t="str">
        <f>IF(D21="Mooring",Moorings!B21,"")</f>
        <v/>
      </c>
      <c r="C21" s="36" t="str">
        <f>IF(D21="Sensor",Moorings!B21,"")</f>
        <v/>
      </c>
      <c r="D21" s="37" t="str">
        <f>IF(ISBLANK(Moorings!B21),"",IF(LEN(Moorings!B21)&gt;14,"Sensor","Mooring"))</f>
        <v/>
      </c>
      <c r="E21" s="40">
        <f>Moorings!C21</f>
        <v>0</v>
      </c>
      <c r="F21" s="39" t="str">
        <f>IF(D21="Mooring",Moorings!E21,"")</f>
        <v/>
      </c>
      <c r="G21" s="36"/>
    </row>
    <row r="22" spans="1:7">
      <c r="A22" s="35">
        <f>Moorings!A22</f>
        <v>0</v>
      </c>
      <c r="B22" s="35" t="str">
        <f>IF(D22="Mooring",Moorings!B22,"")</f>
        <v/>
      </c>
      <c r="C22" s="36" t="str">
        <f>IF(D22="Sensor",Moorings!B22,"")</f>
        <v/>
      </c>
      <c r="D22" s="37" t="str">
        <f>IF(ISBLANK(Moorings!B22),"",IF(LEN(Moorings!B22)&gt;14,"Sensor","Mooring"))</f>
        <v/>
      </c>
      <c r="E22" s="40">
        <f>Moorings!C22</f>
        <v>0</v>
      </c>
      <c r="F22" s="39" t="str">
        <f>IF(D22="Mooring",Moorings!E22,"")</f>
        <v/>
      </c>
      <c r="G22" s="36"/>
    </row>
    <row r="23" spans="1:7">
      <c r="A23" s="35">
        <f>Moorings!A23</f>
        <v>0</v>
      </c>
      <c r="B23" s="35" t="str">
        <f>IF(D23="Mooring",Moorings!B23,"")</f>
        <v/>
      </c>
      <c r="C23" s="36" t="str">
        <f>IF(D23="Sensor",Moorings!B23,"")</f>
        <v/>
      </c>
      <c r="D23" s="37" t="str">
        <f>IF(ISBLANK(Moorings!B23),"",IF(LEN(Moorings!B23)&gt;14,"Sensor","Mooring"))</f>
        <v/>
      </c>
      <c r="E23" s="40">
        <f>Moorings!C23</f>
        <v>0</v>
      </c>
      <c r="F23" s="39" t="str">
        <f>IF(D23="Mooring",Moorings!E23,"")</f>
        <v/>
      </c>
      <c r="G23" s="36"/>
    </row>
    <row r="24" spans="1:7">
      <c r="A24" s="35">
        <f>Moorings!A24</f>
        <v>0</v>
      </c>
      <c r="B24" s="35" t="str">
        <f>IF(D24="Mooring",Moorings!B24,"")</f>
        <v/>
      </c>
      <c r="C24" s="36" t="str">
        <f>IF(D24="Sensor",Moorings!B24,"")</f>
        <v/>
      </c>
      <c r="D24" s="37" t="str">
        <f>IF(ISBLANK(Moorings!B24),"",IF(LEN(Moorings!B24)&gt;14,"Sensor","Mooring"))</f>
        <v/>
      </c>
      <c r="E24" s="40">
        <f>Moorings!C24</f>
        <v>0</v>
      </c>
      <c r="F24" s="39" t="str">
        <f>IF(D24="Mooring",Moorings!E24,"")</f>
        <v/>
      </c>
      <c r="G24" s="36"/>
    </row>
    <row r="25" spans="1:7">
      <c r="A25" s="35">
        <f>Moorings!A25</f>
        <v>0</v>
      </c>
      <c r="B25" s="35" t="str">
        <f>IF(D25="Mooring",Moorings!B25,"")</f>
        <v/>
      </c>
      <c r="C25" s="36" t="str">
        <f>IF(D25="Sensor",Moorings!B25,"")</f>
        <v/>
      </c>
      <c r="D25" s="37" t="str">
        <f>IF(ISBLANK(Moorings!B25),"",IF(LEN(Moorings!B25)&gt;14,"Sensor","Mooring"))</f>
        <v/>
      </c>
      <c r="E25" s="40">
        <f>Moorings!C25</f>
        <v>0</v>
      </c>
      <c r="F25" s="39" t="str">
        <f>IF(D25="Mooring",Moorings!E25,"")</f>
        <v/>
      </c>
      <c r="G25" s="36"/>
    </row>
    <row r="26" spans="1:7">
      <c r="A26" s="35">
        <f>Moorings!A26</f>
        <v>0</v>
      </c>
      <c r="B26" s="35" t="str">
        <f>IF(D26="Mooring",Moorings!B26,"")</f>
        <v/>
      </c>
      <c r="C26" s="36" t="str">
        <f>IF(D26="Sensor",Moorings!B26,"")</f>
        <v/>
      </c>
      <c r="D26" s="37" t="str">
        <f>IF(ISBLANK(Moorings!B26),"",IF(LEN(Moorings!B26)&gt;14,"Sensor","Mooring"))</f>
        <v/>
      </c>
      <c r="E26" s="40">
        <f>Moorings!C26</f>
        <v>0</v>
      </c>
      <c r="F26" s="39" t="str">
        <f>IF(D26="Mooring",Moorings!E26,"")</f>
        <v/>
      </c>
      <c r="G26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15.1640625" defaultRowHeight="15" customHeight="1" x14ac:dyDescent="0"/>
  <cols>
    <col min="1" max="1" width="29.1640625" customWidth="1"/>
    <col min="2" max="2" width="10.1640625" customWidth="1"/>
    <col min="3" max="3" width="15.83203125" customWidth="1"/>
    <col min="4" max="4" width="10" customWidth="1"/>
    <col min="5" max="5" width="9" customWidth="1"/>
    <col min="6" max="6" width="6.1640625" customWidth="1"/>
    <col min="7" max="7" width="5" customWidth="1"/>
    <col min="8" max="8" width="14" customWidth="1"/>
    <col min="9" max="9" width="17" customWidth="1"/>
    <col min="10" max="10" width="9.6640625" customWidth="1"/>
  </cols>
  <sheetData>
    <row r="1" spans="1:11">
      <c r="A1" s="41" t="str">
        <f ca="1">IFERROR(__xludf.DUMMYFUNCTION("sort(unique(Moorings!B:B))"),"Ref Des")</f>
        <v>Ref Des</v>
      </c>
      <c r="B1" s="42" t="s">
        <v>74</v>
      </c>
      <c r="C1" s="43" t="s">
        <v>75</v>
      </c>
      <c r="D1" s="44" t="s">
        <v>76</v>
      </c>
      <c r="E1" s="44" t="s">
        <v>77</v>
      </c>
      <c r="F1" s="44" t="s">
        <v>78</v>
      </c>
      <c r="G1" s="44"/>
      <c r="H1" s="44" t="s">
        <v>79</v>
      </c>
      <c r="I1" s="43" t="s">
        <v>75</v>
      </c>
      <c r="J1" s="44" t="s">
        <v>78</v>
      </c>
    </row>
    <row r="2" spans="1:11">
      <c r="A2" t="s">
        <v>13</v>
      </c>
      <c r="B2" s="45"/>
      <c r="C2" s="46" t="s">
        <v>80</v>
      </c>
      <c r="D2" s="45" t="s">
        <v>81</v>
      </c>
      <c r="E2" s="45"/>
      <c r="F2" s="47"/>
      <c r="G2" s="47"/>
      <c r="H2" s="45"/>
      <c r="I2" s="48"/>
      <c r="J2" s="47"/>
    </row>
    <row r="3" spans="1:11">
      <c r="A3" t="s">
        <v>20</v>
      </c>
      <c r="B3" s="45"/>
      <c r="C3" s="46" t="s">
        <v>80</v>
      </c>
      <c r="D3" s="45" t="s">
        <v>81</v>
      </c>
      <c r="E3" s="45" t="s">
        <v>81</v>
      </c>
      <c r="F3" s="45"/>
      <c r="G3" s="45"/>
      <c r="H3" s="47"/>
      <c r="I3" s="49"/>
      <c r="J3" s="45"/>
    </row>
    <row r="4" spans="1:11">
      <c r="A4" t="s">
        <v>24</v>
      </c>
      <c r="B4" s="45"/>
      <c r="C4" s="46" t="s">
        <v>80</v>
      </c>
      <c r="D4" s="45" t="s">
        <v>81</v>
      </c>
      <c r="E4" s="45" t="s">
        <v>81</v>
      </c>
      <c r="F4" s="47"/>
      <c r="G4" s="47"/>
      <c r="H4" s="47"/>
      <c r="I4" s="49"/>
      <c r="J4" s="47"/>
    </row>
    <row r="5" spans="1:11">
      <c r="A5" t="s">
        <v>26</v>
      </c>
      <c r="B5" s="45"/>
      <c r="C5" s="46" t="s">
        <v>80</v>
      </c>
      <c r="D5" s="45" t="s">
        <v>81</v>
      </c>
      <c r="E5" s="45" t="s">
        <v>81</v>
      </c>
      <c r="F5" s="47"/>
      <c r="G5" s="47"/>
      <c r="H5" s="47"/>
      <c r="I5" s="48"/>
      <c r="J5" s="47"/>
    </row>
    <row r="6" spans="1:11">
      <c r="A6" t="s">
        <v>28</v>
      </c>
      <c r="B6" s="45"/>
      <c r="C6" s="46" t="s">
        <v>80</v>
      </c>
      <c r="D6" s="45" t="s">
        <v>81</v>
      </c>
      <c r="E6" s="45" t="s">
        <v>81</v>
      </c>
      <c r="F6" s="45"/>
      <c r="G6" s="47"/>
      <c r="H6" s="47"/>
      <c r="I6" s="49"/>
      <c r="J6" s="47"/>
    </row>
    <row r="7" spans="1:11">
      <c r="A7" t="s">
        <v>30</v>
      </c>
      <c r="B7" s="45"/>
      <c r="C7" s="46" t="s">
        <v>80</v>
      </c>
      <c r="D7" s="45" t="s">
        <v>81</v>
      </c>
      <c r="E7" s="45" t="s">
        <v>81</v>
      </c>
      <c r="F7" s="47"/>
      <c r="G7" s="47"/>
      <c r="H7" s="47"/>
      <c r="I7" s="49"/>
      <c r="J7" s="47"/>
    </row>
    <row r="8" spans="1:11">
      <c r="A8" t="s">
        <v>32</v>
      </c>
      <c r="B8" s="45"/>
      <c r="C8" s="46" t="s">
        <v>80</v>
      </c>
      <c r="D8" s="45" t="s">
        <v>81</v>
      </c>
      <c r="E8" s="45"/>
      <c r="F8" s="47"/>
      <c r="G8" s="47"/>
      <c r="H8" s="47"/>
      <c r="I8" s="48"/>
      <c r="J8" s="47"/>
    </row>
    <row r="9" spans="1:11">
      <c r="B9" s="45"/>
      <c r="C9" s="46"/>
      <c r="D9" s="45"/>
      <c r="E9" s="45"/>
      <c r="F9" s="47"/>
      <c r="G9" s="47"/>
      <c r="H9" s="47"/>
      <c r="I9" s="49"/>
      <c r="J9" s="47"/>
    </row>
    <row r="10" spans="1:11">
      <c r="B10" s="45"/>
      <c r="C10" s="46"/>
      <c r="D10" s="45"/>
      <c r="E10" s="45"/>
      <c r="F10" s="47"/>
      <c r="G10" s="47"/>
      <c r="H10" s="47"/>
      <c r="I10" s="49"/>
      <c r="J10" s="47"/>
    </row>
    <row r="11" spans="1:11">
      <c r="B11" s="45"/>
      <c r="C11" s="50"/>
      <c r="D11" s="47"/>
      <c r="E11" s="45"/>
      <c r="F11" s="47"/>
      <c r="G11" s="47"/>
      <c r="H11" s="45"/>
      <c r="I11" s="48"/>
      <c r="J11" s="47"/>
    </row>
    <row r="12" spans="1:11">
      <c r="B12" s="45"/>
      <c r="C12" s="46"/>
      <c r="D12" s="45"/>
      <c r="E12" s="45"/>
      <c r="F12" s="47"/>
      <c r="G12" s="47"/>
      <c r="H12" s="47"/>
      <c r="I12" s="51"/>
      <c r="J12" s="45" t="s">
        <v>82</v>
      </c>
    </row>
    <row r="13" spans="1:11">
      <c r="B13" s="45"/>
      <c r="C13" s="50"/>
      <c r="D13" s="45"/>
      <c r="E13" s="45"/>
      <c r="F13" s="47"/>
      <c r="G13" s="47"/>
      <c r="H13" s="47"/>
      <c r="I13" s="49"/>
      <c r="J13" s="45"/>
      <c r="K13" s="52" t="s">
        <v>82</v>
      </c>
    </row>
    <row r="14" spans="1:11">
      <c r="B14" s="45"/>
      <c r="C14" s="46"/>
      <c r="D14" s="45"/>
      <c r="E14" s="45"/>
      <c r="F14" s="47"/>
      <c r="G14" s="47"/>
      <c r="H14" s="47"/>
      <c r="I14" s="49"/>
      <c r="J14" s="45"/>
      <c r="K14" s="52" t="s">
        <v>82</v>
      </c>
    </row>
    <row r="15" spans="1:11">
      <c r="B15" s="45"/>
      <c r="C15" s="46"/>
      <c r="D15" s="45"/>
      <c r="E15" s="45"/>
      <c r="F15" s="47"/>
      <c r="G15" s="47"/>
      <c r="H15" s="47"/>
      <c r="I15" s="49"/>
      <c r="J15" s="45"/>
      <c r="K15" s="52" t="s">
        <v>82</v>
      </c>
    </row>
    <row r="16" spans="1:11">
      <c r="B16" s="45"/>
      <c r="C16" s="46"/>
      <c r="D16" s="45"/>
      <c r="E16" s="45"/>
      <c r="F16" s="47"/>
      <c r="G16" s="47"/>
      <c r="H16" s="47"/>
      <c r="I16" s="49"/>
      <c r="J16" s="45"/>
      <c r="K16" s="52" t="s">
        <v>82</v>
      </c>
    </row>
    <row r="17" spans="2:11">
      <c r="B17" s="45"/>
      <c r="C17" s="46"/>
      <c r="D17" s="45"/>
      <c r="E17" s="45"/>
      <c r="F17" s="47"/>
      <c r="G17" s="47"/>
      <c r="H17" s="47"/>
      <c r="I17" s="49"/>
      <c r="J17" s="47"/>
      <c r="K17" s="52" t="s">
        <v>82</v>
      </c>
    </row>
    <row r="18" spans="2:11">
      <c r="B18" s="45"/>
      <c r="C18" s="46"/>
      <c r="D18" s="45"/>
      <c r="E18" s="45"/>
      <c r="F18" s="47"/>
      <c r="G18" s="47"/>
      <c r="H18" s="47"/>
      <c r="I18" s="49"/>
      <c r="J18" s="47"/>
      <c r="K18" s="52" t="s">
        <v>82</v>
      </c>
    </row>
    <row r="19" spans="2:11">
      <c r="B19" s="45"/>
      <c r="C19" s="46"/>
      <c r="D19" s="45"/>
      <c r="E19" s="45"/>
      <c r="F19" s="47"/>
      <c r="G19" s="47"/>
      <c r="H19" s="47"/>
      <c r="I19" s="49"/>
      <c r="J19" s="47"/>
      <c r="K19" s="52" t="s">
        <v>82</v>
      </c>
    </row>
    <row r="20" spans="2:11">
      <c r="B20" s="53" t="str">
        <f>CONCATENATE(COUNTIF(B2:B19,"yes"),"/",COUNTA(B2:B19))</f>
        <v>0/0</v>
      </c>
      <c r="C20" s="53" t="str">
        <f>CONCATENATE("'",COUNTIF(C2:C19,"yes"),"/",COUNTA(C2:C19))</f>
        <v>'0/7</v>
      </c>
      <c r="D20" s="54" t="str">
        <f t="shared" ref="D20:E20" si="0">CONCATENATE("'",COUNTIF(D2:D19,"1/*")+COUNTIF(D2:D19,"2/*")*2,"/",COUNTIF(D2:D19,"*/1")+COUNTIF(D2:D19,"*/2")*2)</f>
        <v>'7/7</v>
      </c>
      <c r="E20" s="54" t="str">
        <f t="shared" si="0"/>
        <v>'5/5</v>
      </c>
      <c r="F20" s="47"/>
      <c r="G20" s="47"/>
      <c r="H20" s="47"/>
      <c r="I20" s="49"/>
      <c r="J20" s="47"/>
      <c r="K20" s="52" t="s">
        <v>82</v>
      </c>
    </row>
    <row r="21" spans="2:11">
      <c r="B21" s="47"/>
      <c r="C21" s="46"/>
      <c r="D21" s="45"/>
      <c r="E21" s="45"/>
      <c r="F21" s="47"/>
      <c r="G21" s="47"/>
      <c r="H21" s="47"/>
      <c r="I21" s="49"/>
      <c r="J21" s="47"/>
      <c r="K21" s="52" t="s">
        <v>82</v>
      </c>
    </row>
    <row r="22" spans="2:11">
      <c r="B22" s="47"/>
      <c r="C22" s="50"/>
      <c r="D22" s="47"/>
      <c r="E22" s="47"/>
      <c r="F22" s="47"/>
      <c r="G22" s="47"/>
      <c r="H22" s="47"/>
      <c r="I22" s="49"/>
      <c r="J22" s="47"/>
      <c r="K22" s="52" t="s">
        <v>82</v>
      </c>
    </row>
    <row r="23" spans="2:11">
      <c r="B23" s="47"/>
      <c r="C23" s="50"/>
      <c r="D23" s="47"/>
      <c r="E23" s="47"/>
      <c r="F23" s="47"/>
      <c r="G23" s="47"/>
      <c r="H23" s="47"/>
      <c r="I23" s="49"/>
      <c r="J23" s="47"/>
      <c r="K23" s="52" t="s">
        <v>82</v>
      </c>
    </row>
    <row r="24" spans="2:11">
      <c r="B24" s="47"/>
      <c r="C24" s="50"/>
      <c r="D24" s="47"/>
      <c r="E24" s="47"/>
      <c r="F24" s="47"/>
      <c r="G24" s="47"/>
      <c r="H24" s="47"/>
      <c r="I24" s="49"/>
      <c r="J24" s="47"/>
      <c r="K24" s="52" t="s">
        <v>82</v>
      </c>
    </row>
    <row r="25" spans="2:11">
      <c r="B25" s="47"/>
      <c r="C25" s="50"/>
      <c r="D25" s="47"/>
      <c r="E25" s="47"/>
      <c r="F25" s="47"/>
      <c r="G25" s="47"/>
      <c r="H25" s="47"/>
      <c r="I25" s="49"/>
      <c r="J25" s="45"/>
      <c r="K25" s="52" t="s">
        <v>82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modified xsi:type="dcterms:W3CDTF">2016-07-05T15:57:23Z</dcterms:modified>
</cp:coreProperties>
</file>