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1360" yWindow="1240" windowWidth="25600" windowHeight="14440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  <sheet name="ACS-166_CC_tcarray" sheetId="5" r:id="rId5"/>
    <sheet name="ACS-166_CC_taarray" sheetId="6" r:id="rId6"/>
    <sheet name="ACS-251_CC_tcarray" sheetId="7" r:id="rId7"/>
    <sheet name="ACS-251_CC_taarray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4" l="1"/>
  <c r="D23" i="4"/>
  <c r="C23" i="4"/>
  <c r="B23" i="4"/>
  <c r="A1" i="4"/>
  <c r="D48" i="3"/>
  <c r="F48" i="3"/>
  <c r="E48" i="3"/>
  <c r="C48" i="3"/>
  <c r="B48" i="3"/>
  <c r="A48" i="3"/>
  <c r="D47" i="3"/>
  <c r="F47" i="3"/>
  <c r="E47" i="3"/>
  <c r="C47" i="3"/>
  <c r="B47" i="3"/>
  <c r="A47" i="3"/>
  <c r="D46" i="3"/>
  <c r="F46" i="3"/>
  <c r="E46" i="3"/>
  <c r="C46" i="3"/>
  <c r="B46" i="3"/>
  <c r="A46" i="3"/>
  <c r="D45" i="3"/>
  <c r="F45" i="3"/>
  <c r="E45" i="3"/>
  <c r="C45" i="3"/>
  <c r="B45" i="3"/>
  <c r="A45" i="3"/>
  <c r="D44" i="3"/>
  <c r="F44" i="3"/>
  <c r="E44" i="3"/>
  <c r="C44" i="3"/>
  <c r="B44" i="3"/>
  <c r="A44" i="3"/>
  <c r="D43" i="3"/>
  <c r="F43" i="3"/>
  <c r="E43" i="3"/>
  <c r="C43" i="3"/>
  <c r="B43" i="3"/>
  <c r="A43" i="3"/>
  <c r="D42" i="3"/>
  <c r="F42" i="3"/>
  <c r="E42" i="3"/>
  <c r="C42" i="3"/>
  <c r="B42" i="3"/>
  <c r="A42" i="3"/>
  <c r="D41" i="3"/>
  <c r="F41" i="3"/>
  <c r="E41" i="3"/>
  <c r="C41" i="3"/>
  <c r="B41" i="3"/>
  <c r="A41" i="3"/>
  <c r="D40" i="3"/>
  <c r="F40" i="3"/>
  <c r="E40" i="3"/>
  <c r="C40" i="3"/>
  <c r="B40" i="3"/>
  <c r="A40" i="3"/>
  <c r="D39" i="3"/>
  <c r="F39" i="3"/>
  <c r="E39" i="3"/>
  <c r="C39" i="3"/>
  <c r="B39" i="3"/>
  <c r="A39" i="3"/>
  <c r="D38" i="3"/>
  <c r="F38" i="3"/>
  <c r="E38" i="3"/>
  <c r="C38" i="3"/>
  <c r="B38" i="3"/>
  <c r="A38" i="3"/>
  <c r="D37" i="3"/>
  <c r="F37" i="3"/>
  <c r="E37" i="3"/>
  <c r="C37" i="3"/>
  <c r="B37" i="3"/>
  <c r="A37" i="3"/>
  <c r="D36" i="3"/>
  <c r="F36" i="3"/>
  <c r="E36" i="3"/>
  <c r="C36" i="3"/>
  <c r="B36" i="3"/>
  <c r="A36" i="3"/>
  <c r="D35" i="3"/>
  <c r="F35" i="3"/>
  <c r="E35" i="3"/>
  <c r="C35" i="3"/>
  <c r="B35" i="3"/>
  <c r="A35" i="3"/>
  <c r="D34" i="3"/>
  <c r="F34" i="3"/>
  <c r="E34" i="3"/>
  <c r="C34" i="3"/>
  <c r="B34" i="3"/>
  <c r="A34" i="3"/>
  <c r="D33" i="3"/>
  <c r="F33" i="3"/>
  <c r="E33" i="3"/>
  <c r="C33" i="3"/>
  <c r="B33" i="3"/>
  <c r="A33" i="3"/>
  <c r="D32" i="3"/>
  <c r="F32" i="3"/>
  <c r="E32" i="3"/>
  <c r="C32" i="3"/>
  <c r="B32" i="3"/>
  <c r="A32" i="3"/>
  <c r="D31" i="3"/>
  <c r="F31" i="3"/>
  <c r="E31" i="3"/>
  <c r="C31" i="3"/>
  <c r="B31" i="3"/>
  <c r="A31" i="3"/>
  <c r="D30" i="3"/>
  <c r="F30" i="3"/>
  <c r="E30" i="3"/>
  <c r="C30" i="3"/>
  <c r="B30" i="3"/>
  <c r="A30" i="3"/>
  <c r="D29" i="3"/>
  <c r="F29" i="3"/>
  <c r="E29" i="3"/>
  <c r="C29" i="3"/>
  <c r="B29" i="3"/>
  <c r="A29" i="3"/>
  <c r="D28" i="3"/>
  <c r="F28" i="3"/>
  <c r="E28" i="3"/>
  <c r="C28" i="3"/>
  <c r="B28" i="3"/>
  <c r="A28" i="3"/>
  <c r="D27" i="3"/>
  <c r="F27" i="3"/>
  <c r="E27" i="3"/>
  <c r="C27" i="3"/>
  <c r="B27" i="3"/>
  <c r="A27" i="3"/>
  <c r="D26" i="3"/>
  <c r="F26" i="3"/>
  <c r="E26" i="3"/>
  <c r="C26" i="3"/>
  <c r="B26" i="3"/>
  <c r="A26" i="3"/>
  <c r="D25" i="3"/>
  <c r="F25" i="3"/>
  <c r="E25" i="3"/>
  <c r="C25" i="3"/>
  <c r="B25" i="3"/>
  <c r="A25" i="3"/>
  <c r="D24" i="3"/>
  <c r="F24" i="3"/>
  <c r="E24" i="3"/>
  <c r="C24" i="3"/>
  <c r="B24" i="3"/>
  <c r="A24" i="3"/>
  <c r="D23" i="3"/>
  <c r="F23" i="3"/>
  <c r="E23" i="3"/>
  <c r="C23" i="3"/>
  <c r="B23" i="3"/>
  <c r="A23" i="3"/>
  <c r="D22" i="3"/>
  <c r="F22" i="3"/>
  <c r="E22" i="3"/>
  <c r="C22" i="3"/>
  <c r="B22" i="3"/>
  <c r="A22" i="3"/>
  <c r="D21" i="3"/>
  <c r="F21" i="3"/>
  <c r="E21" i="3"/>
  <c r="C21" i="3"/>
  <c r="B21" i="3"/>
  <c r="A21" i="3"/>
  <c r="D20" i="3"/>
  <c r="F20" i="3"/>
  <c r="E20" i="3"/>
  <c r="C20" i="3"/>
  <c r="B20" i="3"/>
  <c r="A20" i="3"/>
  <c r="D19" i="3"/>
  <c r="F19" i="3"/>
  <c r="E19" i="3"/>
  <c r="C19" i="3"/>
  <c r="B19" i="3"/>
  <c r="A19" i="3"/>
  <c r="D18" i="3"/>
  <c r="F18" i="3"/>
  <c r="E18" i="3"/>
  <c r="C18" i="3"/>
  <c r="B18" i="3"/>
  <c r="A18" i="3"/>
  <c r="D17" i="3"/>
  <c r="F17" i="3"/>
  <c r="E17" i="3"/>
  <c r="C17" i="3"/>
  <c r="B17" i="3"/>
  <c r="A17" i="3"/>
  <c r="D16" i="3"/>
  <c r="F16" i="3"/>
  <c r="E16" i="3"/>
  <c r="C16" i="3"/>
  <c r="B16" i="3"/>
  <c r="A16" i="3"/>
  <c r="D15" i="3"/>
  <c r="F15" i="3"/>
  <c r="E15" i="3"/>
  <c r="C15" i="3"/>
  <c r="B15" i="3"/>
  <c r="A15" i="3"/>
  <c r="D14" i="3"/>
  <c r="F14" i="3"/>
  <c r="E14" i="3"/>
  <c r="C14" i="3"/>
  <c r="B14" i="3"/>
  <c r="A14" i="3"/>
  <c r="D13" i="3"/>
  <c r="F13" i="3"/>
  <c r="E13" i="3"/>
  <c r="C13" i="3"/>
  <c r="B13" i="3"/>
  <c r="A13" i="3"/>
  <c r="D12" i="3"/>
  <c r="F12" i="3"/>
  <c r="E12" i="3"/>
  <c r="C12" i="3"/>
  <c r="B12" i="3"/>
  <c r="A12" i="3"/>
  <c r="D11" i="3"/>
  <c r="F11" i="3"/>
  <c r="E11" i="3"/>
  <c r="C11" i="3"/>
  <c r="B11" i="3"/>
  <c r="A11" i="3"/>
  <c r="D10" i="3"/>
  <c r="F10" i="3"/>
  <c r="E10" i="3"/>
  <c r="C10" i="3"/>
  <c r="B10" i="3"/>
  <c r="A10" i="3"/>
  <c r="D9" i="3"/>
  <c r="F9" i="3"/>
  <c r="E9" i="3"/>
  <c r="C9" i="3"/>
  <c r="B9" i="3"/>
  <c r="A9" i="3"/>
  <c r="D8" i="3"/>
  <c r="F8" i="3"/>
  <c r="E8" i="3"/>
  <c r="C8" i="3"/>
  <c r="B8" i="3"/>
  <c r="A8" i="3"/>
  <c r="D7" i="3"/>
  <c r="F7" i="3"/>
  <c r="E7" i="3"/>
  <c r="C7" i="3"/>
  <c r="B7" i="3"/>
  <c r="A7" i="3"/>
  <c r="D6" i="3"/>
  <c r="F6" i="3"/>
  <c r="E6" i="3"/>
  <c r="C6" i="3"/>
  <c r="B6" i="3"/>
  <c r="A6" i="3"/>
  <c r="D5" i="3"/>
  <c r="F5" i="3"/>
  <c r="E5" i="3"/>
  <c r="C5" i="3"/>
  <c r="B5" i="3"/>
  <c r="A5" i="3"/>
  <c r="D4" i="3"/>
  <c r="F4" i="3"/>
  <c r="E4" i="3"/>
  <c r="C4" i="3"/>
  <c r="B4" i="3"/>
  <c r="A4" i="3"/>
  <c r="D3" i="3"/>
  <c r="F3" i="3"/>
  <c r="E3" i="3"/>
  <c r="C3" i="3"/>
  <c r="B3" i="3"/>
  <c r="A3" i="3"/>
  <c r="D2" i="3"/>
  <c r="F2" i="3"/>
  <c r="E2" i="3"/>
  <c r="C2" i="3"/>
  <c r="B2" i="3"/>
  <c r="A2" i="3"/>
  <c r="F329" i="2"/>
  <c r="E329" i="2"/>
  <c r="C329" i="2"/>
  <c r="B329" i="2"/>
  <c r="F328" i="2"/>
  <c r="E328" i="2"/>
  <c r="C328" i="2"/>
  <c r="B328" i="2"/>
  <c r="F327" i="2"/>
  <c r="E327" i="2"/>
  <c r="C327" i="2"/>
  <c r="B327" i="2"/>
  <c r="F326" i="2"/>
  <c r="E326" i="2"/>
  <c r="C326" i="2"/>
  <c r="B326" i="2"/>
  <c r="F325" i="2"/>
  <c r="E325" i="2"/>
  <c r="C325" i="2"/>
  <c r="B325" i="2"/>
  <c r="F324" i="2"/>
  <c r="E324" i="2"/>
  <c r="C324" i="2"/>
  <c r="B324" i="2"/>
  <c r="F323" i="2"/>
  <c r="E323" i="2"/>
  <c r="C323" i="2"/>
  <c r="B323" i="2"/>
  <c r="F322" i="2"/>
  <c r="E322" i="2"/>
  <c r="C322" i="2"/>
  <c r="B322" i="2"/>
  <c r="F321" i="2"/>
  <c r="E321" i="2"/>
  <c r="C321" i="2"/>
  <c r="B321" i="2"/>
  <c r="F320" i="2"/>
  <c r="E320" i="2"/>
  <c r="C320" i="2"/>
  <c r="B320" i="2"/>
  <c r="F319" i="2"/>
  <c r="E319" i="2"/>
  <c r="C319" i="2"/>
  <c r="B319" i="2"/>
  <c r="F318" i="2"/>
  <c r="E318" i="2"/>
  <c r="C318" i="2"/>
  <c r="B318" i="2"/>
  <c r="F317" i="2"/>
  <c r="E317" i="2"/>
  <c r="C317" i="2"/>
  <c r="B317" i="2"/>
  <c r="F316" i="2"/>
  <c r="E316" i="2"/>
  <c r="C316" i="2"/>
  <c r="B316" i="2"/>
  <c r="F315" i="2"/>
  <c r="E315" i="2"/>
  <c r="C315" i="2"/>
  <c r="B315" i="2"/>
  <c r="F314" i="2"/>
  <c r="E314" i="2"/>
  <c r="C314" i="2"/>
  <c r="B314" i="2"/>
  <c r="F313" i="2"/>
  <c r="E313" i="2"/>
  <c r="C313" i="2"/>
  <c r="B313" i="2"/>
  <c r="F312" i="2"/>
  <c r="E312" i="2"/>
  <c r="C312" i="2"/>
  <c r="B312" i="2"/>
  <c r="F311" i="2"/>
  <c r="E311" i="2"/>
  <c r="C311" i="2"/>
  <c r="B311" i="2"/>
  <c r="F310" i="2"/>
  <c r="E310" i="2"/>
  <c r="C310" i="2"/>
  <c r="B310" i="2"/>
  <c r="F309" i="2"/>
  <c r="E309" i="2"/>
  <c r="C309" i="2"/>
  <c r="B309" i="2"/>
  <c r="F308" i="2"/>
  <c r="E308" i="2"/>
  <c r="C308" i="2"/>
  <c r="B308" i="2"/>
  <c r="F307" i="2"/>
  <c r="E307" i="2"/>
  <c r="C307" i="2"/>
  <c r="B307" i="2"/>
  <c r="F306" i="2"/>
  <c r="E306" i="2"/>
  <c r="C306" i="2"/>
  <c r="B306" i="2"/>
  <c r="F305" i="2"/>
  <c r="E305" i="2"/>
  <c r="C305" i="2"/>
  <c r="B305" i="2"/>
  <c r="F304" i="2"/>
  <c r="E304" i="2"/>
  <c r="C304" i="2"/>
  <c r="B304" i="2"/>
  <c r="F303" i="2"/>
  <c r="E303" i="2"/>
  <c r="C303" i="2"/>
  <c r="B303" i="2"/>
  <c r="F302" i="2"/>
  <c r="E302" i="2"/>
  <c r="C302" i="2"/>
  <c r="B302" i="2"/>
  <c r="F301" i="2"/>
  <c r="E301" i="2"/>
  <c r="C301" i="2"/>
  <c r="B301" i="2"/>
  <c r="F300" i="2"/>
  <c r="E300" i="2"/>
  <c r="C300" i="2"/>
  <c r="B300" i="2"/>
  <c r="F299" i="2"/>
  <c r="E299" i="2"/>
  <c r="C299" i="2"/>
  <c r="B299" i="2"/>
  <c r="F298" i="2"/>
  <c r="E298" i="2"/>
  <c r="C298" i="2"/>
  <c r="B298" i="2"/>
  <c r="F297" i="2"/>
  <c r="E297" i="2"/>
  <c r="C297" i="2"/>
  <c r="B297" i="2"/>
  <c r="F296" i="2"/>
  <c r="E296" i="2"/>
  <c r="C296" i="2"/>
  <c r="B296" i="2"/>
  <c r="F295" i="2"/>
  <c r="E295" i="2"/>
  <c r="C295" i="2"/>
  <c r="B295" i="2"/>
  <c r="F294" i="2"/>
  <c r="E294" i="2"/>
  <c r="C294" i="2"/>
  <c r="B294" i="2"/>
  <c r="F293" i="2"/>
  <c r="E293" i="2"/>
  <c r="C293" i="2"/>
  <c r="B293" i="2"/>
  <c r="F292" i="2"/>
  <c r="E292" i="2"/>
  <c r="C292" i="2"/>
  <c r="B292" i="2"/>
  <c r="F291" i="2"/>
  <c r="E291" i="2"/>
  <c r="C291" i="2"/>
  <c r="B291" i="2"/>
  <c r="F290" i="2"/>
  <c r="E290" i="2"/>
  <c r="C290" i="2"/>
  <c r="B290" i="2"/>
  <c r="F289" i="2"/>
  <c r="E289" i="2"/>
  <c r="C289" i="2"/>
  <c r="B289" i="2"/>
  <c r="F288" i="2"/>
  <c r="E288" i="2"/>
  <c r="C288" i="2"/>
  <c r="B288" i="2"/>
  <c r="F287" i="2"/>
  <c r="E287" i="2"/>
  <c r="C287" i="2"/>
  <c r="B287" i="2"/>
  <c r="F286" i="2"/>
  <c r="E286" i="2"/>
  <c r="C286" i="2"/>
  <c r="B286" i="2"/>
  <c r="F285" i="2"/>
  <c r="E285" i="2"/>
  <c r="C285" i="2"/>
  <c r="B285" i="2"/>
  <c r="F284" i="2"/>
  <c r="E284" i="2"/>
  <c r="C284" i="2"/>
  <c r="B284" i="2"/>
  <c r="F283" i="2"/>
  <c r="E283" i="2"/>
  <c r="C283" i="2"/>
  <c r="B283" i="2"/>
  <c r="F282" i="2"/>
  <c r="E282" i="2"/>
  <c r="C282" i="2"/>
  <c r="B282" i="2"/>
  <c r="F281" i="2"/>
  <c r="E281" i="2"/>
  <c r="C281" i="2"/>
  <c r="B281" i="2"/>
  <c r="F280" i="2"/>
  <c r="E280" i="2"/>
  <c r="C280" i="2"/>
  <c r="B280" i="2"/>
  <c r="F279" i="2"/>
  <c r="E279" i="2"/>
  <c r="C279" i="2"/>
  <c r="B279" i="2"/>
  <c r="F278" i="2"/>
  <c r="E278" i="2"/>
  <c r="C278" i="2"/>
  <c r="B278" i="2"/>
  <c r="F277" i="2"/>
  <c r="E277" i="2"/>
  <c r="C277" i="2"/>
  <c r="B277" i="2"/>
  <c r="F276" i="2"/>
  <c r="E276" i="2"/>
  <c r="C276" i="2"/>
  <c r="B276" i="2"/>
  <c r="F275" i="2"/>
  <c r="E275" i="2"/>
  <c r="C275" i="2"/>
  <c r="B275" i="2"/>
  <c r="F274" i="2"/>
  <c r="E274" i="2"/>
  <c r="C274" i="2"/>
  <c r="B274" i="2"/>
  <c r="F273" i="2"/>
  <c r="E273" i="2"/>
  <c r="C273" i="2"/>
  <c r="B273" i="2"/>
  <c r="F272" i="2"/>
  <c r="E272" i="2"/>
  <c r="C272" i="2"/>
  <c r="B272" i="2"/>
  <c r="F271" i="2"/>
  <c r="E271" i="2"/>
  <c r="C271" i="2"/>
  <c r="B271" i="2"/>
  <c r="F270" i="2"/>
  <c r="E270" i="2"/>
  <c r="C270" i="2"/>
  <c r="B270" i="2"/>
  <c r="F269" i="2"/>
  <c r="E269" i="2"/>
  <c r="C269" i="2"/>
  <c r="B269" i="2"/>
  <c r="F268" i="2"/>
  <c r="E268" i="2"/>
  <c r="C268" i="2"/>
  <c r="B268" i="2"/>
  <c r="F267" i="2"/>
  <c r="E267" i="2"/>
  <c r="C267" i="2"/>
  <c r="B267" i="2"/>
  <c r="F266" i="2"/>
  <c r="E266" i="2"/>
  <c r="C266" i="2"/>
  <c r="B266" i="2"/>
  <c r="F265" i="2"/>
  <c r="E265" i="2"/>
  <c r="C265" i="2"/>
  <c r="B265" i="2"/>
  <c r="F264" i="2"/>
  <c r="E264" i="2"/>
  <c r="C264" i="2"/>
  <c r="B264" i="2"/>
  <c r="F263" i="2"/>
  <c r="E263" i="2"/>
  <c r="C263" i="2"/>
  <c r="B263" i="2"/>
  <c r="F262" i="2"/>
  <c r="E262" i="2"/>
  <c r="C262" i="2"/>
  <c r="B262" i="2"/>
  <c r="F261" i="2"/>
  <c r="E261" i="2"/>
  <c r="C261" i="2"/>
  <c r="B261" i="2"/>
  <c r="F260" i="2"/>
  <c r="E260" i="2"/>
  <c r="C260" i="2"/>
  <c r="B260" i="2"/>
  <c r="F259" i="2"/>
  <c r="E259" i="2"/>
  <c r="C259" i="2"/>
  <c r="B259" i="2"/>
  <c r="F258" i="2"/>
  <c r="E258" i="2"/>
  <c r="C258" i="2"/>
  <c r="B258" i="2"/>
  <c r="F257" i="2"/>
  <c r="E257" i="2"/>
  <c r="C257" i="2"/>
  <c r="B257" i="2"/>
  <c r="F256" i="2"/>
  <c r="E256" i="2"/>
  <c r="C256" i="2"/>
  <c r="B256" i="2"/>
  <c r="F255" i="2"/>
  <c r="E255" i="2"/>
  <c r="C255" i="2"/>
  <c r="B255" i="2"/>
  <c r="F254" i="2"/>
  <c r="E254" i="2"/>
  <c r="C254" i="2"/>
  <c r="B254" i="2"/>
  <c r="F253" i="2"/>
  <c r="E253" i="2"/>
  <c r="C253" i="2"/>
  <c r="B253" i="2"/>
  <c r="F252" i="2"/>
  <c r="E252" i="2"/>
  <c r="C252" i="2"/>
  <c r="B252" i="2"/>
  <c r="F251" i="2"/>
  <c r="E251" i="2"/>
  <c r="C251" i="2"/>
  <c r="B251" i="2"/>
  <c r="F250" i="2"/>
  <c r="E250" i="2"/>
  <c r="C250" i="2"/>
  <c r="B250" i="2"/>
  <c r="F249" i="2"/>
  <c r="E249" i="2"/>
  <c r="C249" i="2"/>
  <c r="B249" i="2"/>
  <c r="F248" i="2"/>
  <c r="E248" i="2"/>
  <c r="C248" i="2"/>
  <c r="B248" i="2"/>
  <c r="F247" i="2"/>
  <c r="E247" i="2"/>
  <c r="C247" i="2"/>
  <c r="B247" i="2"/>
  <c r="F246" i="2"/>
  <c r="E246" i="2"/>
  <c r="C246" i="2"/>
  <c r="B246" i="2"/>
  <c r="F245" i="2"/>
  <c r="E245" i="2"/>
  <c r="C245" i="2"/>
  <c r="B245" i="2"/>
  <c r="F244" i="2"/>
  <c r="E244" i="2"/>
  <c r="C244" i="2"/>
  <c r="B244" i="2"/>
  <c r="F243" i="2"/>
  <c r="E243" i="2"/>
  <c r="C243" i="2"/>
  <c r="B243" i="2"/>
  <c r="F242" i="2"/>
  <c r="E242" i="2"/>
  <c r="C242" i="2"/>
  <c r="B242" i="2"/>
  <c r="F241" i="2"/>
  <c r="E241" i="2"/>
  <c r="C241" i="2"/>
  <c r="B241" i="2"/>
  <c r="F240" i="2"/>
  <c r="E240" i="2"/>
  <c r="C240" i="2"/>
  <c r="B240" i="2"/>
  <c r="F239" i="2"/>
  <c r="E239" i="2"/>
  <c r="C239" i="2"/>
  <c r="B239" i="2"/>
  <c r="F238" i="2"/>
  <c r="E238" i="2"/>
  <c r="C238" i="2"/>
  <c r="B238" i="2"/>
  <c r="F237" i="2"/>
  <c r="E237" i="2"/>
  <c r="C237" i="2"/>
  <c r="B237" i="2"/>
  <c r="F236" i="2"/>
  <c r="E236" i="2"/>
  <c r="C236" i="2"/>
  <c r="B236" i="2"/>
  <c r="F235" i="2"/>
  <c r="E235" i="2"/>
  <c r="C235" i="2"/>
  <c r="B235" i="2"/>
  <c r="F234" i="2"/>
  <c r="E234" i="2"/>
  <c r="C234" i="2"/>
  <c r="B234" i="2"/>
  <c r="F233" i="2"/>
  <c r="E233" i="2"/>
  <c r="C233" i="2"/>
  <c r="B233" i="2"/>
  <c r="F232" i="2"/>
  <c r="E232" i="2"/>
  <c r="C232" i="2"/>
  <c r="B232" i="2"/>
  <c r="F231" i="2"/>
  <c r="E231" i="2"/>
  <c r="C231" i="2"/>
  <c r="B231" i="2"/>
  <c r="F230" i="2"/>
  <c r="E230" i="2"/>
  <c r="C230" i="2"/>
  <c r="B230" i="2"/>
  <c r="F229" i="2"/>
  <c r="E229" i="2"/>
  <c r="C229" i="2"/>
  <c r="B229" i="2"/>
  <c r="F228" i="2"/>
  <c r="E228" i="2"/>
  <c r="C228" i="2"/>
  <c r="B228" i="2"/>
  <c r="F227" i="2"/>
  <c r="E227" i="2"/>
  <c r="C227" i="2"/>
  <c r="B227" i="2"/>
  <c r="F226" i="2"/>
  <c r="E226" i="2"/>
  <c r="C226" i="2"/>
  <c r="B226" i="2"/>
  <c r="F225" i="2"/>
  <c r="E225" i="2"/>
  <c r="C225" i="2"/>
  <c r="B225" i="2"/>
  <c r="F224" i="2"/>
  <c r="E224" i="2"/>
  <c r="C224" i="2"/>
  <c r="B224" i="2"/>
  <c r="F223" i="2"/>
  <c r="E223" i="2"/>
  <c r="C223" i="2"/>
  <c r="B223" i="2"/>
  <c r="F222" i="2"/>
  <c r="E222" i="2"/>
  <c r="C222" i="2"/>
  <c r="B222" i="2"/>
  <c r="F221" i="2"/>
  <c r="E221" i="2"/>
  <c r="C221" i="2"/>
  <c r="B221" i="2"/>
  <c r="F220" i="2"/>
  <c r="E220" i="2"/>
  <c r="C220" i="2"/>
  <c r="B220" i="2"/>
  <c r="F219" i="2"/>
  <c r="E219" i="2"/>
  <c r="C219" i="2"/>
  <c r="B219" i="2"/>
  <c r="F218" i="2"/>
  <c r="E218" i="2"/>
  <c r="C218" i="2"/>
  <c r="B218" i="2"/>
  <c r="F217" i="2"/>
  <c r="E217" i="2"/>
  <c r="C217" i="2"/>
  <c r="B217" i="2"/>
  <c r="F216" i="2"/>
  <c r="E216" i="2"/>
  <c r="C216" i="2"/>
  <c r="B216" i="2"/>
  <c r="F215" i="2"/>
  <c r="E215" i="2"/>
  <c r="C215" i="2"/>
  <c r="B215" i="2"/>
  <c r="F214" i="2"/>
  <c r="E214" i="2"/>
  <c r="C214" i="2"/>
  <c r="B214" i="2"/>
  <c r="F213" i="2"/>
  <c r="E213" i="2"/>
  <c r="C213" i="2"/>
  <c r="B213" i="2"/>
  <c r="F212" i="2"/>
  <c r="E212" i="2"/>
  <c r="C212" i="2"/>
  <c r="B212" i="2"/>
  <c r="F211" i="2"/>
  <c r="E211" i="2"/>
  <c r="C211" i="2"/>
  <c r="B211" i="2"/>
  <c r="F210" i="2"/>
  <c r="E210" i="2"/>
  <c r="C210" i="2"/>
  <c r="B210" i="2"/>
  <c r="F209" i="2"/>
  <c r="E209" i="2"/>
  <c r="C209" i="2"/>
  <c r="B209" i="2"/>
  <c r="F208" i="2"/>
  <c r="E208" i="2"/>
  <c r="C208" i="2"/>
  <c r="B208" i="2"/>
  <c r="F207" i="2"/>
  <c r="E207" i="2"/>
  <c r="C207" i="2"/>
  <c r="B207" i="2"/>
  <c r="F206" i="2"/>
  <c r="E206" i="2"/>
  <c r="C206" i="2"/>
  <c r="B206" i="2"/>
  <c r="F205" i="2"/>
  <c r="E205" i="2"/>
  <c r="C205" i="2"/>
  <c r="B205" i="2"/>
  <c r="F204" i="2"/>
  <c r="E204" i="2"/>
  <c r="C204" i="2"/>
  <c r="B204" i="2"/>
  <c r="F203" i="2"/>
  <c r="E203" i="2"/>
  <c r="C203" i="2"/>
  <c r="B203" i="2"/>
  <c r="F202" i="2"/>
  <c r="E202" i="2"/>
  <c r="C202" i="2"/>
  <c r="B202" i="2"/>
  <c r="F201" i="2"/>
  <c r="E201" i="2"/>
  <c r="C201" i="2"/>
  <c r="B201" i="2"/>
  <c r="F200" i="2"/>
  <c r="E200" i="2"/>
  <c r="C200" i="2"/>
  <c r="B200" i="2"/>
  <c r="F199" i="2"/>
  <c r="E199" i="2"/>
  <c r="C199" i="2"/>
  <c r="B199" i="2"/>
  <c r="F198" i="2"/>
  <c r="E198" i="2"/>
  <c r="C198" i="2"/>
  <c r="B198" i="2"/>
  <c r="F197" i="2"/>
  <c r="E197" i="2"/>
  <c r="C197" i="2"/>
  <c r="B197" i="2"/>
  <c r="F196" i="2"/>
  <c r="E196" i="2"/>
  <c r="C196" i="2"/>
  <c r="B196" i="2"/>
  <c r="F195" i="2"/>
  <c r="E195" i="2"/>
  <c r="C195" i="2"/>
  <c r="B195" i="2"/>
  <c r="F194" i="2"/>
  <c r="E194" i="2"/>
  <c r="C194" i="2"/>
  <c r="B194" i="2"/>
  <c r="F193" i="2"/>
  <c r="E193" i="2"/>
  <c r="C193" i="2"/>
  <c r="B193" i="2"/>
  <c r="F192" i="2"/>
  <c r="E192" i="2"/>
  <c r="C192" i="2"/>
  <c r="B192" i="2"/>
  <c r="F191" i="2"/>
  <c r="E191" i="2"/>
  <c r="C191" i="2"/>
  <c r="B191" i="2"/>
  <c r="F190" i="2"/>
  <c r="E190" i="2"/>
  <c r="C190" i="2"/>
  <c r="B190" i="2"/>
  <c r="F189" i="2"/>
  <c r="E189" i="2"/>
  <c r="C189" i="2"/>
  <c r="B189" i="2"/>
  <c r="F188" i="2"/>
  <c r="E188" i="2"/>
  <c r="C188" i="2"/>
  <c r="B188" i="2"/>
  <c r="F187" i="2"/>
  <c r="E187" i="2"/>
  <c r="C187" i="2"/>
  <c r="B187" i="2"/>
  <c r="F186" i="2"/>
  <c r="E186" i="2"/>
  <c r="C186" i="2"/>
  <c r="B186" i="2"/>
  <c r="F185" i="2"/>
  <c r="E185" i="2"/>
  <c r="C185" i="2"/>
  <c r="B185" i="2"/>
  <c r="F184" i="2"/>
  <c r="E184" i="2"/>
  <c r="C184" i="2"/>
  <c r="B184" i="2"/>
  <c r="F183" i="2"/>
  <c r="E183" i="2"/>
  <c r="C183" i="2"/>
  <c r="B183" i="2"/>
  <c r="F182" i="2"/>
  <c r="E182" i="2"/>
  <c r="C182" i="2"/>
  <c r="B182" i="2"/>
  <c r="F181" i="2"/>
  <c r="E181" i="2"/>
  <c r="C181" i="2"/>
  <c r="B181" i="2"/>
  <c r="F180" i="2"/>
  <c r="E180" i="2"/>
  <c r="C180" i="2"/>
  <c r="B180" i="2"/>
  <c r="F179" i="2"/>
  <c r="E179" i="2"/>
  <c r="C179" i="2"/>
  <c r="B179" i="2"/>
  <c r="F178" i="2"/>
  <c r="E178" i="2"/>
  <c r="C178" i="2"/>
  <c r="B178" i="2"/>
  <c r="F177" i="2"/>
  <c r="E177" i="2"/>
  <c r="C177" i="2"/>
  <c r="B177" i="2"/>
  <c r="F176" i="2"/>
  <c r="E176" i="2"/>
  <c r="C176" i="2"/>
  <c r="B176" i="2"/>
  <c r="F175" i="2"/>
  <c r="E175" i="2"/>
  <c r="C175" i="2"/>
  <c r="B175" i="2"/>
  <c r="F174" i="2"/>
  <c r="E174" i="2"/>
  <c r="C174" i="2"/>
  <c r="B174" i="2"/>
  <c r="F173" i="2"/>
  <c r="E173" i="2"/>
  <c r="C173" i="2"/>
  <c r="B173" i="2"/>
  <c r="F172" i="2"/>
  <c r="E172" i="2"/>
  <c r="C172" i="2"/>
  <c r="B172" i="2"/>
  <c r="F171" i="2"/>
  <c r="E171" i="2"/>
  <c r="C171" i="2"/>
  <c r="B171" i="2"/>
  <c r="F170" i="2"/>
  <c r="E170" i="2"/>
  <c r="C170" i="2"/>
  <c r="B170" i="2"/>
  <c r="F169" i="2"/>
  <c r="E169" i="2"/>
  <c r="C169" i="2"/>
  <c r="B169" i="2"/>
  <c r="F168" i="2"/>
  <c r="E168" i="2"/>
  <c r="C168" i="2"/>
  <c r="B168" i="2"/>
  <c r="F167" i="2"/>
  <c r="E167" i="2"/>
  <c r="C167" i="2"/>
  <c r="B167" i="2"/>
  <c r="F166" i="2"/>
  <c r="E166" i="2"/>
  <c r="C166" i="2"/>
  <c r="B166" i="2"/>
  <c r="F165" i="2"/>
  <c r="E165" i="2"/>
  <c r="C165" i="2"/>
  <c r="B165" i="2"/>
  <c r="F164" i="2"/>
  <c r="E164" i="2"/>
  <c r="C164" i="2"/>
  <c r="B164" i="2"/>
  <c r="F163" i="2"/>
  <c r="E163" i="2"/>
  <c r="C163" i="2"/>
  <c r="B163" i="2"/>
  <c r="F162" i="2"/>
  <c r="E162" i="2"/>
  <c r="C162" i="2"/>
  <c r="B162" i="2"/>
  <c r="F161" i="2"/>
  <c r="E161" i="2"/>
  <c r="C161" i="2"/>
  <c r="B161" i="2"/>
  <c r="F160" i="2"/>
  <c r="E160" i="2"/>
  <c r="C160" i="2"/>
  <c r="B160" i="2"/>
  <c r="F159" i="2"/>
  <c r="E159" i="2"/>
  <c r="C159" i="2"/>
  <c r="B159" i="2"/>
  <c r="F158" i="2"/>
  <c r="E158" i="2"/>
  <c r="C158" i="2"/>
  <c r="B158" i="2"/>
  <c r="F157" i="2"/>
  <c r="E157" i="2"/>
  <c r="C157" i="2"/>
  <c r="B157" i="2"/>
  <c r="F156" i="2"/>
  <c r="E156" i="2"/>
  <c r="C156" i="2"/>
  <c r="B156" i="2"/>
  <c r="F155" i="2"/>
  <c r="E155" i="2"/>
  <c r="C155" i="2"/>
  <c r="B155" i="2"/>
  <c r="F154" i="2"/>
  <c r="E154" i="2"/>
  <c r="C154" i="2"/>
  <c r="B154" i="2"/>
  <c r="F153" i="2"/>
  <c r="E153" i="2"/>
  <c r="C153" i="2"/>
  <c r="B153" i="2"/>
  <c r="F152" i="2"/>
  <c r="E152" i="2"/>
  <c r="C152" i="2"/>
  <c r="B152" i="2"/>
  <c r="F151" i="2"/>
  <c r="E151" i="2"/>
  <c r="C151" i="2"/>
  <c r="B151" i="2"/>
  <c r="F150" i="2"/>
  <c r="E150" i="2"/>
  <c r="C150" i="2"/>
  <c r="B150" i="2"/>
  <c r="F149" i="2"/>
  <c r="E149" i="2"/>
  <c r="C149" i="2"/>
  <c r="B149" i="2"/>
  <c r="F148" i="2"/>
  <c r="E148" i="2"/>
  <c r="C148" i="2"/>
  <c r="B148" i="2"/>
  <c r="F147" i="2"/>
  <c r="E147" i="2"/>
  <c r="C147" i="2"/>
  <c r="B147" i="2"/>
  <c r="F146" i="2"/>
  <c r="E146" i="2"/>
  <c r="C146" i="2"/>
  <c r="B146" i="2"/>
  <c r="F145" i="2"/>
  <c r="E145" i="2"/>
  <c r="C145" i="2"/>
  <c r="B145" i="2"/>
  <c r="F144" i="2"/>
  <c r="E144" i="2"/>
  <c r="C144" i="2"/>
  <c r="B144" i="2"/>
  <c r="F143" i="2"/>
  <c r="E143" i="2"/>
  <c r="C143" i="2"/>
  <c r="B143" i="2"/>
  <c r="F142" i="2"/>
  <c r="E142" i="2"/>
  <c r="C142" i="2"/>
  <c r="B142" i="2"/>
  <c r="F141" i="2"/>
  <c r="E141" i="2"/>
  <c r="C141" i="2"/>
  <c r="B141" i="2"/>
  <c r="F140" i="2"/>
  <c r="E140" i="2"/>
  <c r="C140" i="2"/>
  <c r="B140" i="2"/>
  <c r="F139" i="2"/>
  <c r="E139" i="2"/>
  <c r="C139" i="2"/>
  <c r="B139" i="2"/>
  <c r="F138" i="2"/>
  <c r="E138" i="2"/>
  <c r="C138" i="2"/>
  <c r="B138" i="2"/>
  <c r="F137" i="2"/>
  <c r="E137" i="2"/>
  <c r="C137" i="2"/>
  <c r="B137" i="2"/>
  <c r="F136" i="2"/>
  <c r="E136" i="2"/>
  <c r="C136" i="2"/>
  <c r="B136" i="2"/>
  <c r="F135" i="2"/>
  <c r="E135" i="2"/>
  <c r="C135" i="2"/>
  <c r="B135" i="2"/>
  <c r="F134" i="2"/>
  <c r="E134" i="2"/>
  <c r="C134" i="2"/>
  <c r="B134" i="2"/>
  <c r="F133" i="2"/>
  <c r="E133" i="2"/>
  <c r="C133" i="2"/>
  <c r="B133" i="2"/>
  <c r="F132" i="2"/>
  <c r="E132" i="2"/>
  <c r="C132" i="2"/>
  <c r="B132" i="2"/>
  <c r="F131" i="2"/>
  <c r="E131" i="2"/>
  <c r="C131" i="2"/>
  <c r="B131" i="2"/>
  <c r="F130" i="2"/>
  <c r="E130" i="2"/>
  <c r="C130" i="2"/>
  <c r="B130" i="2"/>
  <c r="F129" i="2"/>
  <c r="E129" i="2"/>
  <c r="C129" i="2"/>
  <c r="B129" i="2"/>
  <c r="F128" i="2"/>
  <c r="E128" i="2"/>
  <c r="C128" i="2"/>
  <c r="B128" i="2"/>
  <c r="F127" i="2"/>
  <c r="E127" i="2"/>
  <c r="C127" i="2"/>
  <c r="B127" i="2"/>
  <c r="F126" i="2"/>
  <c r="E126" i="2"/>
  <c r="C126" i="2"/>
  <c r="B126" i="2"/>
  <c r="F125" i="2"/>
  <c r="E125" i="2"/>
  <c r="C125" i="2"/>
  <c r="B125" i="2"/>
  <c r="F124" i="2"/>
  <c r="E124" i="2"/>
  <c r="C124" i="2"/>
  <c r="B124" i="2"/>
  <c r="F123" i="2"/>
  <c r="E123" i="2"/>
  <c r="C123" i="2"/>
  <c r="B123" i="2"/>
  <c r="F122" i="2"/>
  <c r="E122" i="2"/>
  <c r="C122" i="2"/>
  <c r="B122" i="2"/>
  <c r="F121" i="2"/>
  <c r="E121" i="2"/>
  <c r="C121" i="2"/>
  <c r="B121" i="2"/>
  <c r="F120" i="2"/>
  <c r="E120" i="2"/>
  <c r="C120" i="2"/>
  <c r="B120" i="2"/>
  <c r="F119" i="2"/>
  <c r="E119" i="2"/>
  <c r="C119" i="2"/>
  <c r="B119" i="2"/>
  <c r="F118" i="2"/>
  <c r="E118" i="2"/>
  <c r="C118" i="2"/>
  <c r="B118" i="2"/>
  <c r="F117" i="2"/>
  <c r="E117" i="2"/>
  <c r="C117" i="2"/>
  <c r="B117" i="2"/>
  <c r="F116" i="2"/>
  <c r="E116" i="2"/>
  <c r="C116" i="2"/>
  <c r="B116" i="2"/>
  <c r="F115" i="2"/>
  <c r="E115" i="2"/>
  <c r="C115" i="2"/>
  <c r="B115" i="2"/>
  <c r="F114" i="2"/>
  <c r="E114" i="2"/>
  <c r="C114" i="2"/>
  <c r="B114" i="2"/>
  <c r="F113" i="2"/>
  <c r="E113" i="2"/>
  <c r="C113" i="2"/>
  <c r="B113" i="2"/>
  <c r="F112" i="2"/>
  <c r="E112" i="2"/>
  <c r="C112" i="2"/>
  <c r="B112" i="2"/>
  <c r="F111" i="2"/>
  <c r="E111" i="2"/>
  <c r="C111" i="2"/>
  <c r="B111" i="2"/>
  <c r="F110" i="2"/>
  <c r="E110" i="2"/>
  <c r="C110" i="2"/>
  <c r="B110" i="2"/>
  <c r="F109" i="2"/>
  <c r="E109" i="2"/>
  <c r="C109" i="2"/>
  <c r="B109" i="2"/>
  <c r="F108" i="2"/>
  <c r="E108" i="2"/>
  <c r="C108" i="2"/>
  <c r="B108" i="2"/>
  <c r="F107" i="2"/>
  <c r="E107" i="2"/>
  <c r="C107" i="2"/>
  <c r="B107" i="2"/>
  <c r="F106" i="2"/>
  <c r="E106" i="2"/>
  <c r="C106" i="2"/>
  <c r="B106" i="2"/>
  <c r="F105" i="2"/>
  <c r="E105" i="2"/>
  <c r="C105" i="2"/>
  <c r="B105" i="2"/>
  <c r="F104" i="2"/>
  <c r="E104" i="2"/>
  <c r="C104" i="2"/>
  <c r="B104" i="2"/>
  <c r="F103" i="2"/>
  <c r="E103" i="2"/>
  <c r="C103" i="2"/>
  <c r="B103" i="2"/>
  <c r="F102" i="2"/>
  <c r="E102" i="2"/>
  <c r="C102" i="2"/>
  <c r="B102" i="2"/>
  <c r="F101" i="2"/>
  <c r="E101" i="2"/>
  <c r="C101" i="2"/>
  <c r="B101" i="2"/>
  <c r="F100" i="2"/>
  <c r="E100" i="2"/>
  <c r="C100" i="2"/>
  <c r="B100" i="2"/>
  <c r="F99" i="2"/>
  <c r="E99" i="2"/>
  <c r="C99" i="2"/>
  <c r="B99" i="2"/>
  <c r="F98" i="2"/>
  <c r="E98" i="2"/>
  <c r="C98" i="2"/>
  <c r="B98" i="2"/>
  <c r="F97" i="2"/>
  <c r="E97" i="2"/>
  <c r="C97" i="2"/>
  <c r="B97" i="2"/>
  <c r="F96" i="2"/>
  <c r="E96" i="2"/>
  <c r="C96" i="2"/>
  <c r="B96" i="2"/>
  <c r="F95" i="2"/>
  <c r="E95" i="2"/>
  <c r="C95" i="2"/>
  <c r="B95" i="2"/>
  <c r="F94" i="2"/>
  <c r="E94" i="2"/>
  <c r="C94" i="2"/>
  <c r="B94" i="2"/>
  <c r="F93" i="2"/>
  <c r="E93" i="2"/>
  <c r="C93" i="2"/>
  <c r="B93" i="2"/>
  <c r="F92" i="2"/>
  <c r="E92" i="2"/>
  <c r="C92" i="2"/>
  <c r="B92" i="2"/>
  <c r="F91" i="2"/>
  <c r="E91" i="2"/>
  <c r="C91" i="2"/>
  <c r="B91" i="2"/>
  <c r="F90" i="2"/>
  <c r="E90" i="2"/>
  <c r="C90" i="2"/>
  <c r="B90" i="2"/>
  <c r="F89" i="2"/>
  <c r="E89" i="2"/>
  <c r="C89" i="2"/>
  <c r="B89" i="2"/>
  <c r="F88" i="2"/>
  <c r="E88" i="2"/>
  <c r="C88" i="2"/>
  <c r="B88" i="2"/>
  <c r="F87" i="2"/>
  <c r="E87" i="2"/>
  <c r="C87" i="2"/>
  <c r="B87" i="2"/>
  <c r="F86" i="2"/>
  <c r="E86" i="2"/>
  <c r="C86" i="2"/>
  <c r="B86" i="2"/>
  <c r="F85" i="2"/>
  <c r="E85" i="2"/>
  <c r="C85" i="2"/>
  <c r="B85" i="2"/>
  <c r="F84" i="2"/>
  <c r="E84" i="2"/>
  <c r="C84" i="2"/>
  <c r="B84" i="2"/>
  <c r="F83" i="2"/>
  <c r="E83" i="2"/>
  <c r="C83" i="2"/>
  <c r="B83" i="2"/>
  <c r="F82" i="2"/>
  <c r="E82" i="2"/>
  <c r="C82" i="2"/>
  <c r="B82" i="2"/>
  <c r="F81" i="2"/>
  <c r="E81" i="2"/>
  <c r="C81" i="2"/>
  <c r="B81" i="2"/>
  <c r="F80" i="2"/>
  <c r="E80" i="2"/>
  <c r="C80" i="2"/>
  <c r="B80" i="2"/>
  <c r="F79" i="2"/>
  <c r="E79" i="2"/>
  <c r="C79" i="2"/>
  <c r="B79" i="2"/>
  <c r="F78" i="2"/>
  <c r="E78" i="2"/>
  <c r="C78" i="2"/>
  <c r="B78" i="2"/>
  <c r="F77" i="2"/>
  <c r="E77" i="2"/>
  <c r="C77" i="2"/>
  <c r="B77" i="2"/>
  <c r="F76" i="2"/>
  <c r="E76" i="2"/>
  <c r="C76" i="2"/>
  <c r="B76" i="2"/>
  <c r="F75" i="2"/>
  <c r="E75" i="2"/>
  <c r="C75" i="2"/>
  <c r="B75" i="2"/>
  <c r="F74" i="2"/>
  <c r="E74" i="2"/>
  <c r="C74" i="2"/>
  <c r="B74" i="2"/>
  <c r="F73" i="2"/>
  <c r="E73" i="2"/>
  <c r="C73" i="2"/>
  <c r="B73" i="2"/>
  <c r="F72" i="2"/>
  <c r="E72" i="2"/>
  <c r="C72" i="2"/>
  <c r="B72" i="2"/>
  <c r="F71" i="2"/>
  <c r="E71" i="2"/>
  <c r="C71" i="2"/>
  <c r="B71" i="2"/>
  <c r="F70" i="2"/>
  <c r="E70" i="2"/>
  <c r="C70" i="2"/>
  <c r="B70" i="2"/>
  <c r="F69" i="2"/>
  <c r="E69" i="2"/>
  <c r="C69" i="2"/>
  <c r="B69" i="2"/>
  <c r="F68" i="2"/>
  <c r="E68" i="2"/>
  <c r="C68" i="2"/>
  <c r="B68" i="2"/>
  <c r="F67" i="2"/>
  <c r="E67" i="2"/>
  <c r="C67" i="2"/>
  <c r="B67" i="2"/>
  <c r="F66" i="2"/>
  <c r="E66" i="2"/>
  <c r="C66" i="2"/>
  <c r="B66" i="2"/>
  <c r="F65" i="2"/>
  <c r="E65" i="2"/>
  <c r="C65" i="2"/>
  <c r="B65" i="2"/>
  <c r="F64" i="2"/>
  <c r="E64" i="2"/>
  <c r="C64" i="2"/>
  <c r="B64" i="2"/>
  <c r="F63" i="2"/>
  <c r="E63" i="2"/>
  <c r="C63" i="2"/>
  <c r="B63" i="2"/>
  <c r="F62" i="2"/>
  <c r="E62" i="2"/>
  <c r="C62" i="2"/>
  <c r="B62" i="2"/>
  <c r="F61" i="2"/>
  <c r="E61" i="2"/>
  <c r="C61" i="2"/>
  <c r="B61" i="2"/>
  <c r="F60" i="2"/>
  <c r="E60" i="2"/>
  <c r="C60" i="2"/>
  <c r="B60" i="2"/>
  <c r="F59" i="2"/>
  <c r="E59" i="2"/>
  <c r="C59" i="2"/>
  <c r="B59" i="2"/>
  <c r="F58" i="2"/>
  <c r="E58" i="2"/>
  <c r="C58" i="2"/>
  <c r="B58" i="2"/>
  <c r="F57" i="2"/>
  <c r="E57" i="2"/>
  <c r="C57" i="2"/>
  <c r="B57" i="2"/>
  <c r="F56" i="2"/>
  <c r="E56" i="2"/>
  <c r="C56" i="2"/>
  <c r="B56" i="2"/>
  <c r="F55" i="2"/>
  <c r="E55" i="2"/>
  <c r="C55" i="2"/>
  <c r="B55" i="2"/>
  <c r="F54" i="2"/>
  <c r="E54" i="2"/>
  <c r="C54" i="2"/>
  <c r="B54" i="2"/>
  <c r="F53" i="2"/>
  <c r="E53" i="2"/>
  <c r="C53" i="2"/>
  <c r="B53" i="2"/>
  <c r="F52" i="2"/>
  <c r="E52" i="2"/>
  <c r="C52" i="2"/>
  <c r="B52" i="2"/>
  <c r="F51" i="2"/>
  <c r="E51" i="2"/>
  <c r="C51" i="2"/>
  <c r="B51" i="2"/>
  <c r="F50" i="2"/>
  <c r="E50" i="2"/>
  <c r="C50" i="2"/>
  <c r="B50" i="2"/>
  <c r="F49" i="2"/>
  <c r="E49" i="2"/>
  <c r="C49" i="2"/>
  <c r="B49" i="2"/>
  <c r="F48" i="2"/>
  <c r="E48" i="2"/>
  <c r="C48" i="2"/>
  <c r="B48" i="2"/>
  <c r="F47" i="2"/>
  <c r="E47" i="2"/>
  <c r="C47" i="2"/>
  <c r="B47" i="2"/>
  <c r="F46" i="2"/>
  <c r="E46" i="2"/>
  <c r="C46" i="2"/>
  <c r="B46" i="2"/>
  <c r="F45" i="2"/>
  <c r="E45" i="2"/>
  <c r="C45" i="2"/>
  <c r="B45" i="2"/>
  <c r="F44" i="2"/>
  <c r="E44" i="2"/>
  <c r="C44" i="2"/>
  <c r="B44" i="2"/>
  <c r="F43" i="2"/>
  <c r="E43" i="2"/>
  <c r="C43" i="2"/>
  <c r="B43" i="2"/>
  <c r="F42" i="2"/>
  <c r="E42" i="2"/>
  <c r="C42" i="2"/>
  <c r="B42" i="2"/>
  <c r="F41" i="2"/>
  <c r="E41" i="2"/>
  <c r="C41" i="2"/>
  <c r="B41" i="2"/>
  <c r="F40" i="2"/>
  <c r="E40" i="2"/>
  <c r="C40" i="2"/>
  <c r="B40" i="2"/>
  <c r="F39" i="2"/>
  <c r="E39" i="2"/>
  <c r="C39" i="2"/>
  <c r="B39" i="2"/>
  <c r="F38" i="2"/>
  <c r="E38" i="2"/>
  <c r="C38" i="2"/>
  <c r="B38" i="2"/>
  <c r="F37" i="2"/>
  <c r="E37" i="2"/>
  <c r="C37" i="2"/>
  <c r="B37" i="2"/>
  <c r="F36" i="2"/>
  <c r="E36" i="2"/>
  <c r="C36" i="2"/>
  <c r="B36" i="2"/>
  <c r="F35" i="2"/>
  <c r="E35" i="2"/>
  <c r="C35" i="2"/>
  <c r="B35" i="2"/>
  <c r="F34" i="2"/>
  <c r="E34" i="2"/>
  <c r="C34" i="2"/>
  <c r="B34" i="2"/>
  <c r="F33" i="2"/>
  <c r="E33" i="2"/>
  <c r="C33" i="2"/>
  <c r="B33" i="2"/>
  <c r="F32" i="2"/>
  <c r="E32" i="2"/>
  <c r="C32" i="2"/>
  <c r="B32" i="2"/>
  <c r="F31" i="2"/>
  <c r="E31" i="2"/>
  <c r="C31" i="2"/>
  <c r="B31" i="2"/>
  <c r="F30" i="2"/>
  <c r="E30" i="2"/>
  <c r="C30" i="2"/>
  <c r="B30" i="2"/>
  <c r="F29" i="2"/>
  <c r="E29" i="2"/>
  <c r="C29" i="2"/>
  <c r="B29" i="2"/>
  <c r="F28" i="2"/>
  <c r="E28" i="2"/>
  <c r="C28" i="2"/>
  <c r="B28" i="2"/>
  <c r="F27" i="2"/>
  <c r="E27" i="2"/>
  <c r="C27" i="2"/>
  <c r="B27" i="2"/>
  <c r="F26" i="2"/>
  <c r="E26" i="2"/>
  <c r="C26" i="2"/>
  <c r="B26" i="2"/>
  <c r="F25" i="2"/>
  <c r="E25" i="2"/>
  <c r="C25" i="2"/>
  <c r="B25" i="2"/>
  <c r="F24" i="2"/>
  <c r="E24" i="2"/>
  <c r="C24" i="2"/>
  <c r="B24" i="2"/>
  <c r="F23" i="2"/>
  <c r="E23" i="2"/>
  <c r="C23" i="2"/>
  <c r="B23" i="2"/>
  <c r="F22" i="2"/>
  <c r="E22" i="2"/>
  <c r="C22" i="2"/>
  <c r="B22" i="2"/>
  <c r="F21" i="2"/>
  <c r="E21" i="2"/>
  <c r="C21" i="2"/>
  <c r="B21" i="2"/>
  <c r="F20" i="2"/>
  <c r="E20" i="2"/>
  <c r="C20" i="2"/>
  <c r="B20" i="2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B16" i="2"/>
  <c r="F15" i="2"/>
  <c r="E15" i="2"/>
  <c r="C15" i="2"/>
  <c r="B15" i="2"/>
  <c r="F14" i="2"/>
  <c r="E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F9" i="2"/>
  <c r="E9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/>
  <c r="E4" i="2"/>
  <c r="C4" i="2"/>
  <c r="B4" i="2"/>
  <c r="F3" i="2"/>
  <c r="E3" i="2"/>
  <c r="C3" i="2"/>
  <c r="B3" i="2"/>
  <c r="F2" i="2"/>
  <c r="E2" i="2"/>
  <c r="C2" i="2"/>
  <c r="B2" i="2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comments1.xml><?xml version="1.0" encoding="utf-8"?>
<comments xmlns="http://schemas.openxmlformats.org/spreadsheetml/2006/main">
  <authors>
    <author/>
  </authors>
  <commentList>
    <comment ref="J2" authorId="0">
      <text>
        <r>
          <rPr>
            <sz val="10"/>
            <color rgb="FF000000"/>
            <rFont val="Arial"/>
          </rPr>
          <t>changed from 189
	-Dan Mergens</t>
        </r>
      </text>
    </comment>
    <comment ref="C5" authorId="0">
      <text>
        <r>
          <rPr>
            <sz val="10"/>
            <color rgb="FF000000"/>
            <rFont val="Arial"/>
          </rPr>
          <t>changed from 0484-6002-0108 to be consistent with other cameras in bulk load
	-Dan Mergens</t>
        </r>
      </text>
    </comment>
    <comment ref="B25" authorId="0">
      <text>
        <r>
          <rPr>
            <sz val="10"/>
            <color rgb="FF000000"/>
            <rFont val="Arial"/>
          </rPr>
          <t>changed from port 2B to 2D to match existing data
	-Dan Mergens</t>
        </r>
      </text>
    </comment>
    <comment ref="A32" authorId="0">
      <text>
        <r>
          <rPr>
            <sz val="10"/>
            <color rgb="FF000000"/>
            <rFont val="Arial"/>
          </rPr>
          <t>cal sheet had 00003 instead of 00002
	-Dan Mergens</t>
        </r>
      </text>
    </comment>
    <comment ref="C32" authorId="0">
      <text>
        <r>
          <rPr>
            <sz val="10"/>
            <color rgb="FF000000"/>
            <rFont val="Arial"/>
          </rPr>
          <t>note in cal to update serial number
	-Dan Mergens
changed to C0075 to match bulk load
	-Dan Mergens</t>
        </r>
      </text>
    </comment>
    <comment ref="J34" authorId="0">
      <text>
        <r>
          <rPr>
            <sz val="10"/>
            <color rgb="FF000000"/>
            <rFont val="Arial"/>
          </rPr>
          <t>changed from 189
	-Dan Mergens</t>
        </r>
      </text>
    </comment>
    <comment ref="B42" authorId="0">
      <text>
        <r>
          <rPr>
            <sz val="10"/>
            <color rgb="FF000000"/>
            <rFont val="Arial"/>
          </rPr>
          <t>changed from port 2B to 2D to match existing data
	-Dan Mergens</t>
        </r>
      </text>
    </comment>
    <comment ref="A43" authorId="0">
      <text>
        <r>
          <rPr>
            <sz val="10"/>
            <color rgb="FF000000"/>
            <rFont val="Arial"/>
          </rPr>
          <t>changed from N00722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36" authorId="0">
      <text>
        <r>
          <rPr>
            <sz val="10"/>
            <color rgb="FF000000"/>
            <rFont val="Arial"/>
          </rPr>
          <t>Removed leading hyphen
	-Dan Mergens</t>
        </r>
      </text>
    </comment>
    <comment ref="E64" authorId="0">
      <text>
        <r>
          <rPr>
            <sz val="10"/>
            <color rgb="FF000000"/>
            <rFont val="Arial"/>
          </rPr>
          <t>changed from N00721
	-Dan Mergens</t>
        </r>
      </text>
    </comment>
    <comment ref="E75" authorId="0">
      <text>
        <r>
          <rPr>
            <sz val="10"/>
            <color rgb="FF000000"/>
            <rFont val="Arial"/>
          </rPr>
          <t>removed leading hyphen
	-Dan Mergens</t>
        </r>
      </text>
    </comment>
    <comment ref="E94" authorId="0">
      <text>
        <r>
          <rPr>
            <sz val="10"/>
            <color rgb="FF000000"/>
            <rFont val="Arial"/>
          </rPr>
          <t>changed from N00724
	-Dan Mergens</t>
        </r>
      </text>
    </comment>
    <comment ref="E112" authorId="0">
      <text>
        <r>
          <rPr>
            <sz val="10"/>
            <color rgb="FF000000"/>
            <rFont val="Arial"/>
          </rPr>
          <t>removed leading hyphen
	-Dan Mergens</t>
        </r>
      </text>
    </comment>
    <comment ref="E126" authorId="0">
      <text>
        <r>
          <rPr>
            <sz val="10"/>
            <color rgb="FF000000"/>
            <rFont val="Arial"/>
          </rPr>
          <t>removed leading hyphen
	-Dan Mergens</t>
        </r>
      </text>
    </comment>
    <comment ref="E134" authorId="0">
      <text>
        <r>
          <rPr>
            <sz val="10"/>
            <color rgb="FF000000"/>
            <rFont val="Arial"/>
          </rPr>
          <t>removed leading hyphen
	-Dan Mergens</t>
        </r>
      </text>
    </comment>
    <comment ref="A206" authorId="0">
      <text>
        <r>
          <rPr>
            <sz val="10"/>
            <color rgb="FF000000"/>
            <rFont val="Arial"/>
          </rPr>
          <t>should this be the DOSTA?
	-Dan Mergens</t>
        </r>
      </text>
    </comment>
    <comment ref="H227" authorId="0">
      <text>
        <r>
          <rPr>
            <sz val="10"/>
            <color rgb="FF000000"/>
            <rFont val="Arial"/>
          </rPr>
          <t>potential roundoff error?
	-Dan Mergens</t>
        </r>
      </text>
    </comment>
    <comment ref="E275" authorId="0">
      <text>
        <r>
          <rPr>
            <sz val="10"/>
            <color rgb="FF000000"/>
            <rFont val="Arial"/>
          </rPr>
          <t>changed from N00723
	-Dan Mergens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13" authorId="0">
      <text>
        <r>
          <rPr>
            <sz val="10"/>
            <color rgb="FF000000"/>
            <rFont val="Arial"/>
          </rPr>
          <t>specified under the CTD
	-Dan Mergens</t>
        </r>
      </text>
    </comment>
  </commentList>
</comments>
</file>

<file path=xl/sharedStrings.xml><?xml version="1.0" encoding="utf-8"?>
<sst xmlns="http://schemas.openxmlformats.org/spreadsheetml/2006/main" count="1040" uniqueCount="252">
  <si>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</si>
  <si>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</si>
  <si>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</si>
  <si>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</si>
  <si>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</si>
  <si>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</si>
  <si>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</si>
  <si>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</si>
  <si>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</si>
  <si>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</si>
  <si>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</si>
  <si>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</si>
  <si>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ATAPL-69839-001-0103</t>
  </si>
  <si>
    <t>RS03AXPS-PC03A</t>
  </si>
  <si>
    <t>SN0103</t>
  </si>
  <si>
    <t>45° 49.8300'N</t>
  </si>
  <si>
    <t>129° 45.2046'W</t>
  </si>
  <si>
    <t>TN-313</t>
  </si>
  <si>
    <t>ATAPL-58315-00002</t>
  </si>
  <si>
    <t>RS03AXPS-PC03A-05-ADCPTD302</t>
  </si>
  <si>
    <t>ATAPL-58345-00002</t>
  </si>
  <si>
    <t>RS03AXPS-PC03A-06-VADCPA301</t>
  </si>
  <si>
    <t>ATAPL-58317-00006</t>
  </si>
  <si>
    <t>RS03AXPS-PC03A-07-CAMDSC302</t>
  </si>
  <si>
    <t>ATAPL-58324-00004</t>
  </si>
  <si>
    <t>RS03AXPS-PC03A-08-HYDBBA303</t>
  </si>
  <si>
    <t>5/6/15 - Stopped sending data, and has a large ground fault. Attempt power cycle - still no response. Port powered OFF.</t>
  </si>
  <si>
    <t>ATAPL-66662-00004</t>
  </si>
  <si>
    <t>RS03AXPS-PC03A-4A-CTDPFA303</t>
  </si>
  <si>
    <t>16P71179-7233</t>
  </si>
  <si>
    <t>ATAPL-58320-00006</t>
  </si>
  <si>
    <t>RS03AXPS-PC03A-4A-DOSTAD303</t>
  </si>
  <si>
    <t>ATAPL-58337-00004</t>
  </si>
  <si>
    <t>RS03AXPS-PC03A-4B-PHSENA302</t>
  </si>
  <si>
    <t>SAMI2-P0110</t>
  </si>
  <si>
    <t>ATAPL-58322-00004</t>
  </si>
  <si>
    <t>RS03AXPS-PC03A-4C-FLORDD303</t>
  </si>
  <si>
    <t>ATAPL-69839-001-0106</t>
  </si>
  <si>
    <t>SN0106</t>
  </si>
  <si>
    <t>45° 49.8294' N</t>
  </si>
  <si>
    <t>129° 45.1958' W</t>
  </si>
  <si>
    <t>TN-326</t>
  </si>
  <si>
    <t>ATAPL-58315-00005</t>
  </si>
  <si>
    <t>12/2/2015 - GFD fluctuating 11/10-11/13/2015
1/6/2016 - continued GFD fluctuations</t>
  </si>
  <si>
    <t>ATAPL-58345-00005</t>
  </si>
  <si>
    <t>ATAPL-58317-00003</t>
  </si>
  <si>
    <t>7/2015 - Camera was turned on deck, w/ new interconnect cables, after removal from recovered PC01A</t>
  </si>
  <si>
    <t>ATAPL-58324-00009</t>
  </si>
  <si>
    <t>ATAPL-66662-00011</t>
  </si>
  <si>
    <t>16-50123</t>
  </si>
  <si>
    <t>ATAPL-58320-00012</t>
  </si>
  <si>
    <t>ATAPL-58337-00001</t>
  </si>
  <si>
    <t>P0059</t>
  </si>
  <si>
    <t>10/2/2015 - port error - left to run on batteries, but on on 9/25, stopped responding to sampling commands. Likely battery is exhausted - disabled port since port power not working.</t>
  </si>
  <si>
    <t>ATAPL-58322-00012</t>
  </si>
  <si>
    <t>ATAPL-68870-001-0142</t>
  </si>
  <si>
    <t>RS03AXPS-SF03A</t>
  </si>
  <si>
    <t>SN0142</t>
  </si>
  <si>
    <t>TN313</t>
  </si>
  <si>
    <t>ATAPL-66662-00003</t>
  </si>
  <si>
    <t>RS03AXPS-SF03A-2A-CTDPFA302</t>
  </si>
  <si>
    <t>16P71179-7232-2484</t>
  </si>
  <si>
    <t>ATAPL-58694-00002</t>
  </si>
  <si>
    <t>RS03AXPS-SF03A-2A-DOFSTA302</t>
  </si>
  <si>
    <t>43-2484</t>
  </si>
  <si>
    <t>ATAPL-58337-00002</t>
  </si>
  <si>
    <t>RS03AXPS-SF03A-2D-PHSENA301</t>
  </si>
  <si>
    <t>SAMI2-P0112</t>
  </si>
  <si>
    <t>ATAPL-58322-00002</t>
  </si>
  <si>
    <t>RS03AXPS-SF03A-3A-FLORTD301</t>
  </si>
  <si>
    <t>ATAPL-58332-00002</t>
  </si>
  <si>
    <t>RS03AXPS-SF03A-3B-OPTAAD301</t>
  </si>
  <si>
    <t>ACS-166</t>
  </si>
  <si>
    <t>Dec-14 - Instrument powers on with correct current draw, but no data output after initial banner info
Details provided to vendor (WetLabs), who suspects a premature failure of the bearing/motor shaft interface.</t>
  </si>
  <si>
    <t>ATAPL-66645-00002</t>
  </si>
  <si>
    <t>RS03AXPS-SF03A-3C-PARADA301</t>
  </si>
  <si>
    <t>ATAPL-58341-00002</t>
  </si>
  <si>
    <t>RS03AXPS-SF03A-3D-SPKIRA301</t>
  </si>
  <si>
    <t>ATAPL-68020-00002</t>
  </si>
  <si>
    <t>RS03AXPS-SF03A-4A-NUTNRA301</t>
  </si>
  <si>
    <t>ATAPL-70114-00002</t>
  </si>
  <si>
    <t>RS03AXPS-SF03A-4B-VELPTD302</t>
  </si>
  <si>
    <t>AQS 6334/AQD 11653</t>
  </si>
  <si>
    <t>3/4/15 - Instrument started outputting gibberish and has a large groundfault. 
3/30/15 - After extended power down, instrument powered back up and appeared to report reasonable data values, but data output is inconsistent. Will leave on and monitor for now.
5/1/15 - Instrument stopped outputting data again. Operation is at best intermittent and what data is available looks very noisy. Instrument powered OFF</t>
  </si>
  <si>
    <t>ATAPL-58336-00002</t>
  </si>
  <si>
    <t>RS03AXPS-SF03A-4F-PCO2WA301</t>
  </si>
  <si>
    <t>SAMI2-C0075</t>
  </si>
  <si>
    <t>ATAPL-68870-001-0145</t>
  </si>
  <si>
    <t>SN0145</t>
  </si>
  <si>
    <t>TN326</t>
  </si>
  <si>
    <t>ATAPL-58336-00009</t>
  </si>
  <si>
    <t>C0123</t>
  </si>
  <si>
    <t>ATAPL-70114-00007</t>
  </si>
  <si>
    <t>AQS-7340
AQD-12469</t>
  </si>
  <si>
    <t>ATAPL-68020-00007</t>
  </si>
  <si>
    <t>ATAPL-58341-00007</t>
  </si>
  <si>
    <t>ATAPL-66645-00007</t>
  </si>
  <si>
    <t>ATAPL-58332-00006</t>
  </si>
  <si>
    <t>11/2/2015 - running at &lt;600 mA, but up to 0.8 to 1.3 A after power cycle
12/2/2015 - no data out since 11/29/15</t>
  </si>
  <si>
    <t>ATAPL-58322-00010</t>
  </si>
  <si>
    <t>GFD</t>
  </si>
  <si>
    <t>ATAPL-58337-00009</t>
  </si>
  <si>
    <t>P0161</t>
  </si>
  <si>
    <t>ATAPL-58694-00006</t>
  </si>
  <si>
    <t>43-3164</t>
  </si>
  <si>
    <t>ATAPL-66662-00010</t>
  </si>
  <si>
    <t>16-50122</t>
  </si>
  <si>
    <t>Mooring Serial Number</t>
  </si>
  <si>
    <t>Sensor OOIBARCODE</t>
  </si>
  <si>
    <t>Sensor Serial Number</t>
  </si>
  <si>
    <t>Calibration Cofficient Name</t>
  </si>
  <si>
    <t>Calibration Cofficient Value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</si>
  <si>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</si>
  <si>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</si>
  <si>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</si>
  <si>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</si>
  <si>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</si>
  <si>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</si>
  <si>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</si>
  <si>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</si>
  <si>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</si>
  <si>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</si>
  <si>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</si>
  <si>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</si>
  <si>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</si>
  <si>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</si>
  <si>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</si>
  <si>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</si>
  <si>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</si>
  <si>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</si>
  <si>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</si>
  <si>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</si>
  <si>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</si>
  <si>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</si>
  <si>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</si>
  <si>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</si>
  <si>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</si>
  <si>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</si>
  <si>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</si>
  <si>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</si>
  <si>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</si>
  <si>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</si>
  <si>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</si>
  <si>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</si>
  <si>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CC_ea434</t>
  </si>
  <si>
    <t>CC_eb434</t>
  </si>
  <si>
    <t>CC_ea578</t>
  </si>
  <si>
    <t>CC_eb578</t>
  </si>
  <si>
    <t>CC_ind_slp</t>
  </si>
  <si>
    <t>CC_ind_off</t>
  </si>
  <si>
    <t>CC_psal</t>
  </si>
  <si>
    <t>Same as last year</t>
  </si>
  <si>
    <t>Based on info from Orest</t>
  </si>
  <si>
    <t>CC_scattering_angle</t>
  </si>
  <si>
    <t>CC_depolarization_ratio</t>
  </si>
  <si>
    <t>CC_measurement_wavelength</t>
  </si>
  <si>
    <t>CC_angular_resolution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</si>
  <si>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</si>
  <si>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</si>
  <si>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</si>
  <si>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</si>
  <si>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</si>
  <si>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</si>
  <si>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</si>
  <si>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</si>
  <si>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</si>
  <si>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</si>
  <si>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Updated per info provided by Wetlabs on 8/24/15</t>
  </si>
  <si>
    <t>NO CHANGE, Don't know where these come from</t>
  </si>
  <si>
    <t>CC_scale_factor1</t>
  </si>
  <si>
    <t>CC_scale_factor2</t>
  </si>
  <si>
    <t>CC_scale_factor3</t>
  </si>
  <si>
    <t>CC_scale_factor4</t>
  </si>
  <si>
    <t>No calibration coefficient.</t>
  </si>
  <si>
    <t>CC_gain</t>
  </si>
  <si>
    <t>Instruments in Default no gain state</t>
  </si>
  <si>
    <t>Really Voffset?</t>
  </si>
  <si>
    <t>Soc?</t>
  </si>
  <si>
    <t>CC_cwlngth</t>
  </si>
  <si>
    <t>[398.70000000, 402.30000000, 405.70000000, 408.90000000, 412.10000000, 415.70000000, 419.60000000, 423.70000000, 427.80000000, 431.70000000, 435.50000000, 439.30000000, 443.70000000, 448.30000000, 452.90000000, 457.30000000, 461.50000000, 465.90000000, 470.30000000, 475.00000000, 479.90000000, 484.60000000, 489.00000000, 493.50000000, 498.40000000, 503.10000000, 508.10000000, 512.60000000, 517.70000000, 522.30000000, 526.80000000, 531.50000000, 536.10000000, 540.60000000, 545.20000000, 550.00000000, 554.50000000, 559.10000000, 563.90000000, 568.30000000, 572.50000000, 576.60000000, 581.00000000, 584.90000000, 589.00000000, 592.80000000, 597.20000000, 601.30000000, 605.50000000, 610.00000000, 614.70000000, 619.20000000, 623.90000000, 628.20000000, 632.50000000, 637.20000000, 641.60000000, 646.30000000, 650.90000000, 655.70000000, 660.30000000, 664.70000000, 669.60000000, 673.90000000, 678.60000000, 683.00000000, 687.10000000, 691.30000000, 695.50000000, 699.70000000, 703.90000000, 708.10000000, 712.00000000, 716.00000000, 720.30000000, 724.80000000, 728.80000000, 732.90000000]</t>
  </si>
  <si>
    <t>CC_ccwo</t>
  </si>
  <si>
    <t>[  0.78701200,   0.79517100,   0.84076200,   0.88405300,   0.92832500,   0.97012200,   1.01406300,   1.03911100,   1.07097000,   1.10127900,   1.12569300,   1.15297000,   1.17405000,   1.19904100,   1.22123100,   1.23704000,   1.25528800,   1.27041600,   1.29290200,   1.31017000,   1.32591700,   1.34165800,   1.35657900,   1.37355000,   1.38324400,   1.39649900,   1.40489300,   1.41540800,   1.42145500,   1.43451400,   1.44046500,   1.44937400,   1.45698400,   1.46363100,   1.47191700,   1.48124500,   1.49111100,   1.49948200,   1.50638000,   1.51242400,   1.51434500,   1.51478600,   1.51314200,   1.50333700,   1.49039100,   1.47256400,   1.44835700,   1.42725100,   1.41426400,   1.40802800,   1.39377500,   1.39558600,   1.39744400,   1.39885700,   1.40135000,   1.40156200,   1.40007700,   1.39733200,   1.38952800,   1.37866400,   1.36865200,   1.36414800,   1.36264000,   1.36040600,   1.35579400,   1.34647500,   1.32660000,   1.29973800,   1.26034300,   1.20404600,   1.13445200,   1.03959000,   0.91774700,   0.76666600,   0.57977900,   0.34539000,   0.07720100,  -0.19255700]</t>
  </si>
  <si>
    <t>CC_tcal</t>
  </si>
  <si>
    <t>CC_tbins</t>
  </si>
  <si>
    <t>[  0.87546400,   1.42790800,   2.43539100,   3.45830800,   4.46577800,   5.49833300,   6.49142900,   7.52365900,   8.50450000,   9.48210500,  10.49055600,  11.48277800,  12.51484800,  13.49468700,  14.50093700,  15.50296300,  16.48560000,  17.45958300,  18.46727300,  19.48619000,  20.50222200,  21.48647100,  22.47470600,  23.50833300,  24.51235300,  25.50142900,  26.46517200,  27.46769200,  28.48625000,  29.51869600,  30.49285700,  31.53925900,  32.54482800,  33.48777800,  34.50703700,  35.48241400,  36.52400000,  37.38647100]</t>
  </si>
  <si>
    <t>CC_awlngth</t>
  </si>
  <si>
    <t>[398.90000000, 401.90000000, 405.30000000, 408.70000000, 411.80000000, 415.30000000, 419.20000000, 423.00000000, 427.00000000, 431.10000000, 434.80000000, 438.90000000, 443.00000000, 447.40000000, 452.20000000, 456.20000000, 460.60000000, 464.80000000, 469.40000000, 474.10000000, 479.00000000, 483.80000000, 488.10000000, 492.70000000, 497.00000000, 501.70000000, 506.60000000, 511.40000000, 516.50000000, 521.30000000, 525.80000000, 530.40000000, 534.80000000, 539.20000000, 543.70000000, 548.70000000, 553.30000000, 557.70000000, 562.50000000, 566.90000000, 571.30000000, 575.60000000, 579.70000000, 583.70000000, 588.00000000, 591.80000000, 596.20000000, 600.30000000, 604.50000000, 609.80000000, 614.20000000, 618.50000000, 623.50000000, 628.00000000, 632.50000000, 637.00000000, 641.50000000, 646.10000000, 650.60000000, 655.00000000, 659.60000000, 664.20000000, 669.00000000, 673.40000000, 678.10000000, 682.40000000, 686.80000000, 691.00000000, 695.20000000, 699.20000000, 703.60000000, 707.60000000, 711.80000000, 715.80000000, 719.80000000, 724.30000000, 728.40000000, 732.40000000]</t>
  </si>
  <si>
    <t>CC_acwo</t>
  </si>
  <si>
    <t>[ -0.84012400,  -0.61890200,  -0.43416500,  -0.29621500,  -0.19259400,  -0.11787700,  -0.05338100,  -0.00257900,   0.04288100,   0.08130800,   0.11982400,   0.15802400,   0.19281700,   0.22692700,   0.25878200,   0.29259400,   0.32424500,   0.35433000,   0.38358800,   0.41243900,   0.44068200,   0.46856500,   0.49511600,   0.51989400,   0.54441800,   0.56683600,   0.58789800,   0.60852200,   0.63045900,   0.65224500,   0.67443200,   0.69640300,   0.71733600,   0.73731200,   0.75639200,   0.77484700,   0.79306600,   0.81109400,   0.82840400,   0.84429900,   0.85805900,   0.86814500,   0.87440100,   0.87670900,   0.87407100,   0.86640000,   0.85515400,   0.84490300,   0.84086400,   0.84439700,   0.85914500,   0.87014700,   0.88099000,   0.89158100,   0.90194700,   0.91159000,   0.91984400,   0.92531500,   0.92690900,   0.92512100,   0.92389500,   0.92591500,   0.93107100,   0.93586100,   0.93763200,   0.93373200,   0.92242400,   0.90096200,   0.86761000,   0.82054100,   0.75642800,   0.67003800,   0.55805300,   0.41540000,   0.23684500,   0.01437600,  -0.24152800,  -0.50146500]</t>
  </si>
  <si>
    <t>CC_tcarray</t>
  </si>
  <si>
    <t>SheetRef:ACS-166_CC_tcarray</t>
  </si>
  <si>
    <t>CC_taarray</t>
  </si>
  <si>
    <t>SheetRef:ACS-166_CC_taarray</t>
  </si>
  <si>
    <t>[399.40000000, 402.80000000, 406.20000000, 409.60000000, 412.80000000, 416.40000000, 419.90000000, 424.00000000, 428.30000000, 431.80000000, 435.70000000, 439.40000000, 443.70000000, 448.30000000, 452.70000000, 456.90000000, 461.10000000, 465.20000000, 469.80000000, 474.30000000, 479.40000000, 483.80000000, 488.30000000, 492.50000000, 496.70000000, 501.00000000, 505.70000000, 510.20000000, 515.10000000, 519.60000000, 524.40000000, 528.50000000, 532.90000000, 537.00000000, 541.10000000, 545.40000000, 549.90000000, 554.30000000, 558.60000000, 563.00000000, 567.10000000, 571.00000000, 574.90000000, 578.60000000, 582.00000000, 585.80000000, 590.10000000, 593.90000000, 598.40000000, 602.60000000, 607.30000000, 611.30000000, 615.50000000, 619.90000000, 623.70000000, 627.90000000, 631.70000000, 636.00000000, 639.80000000, 644.10000000, 648.10000000, 652.20000000, 656.70000000, 660.90000000, 664.70000000, 669.10000000, 672.90000000, 677.20000000, 680.90000000, 684.80000000, 688.20000000, 691.90000000, 695.20000000, 698.90000000, 702.30000000, 705.70000000, 708.90000000, 712.40000000, 715.50000000, 719.00000000, 721.90000000, 724.80000000, 727.80000000, 730.50000000, 733.40000000, 736.20000000]</t>
  </si>
  <si>
    <t>[ -2.85314200,  -2.65918200,  -2.46406500,  -2.27771700,  -2.09878000,  -1.92823700,  -1.76635800,  -1.60974300,  -1.46005000,  -1.31832900,  -1.17877100,  -1.04639300,  -0.91506000,  -0.79661100,  -0.68145100,  -0.57101000,  -0.46577200,  -0.36460300,  -0.26649000,  -0.17050200,  -0.08143100,   0.00341400,   0.08865100,   0.17066800,   0.24052500,   0.31430400,   0.37941400,   0.44569100,   0.50630600,   0.56162700,   0.62227100,   0.67553100,   0.72607800,   0.77314200,   0.82259800,   0.86860500,   0.90976300,   0.95205700,   0.99032800,   1.02698000,   1.06082300,   1.09054200,   1.11618600,   1.13808400,   1.16132700,   1.17250100,   1.17887200,   1.18100900,   1.18083900,   1.18380400,   1.19531200,   1.20962400,   1.22683700,   1.24501000,   1.26087000,   1.27714500,   1.29180100,   1.30474000,   1.31695000,   1.32464000,   1.33064700,   1.33454900,   1.33394600,   1.33585700,   1.34032800,   1.34500800,   1.34818700,   1.34903100,   1.34319200,   1.33037700,   1.31117300,   1.28307500,   1.24727100,   1.19961700,   1.13702000,   1.06353700,   0.97288400,   0.86527500,   0.74302400,   0.60496100,   0.44700000,   0.27671100,   0.10233900,  -0.06873600,  -0.22964200,  -0.36490900]</t>
  </si>
  <si>
    <t>[  0.89875000,   1.37583300,   2.44552800,   3.53118800,   4.48720000,   5.46608700,   6.46150000,   7.48531900,   8.48684200,   9.47718700,  10.51900000,  11.48200000,  12.49738100,  13.49363600,  14.48758600,  15.48307700,  16.45956500,  17.53620700,  18.50852900,  19.50545500,  20.51717900,  21.52444400,  22.48054100,  23.48151500,  24.49774200,  25.48153800,  26.47360000,  27.50153800,  28.49370400,  29.51600000,  30.50826100,  31.49727300,  32.49952400,  33.49333300,  34.49000000,  35.49095200,  36.05333300]</t>
  </si>
  <si>
    <t>[399.80000000, 403.20000000, 406.20000000, 409.40000000, 412.50000000, 416.20000000, 419.60000000, 423.70000000, 427.60000000, 431.30000000, 434.80000000, 438.90000000, 442.80000000, 447.40000000, 451.50000000, 455.90000000, 459.70000000, 464.00000000, 468.20000000, 472.90000000, 477.60000000, 482.40000000, 486.40000000, 490.70000000, 494.80000000, 499.30000000, 503.40000000, 507.60000000, 512.50000000, 517.30000000, 522.20000000, 526.30000000, 530.40000000, 534.60000000, 538.50000000, 543.00000000, 546.90000000, 551.20000000, 555.70000000, 560.30000000, 564.20000000, 568.30000000, 572.00000000, 575.90000000, 578.00000000, 581.70000000, 585.80000000, 589.60000000, 593.70000000, 597.90000000, 602.10000000, 606.30000000, 610.80000000, 615.00000000, 618.90000000, 623.00000000, 627.00000000, 630.90000000, 634.80000000, 638.70000000, 642.80000000, 647.10000000, 650.90000000, 655.40000000, 659.30000000, 663.40000000, 667.30000000, 671.60000000, 675.70000000, 679.30000000, 683.00000000, 686.40000000, 690.20000000, 693.60000000, 697.10000000, 700.40000000, 703.70000000, 707.10000000, 710.00000000, 713.60000000, 716.60000000, 720.10000000, 722.90000000, 725.70000000, 729.10000000, 731.30000000]</t>
  </si>
  <si>
    <t>[ -1.85586600,  -1.62522900,  -1.44136900,  -1.29860000,  -1.18604000,  -1.09690600,  -1.02332900,  -0.95489000,  -0.89022900,  -0.82918700,  -0.77065400,  -0.71253700,  -0.65694400,  -0.60215900,  -0.54806400,  -0.49521100,  -0.44190900,  -0.39020300,  -0.33997300,  -0.29082600,  -0.24283800,  -0.19616600,  -0.15053700,  -0.10607600,  -0.06460600,  -0.02391600,   0.01491100,   0.05231800,   0.08872300,   0.12552600,   0.16276500,   0.19844800,   0.23353700,   0.26783900,   0.30053500,   0.33151700,   0.36088400,   0.38914900,   0.41595400,   0.44171200,   0.46516100,   0.48656400,   0.50503500,   0.52025000,   0.52377900,   0.53545500,   0.54307000,   0.54612200,   0.54580500,   0.54504100,   0.54788700,   0.55682800,   0.57120200,   0.58820400,   0.60561800,   0.62332900,   0.64054800,   0.65685000,   0.67255100,   0.68679600,   0.69905700,   0.70842600,   0.71514900,   0.72079800,   0.72660800,   0.73399300,   0.74262900,   0.75061400,   0.75600300,   0.75701800,   0.75267600,   0.74125500,   0.72243500,   0.69434100,   0.65594300,   0.60580800,   0.54302900,   0.46467600,   0.37021300,   0.25933900,   0.13166300,  -0.01462200,  -0.17407200,  -0.33867800,  -0.50628200,  -0.66781900]</t>
  </si>
  <si>
    <t>SheetRef:ACS-251_CC_tcarray</t>
  </si>
  <si>
    <t>SheetRef:ACS-251_CC_taarray</t>
  </si>
  <si>
    <t>CC_Im</t>
  </si>
  <si>
    <t>CC_offset</t>
  </si>
  <si>
    <t>[2148080836.9, 2147047491.7, 2147291920.0, 2146914313.7, 2147532822.1, 2148137946.8, 2147221098.1]</t>
  </si>
  <si>
    <t>CC_scale</t>
  </si>
  <si>
    <t>[2.0692465067e-007, 2.03864195958e-007, 2.03878265834e-007, 2.05548109217e-007, 1.98320699863e-007, 2.12231510816e-007, 2.0959719641e-007]</t>
  </si>
  <si>
    <t>CC_immersion_factor</t>
  </si>
  <si>
    <t>[1.368, 1.410, 1.365, 1.354, 1.372, 1.322, 1.347]</t>
  </si>
  <si>
    <t>[2147861290.9,2147688068.1,2147476129.6,2147373742.6,2147250146.8,2147821112.3,2147779991.6]</t>
  </si>
  <si>
    <t>[2.07057675235e-007,2.05342578343e-007,2.19203576089e-007,2.07532262285e-007,2.24578514563e-007,2.0995827566e-007,2.23856332595e-007]</t>
  </si>
  <si>
    <t>[1.368,1.410,1.365,1.354,1.372,1.322,1.347]</t>
  </si>
  <si>
    <t>CC_cal_temp</t>
  </si>
  <si>
    <t>CC_wl</t>
  </si>
  <si>
    <t>[190.09, 190.88, 191.67, 192.45, 193.24, 194.03, 194.82, 195.61, 196.4, 197.19, 197.98, 198.77, 199.56, 200.35, 201.14, 201.93, 202.73, 203.52, 204.31, 205.1, 205.9, 206.69, 207.48, 208.28, 209.07, 209.86, 210.66, 211.45, 212.25, 213.05, 213.84, 214.64, 215.43, 216.23, 217.03, 217.82, 218.62, 219.42, 220.22, 221.01, 221.81, 222.61, 223.41, 224.21, 225.01, 225.81, 226.61, 227.41, 228.21, 229.01, 229.81, 230.61, 231.41, 232.21, 233.01, 233.81, 234.61, 235.42, 236.22, 237.02, 237.82, 238.63, 239.43, 240.23, 241.04, 241.84, 242.64, 243.45, 244.25, 245.06, 245.86, 246.67, 247.47, 248.28, 249.08, 249.89, 250.69, 251.5, 252.3, 253.11, 253.92, 254.72, 255.53, 256.34, 257.14, 257.95, 258.76, 259.57, 260.37, 261.18, 261.99, 262.8, 263.61, 264.41, 265.22, 266.03, 266.84, 267.65, 268.46, 269.27, 270.08, 270.89, 271.7, 272.51, 273.32, 274.13, 274.94, 275.75, 276.56, 277.37, 278.18, 278.99, 279.8, 280.61, 281.42, 282.23, 283.04, 283.85, 284.67, 285.48, 286.29, 287.1, 287.91, 288.72, 289.54, 290.35, 291.16, 291.97, 292.78, 293.6, 294.41, 295.22, 296.03, 296.85, 297.66, 298.47, 299.29, 300.1, 300.91, 301.72, 302.54, 303.35, 304.16, 304.98, 305.79, 306.6, 307.42, 308.23, 309.04, 309.86, 310.67, 311.48, 312.3, 313.11, 313.92, 314.74, 315.55, 316.37, 317.18, 317.99, 318.81, 319.62, 320.43, 321.25, 322.06, 322.88, 323.69, 324.5, 325.32, 326.13, 326.95, 327.76, 328.57, 329.39, 330.2, 331.02, 331.83, 332.64, 333.46, 334.27, 335.08, 335.9, 336.71, 337.53, 338.34, 339.15, 339.97, 340.78, 341.59, 342.41, 343.22, 344.03, 344.85, 345.66, 346.47, 347.29, 348.1, 348.91, 349.73, 350.54, 351.35, 352.17, 352.98, 353.79, 354.61, 355.42, 356.23, 357.04, 357.86, 358.67, 359.48, 360.29, 361.11, 361.92, 362.73, 363.54, 364.35, 365.17, 365.98, 366.79, 367.6, 368.41, 369.22, 370.03, 370.85, 371.66, 372.47, 373.28, 374.09, 374.9, 375.71, 376.52, 377.33, 378.14, 378.95, 379.76, 380.57, 381.38, 382.19, 383.0, 383.81, 384.62, 385.43, 386.24, 387.05, 387.85, 388.66, 389.47, 390.28, 391.09, 391.9, 392.7, 393.51, 394.32, 395.13, 395.93]</t>
  </si>
  <si>
    <t>CC_eno3</t>
  </si>
  <si>
    <t>[0.00315966, -0.00358178, -0.00050787, 0.00856209, -0.00242317, 0.0051051, 0.00272112, 0.00240536, 0.00396158, 0.00233642, 0.00439245, 0.0021965, 0.00512274, 0.00670787, 0.00247483, 0.00110831, 0.00440761, -0.00100501, -0.00154548, 0.00140082, 0.00437683, 0.00185368, 0.00784564, 0.00563358, 0.0063474, 0.00691349, 0.00723211, 0.00705054, 0.00681894, 0.00652377, 0.00615215, 0.00584928, 0.00549226, 0.00512974, 0.00478003, 0.00443414, 0.00410801, 0.00377056, 0.00344477, 0.00314174, 0.00283477, 0.00254541, 0.00227085, 0.00200872, 0.00177665, 0.0015658, 0.00134879, 0.00117667, 0.00101362, 0.0008553, 0.00074393, 0.00062712, 0.00052692, 0.00043622, 0.00036597, 0.00030257, 0.00024029, 0.00019673, 0.00015023, 0.00012151, 9.017e-05, 6.854e-05, 5.197e-05, 3.123e-05, 2.448e-05, 1.053e-05, 7.31e-06, -5.19e-06, -3.5e-06, -1.419e-05, -1.438e-05, -1.13e-05, -1.296e-05, -1.442e-05, -1.004e-05, -1.315e-05, -8.01e-06, -6.44e-06, -3.85e-06, -1.8e-06, -5e-08, -1.29e-06, 1.72e-06, -2.7e-07, 1.33e-06, 1.204e-05, 1.361e-05, 1.861e-05, 2.329e-05, 2.034e-05, 2.121e-05, 3.216e-05, 3.124e-05, 2.706e-05, 3.152e-05, 2.752e-05, 3.879e-05, 4.028e-05, 4.479e-05, 5.58e-05, 4.309e-05, 5.076e-05, 5.429e-05, 5.398e-05, 5.679e-05, 5.666e-05, 5.903e-05, 6.093e-05, 7.63e-05, 8.122e-05, 7.816e-05, 8.83e-05, 9.112e-05, 9.769e-05, 9.378e-05, 0.00010069, 9.848e-05, 9.972e-05, 0.00010103, 0.00010339, 0.00010377, 0.00010581, 0.00011113, 0.000116, 0.00012496, 0.00011713, 0.0001261, 0.00013935, 0.00013023, 0.00013522, 0.00013058, 0.00014273, 0.00014008, 0.00014078, 0.00015193, 0.00014462, 0.00014366, 0.0001551, 0.00015637, 0.00016313, 0.00016203, 0.00016765, 0.00017115, 0.00016229, 0.00017072, 0.00018073, 0.00018481, 0.00018048, 0.00018136, 0.00018993, 0.0001966, 0.0001911, 0.00019383, 0.00019568, 0.00020015, 0.00019785, 0.00020142, 0.00020247, 0.00020776, 0.00021257, 0.00021479, 0.00021883, 0.00022327, 0.00022589, 0.00023283, 0.0002239, 0.00022881, 0.00023922, 0.00023459, 0.00024352, 0.0002501, 0.00024655, 0.00024761, 0.00024324, 0.00026354, 0.00026176, 0.00026681, 0.00025949, 0.00026187, 0.00026382, 0.00027407, 0.00027055, 0.00026598, 0.00027789, 0.00027752, 0.00027857, 0.00029407, 0.00028212, 0.00028115, 0.00029882, 0.00028411, 0.00029447, 0.00030696, 0.00030002, 0.00030155, 0.00030563, 0.00031069, 0.00030719, 0.00031485, 0.00031944, 0.00032356, 0.00031257, 0.0003308, 0.0003359, 0.00033953, 0.00033057, 0.00033969, 0.00035182, 0.00034037, 0.00034997, 0.00035203, 0.00034547, 0.00034445, 0.00035764, 0.00035602, 0.00035898, 0.000374, 0.00037394, 0.00036578, 0.00037738, 0.00037221, 0.0003751, 0.00038077, 0.00036914, 0.00036758, 0.00037859, 0.00036958, 0.00038982, 0.00038176, 0.000397, 0.00040671, 0.00041189, 0.00041855, 0.00041133, 0.0004131, 0.00041481, 0.00041422, 0.00041264, 0.00043791, 0.00040436, 0.00042957, 0.00042705, 0.00044189, 0.00042914, 0.00044957, 0.00042335, 0.00044058, 0.00042594, 0.00045168, 0.00044306, 0.0004518, 0.00047448, 0.00043757, 0.00045651, 0.00047004, 0.00045744]</t>
  </si>
  <si>
    <t>CC_eswa</t>
  </si>
  <si>
    <t>[0.00198935, 0.00933484, 0.00279544, 0.00176135, 0.00267854, 0.00616968, 0.00573723, 0.00393192, 0.00087064, 0.00201403, -0.00152423, 0.0077473, 0.01932732, 0.03769929, 0.05245822, 0.06138102, 0.07083334, 0.07605011, 0.07865812, 0.07931176, 0.07557996, 0.07561444, 0.06765848, 0.06180062, 0.05309562, 0.04539755, 0.03777114, 0.03135365, 0.02564673, 0.02087091, 0.01693464, 0.01362645, 0.01090158, 0.00869274, 0.00689344, 0.00545524, 0.00428273, 0.00335338, 0.00261591, 0.00203607, 0.00158582, 0.00123836, 0.00096275, 0.00074584, 0.00059156, 0.00046197, 0.00037899, 0.00030687, 0.00023936, 0.00020761, 0.00016128, 0.00013541, 0.00011124, 9.686e-05, 7.685e-05, 6.534e-05, 5.699e-05, 4.52e-05, 4.277e-05, 2.708e-05, 3.684e-05, 2.11e-05, 1.414e-05, 1.65e-05, 3.93e-06, 3.46e-06, 2.27e-06, -3.82e-06, 2.12e-06, 2.7e-06, 1.63e-06, -2.9e-06, -6.57e-06, -5.4e-06, -7.11e-06, -3.1e-06, -1.129e-05, -1.061e-05, -8.77e-06, -5.84e-06, -7.32e-06, 4.96e-06, -2.91e-06, 1.458e-05, 4.04e-06, 9.81e-06, 2.57e-06, 7.09e-06, -1.04e-06, 1.049e-05, 8.69e-06, 5.35e-06, 1.626e-05, 1.416e-05, 1.524e-05, 2.793e-05, 1.678e-05, 1.693e-05, 2.329e-05, 2.078e-05, 2.398e-05, 2.39e-05, 2.029e-05, 3.109e-05, 2.256e-05, 3.045e-05, 4.009e-05, 4.382e-05, 3.365e-05, 3.126e-05, 3.678e-05, 3.737e-05, 3.392e-05, 3.442e-05, 4.222e-05, 3.512e-05, 5.104e-05, 4.5e-05, 3.713e-05, 3.915e-05, 4.087e-05, 5.534e-05, 4.986e-05, 4.107e-05, 4.986e-05, 6.797e-05, 5.793e-05, 4.728e-05, 5.672e-05, 5.43e-05, 5.872e-05, 6.535e-05, 6.528e-05, 7.668e-05, 7.404e-05, 8.312e-05, 8.982e-05, 7.687e-05, 8.408e-05, 8.495e-05, 9.426e-05, 9.604e-05, 0.00010068, 0.00010945, 0.00010081, 0.00010522, 0.00010533, 0.00011474, 0.00011264, 0.00010733, 0.0001124, 0.00012167, 0.00012926, 0.00013157, 0.00014044, 0.00014267, 0.00013916, 0.00015094, 0.00015071, 0.00014567, 0.00014981, 0.00014636, 0.00015146, 0.00015742, 0.00016019, 0.00016378, 0.00017068, 0.00016333, 0.00017736, 0.00017814, 0.00017364, 0.00018838, 0.00018686, 0.00019921, 0.00018974, 0.00019963, 0.00019902, 0.00021066, 0.00023399, 0.00021279, 0.00021733, 0.00022697, 0.00023265, 0.00022004, 0.00023543, 0.00023296, 0.0002322, 0.00023839, 0.00025112, 0.00023961, 0.00026377, 0.00025087, 0.00025232, 0.0002725, 0.00025809, 0.00027411, 0.00027425, 0.00028538, 0.00027695, 0.00027642, 0.00029486, 0.00030049, 0.00028953, 0.00029633, 0.00029463, 0.00030326, 0.00029726, 0.00030344, 0.00031578, 0.00031467, 0.00032885, 0.00033392, 0.00033473, 0.00034293, 0.00034186, 0.00036215, 0.00033635, 0.00036204, 0.00036477, 0.00036354, 0.00036692, 0.00036698, 0.00036904, 0.00037741, 0.00038025, 0.00038518, 0.00037355, 0.00038739, 0.00040321, 0.00038354, 0.00038979, 0.00040357, 0.00040005, 0.00040307, 0.00041637, 0.00040993, 0.0004183, 0.0004288, 0.00041896, 0.00044291, 0.00042769, 0.00043457, 0.00043546, 0.00045996, 0.00046515, 0.00048506, 0.00048187, 0.00047862, 0.00048945, 0.00049604, 0.00049047, 0.00048473, 0.00050156, 0.00047945, 0.00045884, 0.00051521]</t>
  </si>
  <si>
    <t>CC_di</t>
  </si>
  <si>
    <t>[41.0, 40.0, 41.0, 45.0, 33.0, 43.0, 48.0, 53.0, 42.0, 47.0, 35.0, 67.0, 233.0, 849.0, 2325.0, 5011.0, 8480.0, 11933.0, 14541.0, 16125.0, 16938.0, 17298.0, 17508.0, 17729.0, 18077.0, 18633.0, 19436.0, 20509.0, 21864.0, 23535.0, 25546.0, 27765.0, 30223.0, 32755.0, 35261.0, 37548.0, 39442.0, 40784.0, 41441.0, 41427.0, 40726.0, 39549.0, 38005.0, 36332.0, 34757.0, 33300.0, 32105.0, 31220.0, 30561.0, 30243.0, 30236.0, 30477.0, 30966.0, 31752.0, 32714.0, 33963.0, 35318.0, 36884.0, 38572.0, 40361.0, 42175.0, 43932.0, 45598.0, 47001.0, 48149.0, 48867.0, 49138.0, 48967.0, 48319.0, 47224.0, 45767.0, 44094.0, 42234.0, 40405.0, 38540.0, 36804.0, 35138.0, 33614.0, 32265.0, 31081.0, 30028.0, 29137.0, 28390.0, 27800.0, 27308.0, 26990.0, 26764.0, 26721.0, 26785.0, 26983.0, 27265.0, 27677.0, 28210.0, 28777.0, 29493.0, 30204.0, 30951.0, 31676.0, 32333.0, 32862.0, 33205.0, 33367.0, 33310.0, 33033.0, 32512.0, 31829.0, 30965.0, 30009.0, 28980.0, 27886.0, 26796.0, 25814.0, 24844.0, 23994.0, 23263.0, 22647.0, 22136.0, 21736.0, 21411.0, 21197.0, 21062.0, 21058.0, 21177.0, 21409.0, 21795.0, 22350.0, 23000.0, 23767.0, 24629.0, 25546.0, 26486.0, 27501.0, 28512.0, 29550.0, 30622.0, 31688.0, 32789.0, 33809.0, 34961.0, 36033.0, 37084.0, 38056.0, 38982.0, 39805.0, 40533.0, 41158.0, 41672.0, 42017.0, 42225.0, 42284.0, 42191.0, 41969.0, 41628.0, 41129.0, 40552.0, 39865.0, 39084.0, 38281.0, 37438.0, 36537.0, 35683.0, 34817.0, 33991.0, 33212.0, 32428.0, 31663.0, 30951.0, 30223.0, 29543.0, 28836.0, 28141.0, 27455.0, 26839.0, 26243.0, 25709.0, 25231.0, 24778.0, 24393.0, 24093.0, 23794.0, 23555.0, 23359.0, 23177.0, 23020.0, 22866.0, 22716.0, 22579.0, 22455.0, 22313.0, 22178.0, 22061.0, 21910.0, 21798.0, 21743.0, 21653.0, 21623.0, 21561.0, 21537.0, 21508.0, 21487.0, 21539.0, 21548.0, 21581.0, 21590.0, 21601.0, 21614.0, 21623.0, 21649.0, 21628.0, 21605.0, 21561.0, 21474.0, 21379.0, 21268.0, 21109.0, 20950.0, 20745.0, 20544.0, 20345.0, 20151.0, 19889.0, 19564.0, 19157.0, 18711.0, 18277.0, 17878.0, 17496.0, 17171.0, 16838.0, 16509.0, 16253.0, 15969.0, 15698.0, 15507.0, 15343.0, 15113.0, 14803.0, 14416.0, 14094.0, 13797.0, 13495.0, 13239.0, 12997.0, 12793.0, 12618.0, 12481.0, 12328.0, 12135.0, 11966.0, 11785.0, 11504.0, 11058.0, 10337.0, 9355.0, 8172.0, 6915.0]</t>
  </si>
  <si>
    <t>CC_lower_wavelength_limit_for_spectra_fit</t>
  </si>
  <si>
    <t>Constant for SUNA with 1-cm pathlength probe tip</t>
  </si>
  <si>
    <t>CC_upper_wavelength_limit_for_spectra_fit</t>
  </si>
  <si>
    <t>[188.93000000, 189.74000000, 190.54000000, 191.35000000, 192.15000000, 192.96000000, 193.76000000, 194.57000000, 195.37000000, 196.18000000, 196.99000000, 197.79000000, 198.60000000, 199.41000000, 200.21000000, 201.02000000, 201.83000000, 202.64000000, 203.44000000, 204.25000000, 205.06000000, 205.87000000, 206.68000000, 207.48000000, 208.29000000, 209.10000000, 209.91000000, 210.72000000, 211.53000000, 212.34000000, 213.15000000, 213.96000000, 214.77000000, 215.58000000, 216.39000000, 217.20000000, 218.01000000, 218.82000000, 219.63000000, 220.44000000, 221.25000000, 222.06000000, 222.88000000, 223.69000000, 224.50000000, 225.31000000, 226.12000000, 226.93000000, 227.75000000, 228.56000000, 229.37000000, 230.18000000, 231.00000000, 231.81000000, 232.62000000, 233.43000000, 234.25000000, 235.06000000, 235.87000000, 236.69000000, 237.50000000, 238.31000000, 239.13000000, 239.94000000, 240.75000000, 241.57000000, 242.38000000, 243.20000000, 244.01000000, 244.82000000, 245.64000000, 246.45000000, 247.27000000, 248.08000000, 248.90000000, 249.71000000, 250.53000000, 251.34000000, 252.16000000, 252.97000000, 253.79000000, 254.60000000, 255.42000000, 256.23000000, 257.05000000, 257.86000000, 258.68000000, 259.49000000, 260.31000000, 261.12000000, 261.94000000, 262.75000000, 263.57000000, 264.38000000, 265.20000000, 266.02000000, 266.83000000, 267.65000000, 268.46000000, 269.28000000, 270.09000000, 270.91000000, 271.73000000, 272.54000000, 273.36000000, 274.17000000, 274.99000000, 275.81000000, 276.62000000, 277.44000000, 278.25000000, 279.07000000, 279.88000000, 280.70000000, 281.52000000, 282.33000000, 283.15000000, 283.96000000, 284.78000000, 285.60000000, 286.41000000, 287.23000000, 288.04000000, 288.86000000, 289.67000000, 290.49000000, 291.31000000, 292.12000000, 292.94000000, 293.75000000, 294.57000000, 295.38000000, 296.20000000, 297.01000000, 297.83000000, 298.65000000, 299.46000000, 300.28000000, 301.09000000, 301.91000000, 302.72000000, 303.54000000, 304.35000000, 305.17000000, 305.98000000, 306.80000000, 307.61000000, 308.42000000, 309.24000000, 310.05000000, 310.87000000, 311.68000000, 312.50000000, 313.31000000, 314.13000000, 314.94000000, 315.75000000, 316.57000000, 317.38000000, 318.19000000, 319.01000000, 319.82000000, 320.64000000, 321.45000000, 322.26000000, 323.07000000, 323.89000000, 324.70000000, 325.51000000, 326.33000000, 327.14000000, 327.95000000, 328.76000000, 329.58000000, 330.39000000, 331.20000000, 332.01000000, 332.82000000, 333.64000000, 334.45000000, 335.26000000, 336.07000000, 336.88000000, 337.69000000, 338.50000000, 339.31000000, 340.12000000, 340.93000000, 341.74000000, 342.55000000, 343.36000000, 344.17000000, 344.98000000, 345.79000000, 346.60000000, 347.41000000, 348.22000000, 349.03000000, 349.84000000, 350.65000000, 351.46000000, 352.26000000, 353.07000000, 353.88000000, 354.69000000, 355.49000000, 356.30000000, 357.11000000, 357.92000000, 358.72000000, 359.53000000, 360.34000000, 361.14000000, 361.95000000, 362.75000000, 363.56000000, 364.37000000, 365.17000000, 365.98000000, 366.78000000, 367.59000000, 368.39000000, 369.19000000, 370.00000000, 370.80000000, 371.61000000, 372.41000000, 373.21000000, 374.01000000, 374.82000000, 375.62000000, 376.42000000, 377.22000000, 378.03000000, 378.83000000, 379.63000000, 380.43000000, 381.23000000, 382.03000000, 382.83000000, 383.63000000, 384.43000000, 385.23000000, 386.03000000, 386.83000000, 387.63000000, 388.43000000, 389.23000000, 390.02000000, 390.82000000, 391.62000000, 392.42000000, 393.21000000, 394.01000000, 394.81000000, 395.60000000]</t>
  </si>
  <si>
    <t>[ -0.00016261,  -0.00768472,  -0.00855017,  -0.02666917,  -0.00014813,  -0.00014448,   0.01931290,   0.02371882,  -0.00013364,  -0.00013000,  -0.00012636,  -0.01863183,  -0.00011911,   0.00543075,   0.00144183,   0.00354497,   0.00429770,  -0.00692597,  -0.00762309,  -0.00009370,  -0.00009006,   0.00085830,  -0.00045085,   0.00535793,   0.00613256,   0.00629860,   0.00770522,   0.00744657,   0.00713792,   0.00673862,   0.00648179,   0.00614122,   0.00575705,   0.00541288,   0.00505723,   0.00469306,   0.00434667,   0.00400902,   0.00366537,   0.00334877,   0.00304009,   0.00273544,   0.00245677,   0.00218093,   0.00192098,   0.00169644,   0.00147538,   0.00127602,   0.00110735,   0.00095248,   0.00080083,   0.00068084,   0.00057403,   0.00047346,   0.00039549,   0.00032362,   0.00026256,   0.00020761,   0.00016761,   0.00012601,   0.00009467,   0.00007128,   0.00005286,   0.00003967,   0.00002501,   0.00001543,   0.00001099,   0.00000266,   0.00000121,  -0.00000325,  -0.00000866,  -0.00000469,  -0.00001020,  -0.00001379,  -0.00001319,  -0.00001816,  -0.00000803,  -0.00000808,  -0.00000610,  -0.00000812,  -0.00000602,  -0.00000169,   0.00000497,   0.00001305,   0.00001171,   0.00001105,   0.00000150,   0.00001239,   0.00000765,   0.00000741,   0.00001194,   0.00001925,   0.00002753,   0.00002745,   0.00002898,   0.00003773,   0.00003464,   0.00004171,   0.00004805,   0.00005230,   0.00006080,   0.00006291,   0.00006130,   0.00006189,   0.00006705,   0.00007573,   0.00006923,   0.00007999,   0.00008846,   0.00008469,   0.00009100,   0.00009125,   0.00010238,   0.00009930,   0.00011794,   0.00011382,   0.00011281,   0.00010861,   0.00012236,   0.00012415,   0.00012031,   0.00012255,   0.00012241,   0.00012783,   0.00013568,   0.00013148,   0.00013858,   0.00014223,   0.00014730,   0.00014998,   0.00014805,   0.00014668,   0.00015479,   0.00015277,   0.00015315,   0.00016073,   0.00015166,   0.00017700,   0.00016787,   0.00017471,   0.00017904,   0.00018946,   0.00019390,   0.00019804,   0.00020398,   0.00020693,   0.00020821,   0.00021281,   0.00020767,   0.00021322,   0.00021951,   0.00021626,   0.00023566,   0.00022594,   0.00022863,   0.00024508,   0.00023981,   0.00024616,   0.00026403,   0.00025482,   0.00026246,   0.00026927,   0.00026380,   0.00027241,   0.00027531,   0.00027701,   0.00028592,   0.00029692,   0.00028632,   0.00028495,   0.00030405,   0.00029183,   0.00030568,   0.00031185,   0.00031472,   0.00031365,   0.00030425,   0.00030242,   0.00032421,   0.00032886,   0.00033385,   0.00033004,   0.00032533,   0.00033157,   0.00035157,   0.00035727,   0.00035476,   0.00036163,   0.00035748,   0.00037104,   0.00036782,   0.00037023,   0.00035953,   0.00036738,   0.00038778,   0.00036449,   0.00036942,   0.00038119,   0.00039722,   0.00038466,   0.00039711,   0.00039537,   0.00041070,   0.00041184,   0.00042380,   0.00042775,   0.00042462,   0.00040629,   0.00041885,   0.00040691,   0.00042965,   0.00043087,   0.00045172,   0.00046412,   0.00045511,   0.00046306,   0.00046553,   0.00046093,   0.00046896,   0.00048619,   0.00047638,   0.00047633,   0.00046754,   0.00049052,   0.00049609,   0.00049408,   0.00050012,   0.00050416,   0.00050354,   0.00052604,   0.00051885,   0.00050838,   0.00049433,   0.00051619,   0.00051427,   0.00050822,   0.00053989,   0.00051949,   0.00050564,   0.00051699,   0.00053271,   0.00054986,   0.00055815,   0.00058482,   0.00059441,   0.00054817,   0.00055538,   0.00056782,   0.00050453,   0.00055836,   0.00054102,   0.00058800,   0.00056203,   0.00058293,   0.00054586,   0.00061309]</t>
  </si>
  <si>
    <t>[ -0.00040183,  -0.01487178,  -0.00039206,   0.00874548,  -0.00038229,  -0.00481060,  -0.00416290,  -0.01484247,   0.01080090,  -0.00035784,  -0.00035292,   0.01791718,  -0.00034316,   0.03994140,   0.05806614,   0.08235231,   0.09444265,   0.09725814,   0.11950174,  -0.00030887,   0.13184822,   0.09950024,   0.08793371,   0.07708328,   0.06340386,   0.05398822,   0.04453110,   0.03671506,   0.03012577,   0.02456377,   0.01985504,   0.01600443,   0.01281636,   0.01021096,   0.00808127,   0.00638770,   0.00501747,   0.00392450,   0.00307359,   0.00239000,   0.00185636,   0.00144818,   0.00112250,   0.00087441,   0.00069546,   0.00054558,   0.00043138,   0.00034645,   0.00027252,   0.00022581,   0.00019047,   0.00015613,   0.00013589,   0.00011418,   0.00009795,   0.00007925,   0.00006726,   0.00005521,   0.00004734,   0.00004024,   0.00002907,   0.00002474,   0.00001840,   0.00000969,   0.00001070,   0.00000715,   0.00000089,   0.00000103,  -0.00000037,  -0.00000222,  -0.00000492,  -0.00000728,  -0.00000375,   0.00000029,  -0.00000020,  -0.00000277,  -0.00001124,  -0.00000025,  -0.00000185,   0.00000237,  -0.00000090,   0.00000172,   0.00000999,  -0.00000906,  -0.00000055,  -0.00000409,   0.00000855,   0.00000677,   0.00000793,   0.00001968,   0.00002435,   0.00001838,   0.00001511,   0.00002298,   0.00003326,   0.00002845,   0.00003577,   0.00003020,   0.00003571,   0.00003057,   0.00003309,   0.00003830,   0.00003732,   0.00005188,   0.00004931,   0.00005584,   0.00006413,   0.00006125,   0.00004591,   0.00006148,   0.00006916,   0.00006767,   0.00006288,   0.00006870,   0.00005313,   0.00007048,   0.00007407,   0.00008562,   0.00006999,   0.00006134,   0.00007341,   0.00008180,   0.00007712,   0.00007825,   0.00007986,   0.00008131,   0.00008319,   0.00008650,   0.00010587,   0.00009839,   0.00011306,   0.00011474,   0.00010957,   0.00011737,   0.00011513,   0.00011523,   0.00012071,   0.00011359,   0.00011705,   0.00013543,   0.00013508,   0.00014321,   0.00015044,   0.00014747,   0.00014349,   0.00015557,   0.00016151,   0.00016718,   0.00017843,   0.00017220,   0.00018205,   0.00019678,   0.00018553,   0.00019566,   0.00020185,   0.00020841,   0.00022150,   0.00022101,   0.00021261,   0.00023497,   0.00022076,   0.00023191,   0.00023574,   0.00024801,   0.00025169,   0.00025695,   0.00025214,   0.00026463,   0.00027232,   0.00026717,   0.00026990,   0.00028943,   0.00028139,   0.00029497,   0.00030164,   0.00030347,   0.00032440,   0.00032480,   0.00031803,   0.00032591,   0.00031695,   0.00032717,   0.00034433,   0.00033869,   0.00032617,   0.00032697,   0.00034618,   0.00034960,   0.00035083,   0.00036367,   0.00035308,   0.00036140,   0.00037744,   0.00038297,   0.00038838,   0.00038779,   0.00038596,   0.00040859,   0.00039218,   0.00041023,   0.00042617,   0.00043189,   0.00044033,   0.00044227,   0.00044030,   0.00044322,   0.00046876,   0.00046797,   0.00046551,   0.00048209,   0.00048323,   0.00046611,   0.00047456,   0.00048941,   0.00047618,   0.00046770,   0.00048788,   0.00051663,   0.00049647,   0.00049846,   0.00052662,   0.00053100,   0.00056228,   0.00053165,   0.00054158,   0.00051844,   0.00052329,   0.00051831,   0.00056720,   0.00052965,   0.00054168,   0.00057570,   0.00059713,   0.00059800,   0.00056834,   0.00060522,   0.00060250,   0.00062430,   0.00061861,   0.00060579,   0.00061107,   0.00060994,   0.00060899,   0.00061801,   0.00059980,   0.00063472,   0.00063969,   0.00060322,   0.00067986,   0.00066502,   0.00066595,   0.00062168,   0.00064433,   0.00070198,   0.00072761,   0.00069077]</t>
  </si>
  <si>
    <t>[ -0.00044948,  -0.01631207,  -0.00042177,   0.00922525,  -0.00039552,  -0.00488024,  -0.00414205,  -0.01448095,   0.01033540,  -0.00033576,  -0.00032471,   0.01616802,  -0.00030363,   0.03465400,   0.04941169,   0.06871539,   0.07727123,   0.07802740,   0.09403123,  -0.00023831,   0.09975049,   0.07381359,   0.06396451,   0.05499467,   0.04435551,   0.03703415,   0.02995285,   0.02421533,   0.01948300,   0.01557701,   0.01234614,   0.00975825,   0.00766246,   0.00598606,   0.00464543,   0.00360049,   0.00277316,   0.00212689,   0.00163335,   0.00124538,   0.00094850,   0.00072555,   0.00055131,   0.00042111,   0.00032842,   0.00025263,   0.00019587,   0.00015425,   0.00011894,   0.00009664,   0.00007993,   0.00006425,   0.00005482,   0.00004516,   0.00003799,   0.00003014,   0.00002508,   0.00002018,   0.00001697,   0.00001414,   0.00001002,   0.00000836,   0.00000609,   0.00000315,   0.00000341,   0.00000223,   0.00000027,   0.00000031,  -0.00000011,  -0.00000064,  -0.00000139,  -0.00000202,  -0.00000102,   0.00000008,  -0.00000005,  -0.00000071,  -0.00000282,  -0.00000006,  -0.00000045,   0.00000056,  -0.00000021,   0.00000039,   0.00000223,  -0.00000198,  -0.00000012,  -0.00000086,   0.00000176,   0.00000137,   0.00000157,   0.00000383,   0.00000464,   0.00000343,   0.00000277,   0.00000413,   0.00000586,   0.00000491,   0.00000605,   0.00000501,   0.00000581,   0.00000487,   0.00000517,   0.00000587,   0.00000561,   0.00000764,   0.00000712,   0.00000791,   0.00000890,   0.00000834,   0.00000613,   0.00000804,   0.00000887,   0.00000851,   0.00000775,   0.00000831,   0.00000630,   0.00000819,   0.00000844,   0.00000956,   0.00000766,   0.00000659,   0.00000773,   0.00000844,   0.00000780,   0.00000776,   0.00000777,   0.00000775,   0.00000778,   0.00000793,   0.00000951,   0.00000867,   0.00000977,   0.00000972,   0.00000910,   0.00000956,   0.00000919,   0.00000902,   0.00000926,   0.00000854,   0.00000863,   0.00000979,   0.00000958,   0.00000995,   0.00001025,   0.00000985,   0.00000940,   0.00000999,   0.00001017,   0.00001032,   0.00001080,   0.00001022,   0.00001059,   0.00001123,   0.00001038,   0.00001073,   0.00001085,   0.00001099,   0.00001145,   0.00001120,   0.00001056,   0.00001145,   0.00001054,   0.00001086,   0.00001082,   0.00001116,   0.00001111,   0.00001112,   0.00001070,   0.00001101,   0.00001111,   0.00001068,   0.00001058,   0.00001113,   0.00001061,   0.00001090,   0.00001093,   0.00001078,   0.00001130,   0.00001110,   0.00001065,   0.00001070,   0.00001021,   0.00001033,   0.00001066,   0.00001028,   0.00000971,   0.00000955,   0.00000991,   0.00000981,   0.00000966,   0.00000982,   0.00000934,   0.00000938,   0.00000960,   0.00000956,   0.00000950,   0.00000930,   0.00000908,   0.00000942,   0.00000887,   0.00000910,   0.00000927,   0.00000921,   0.00000921,   0.00000907,   0.00000885,   0.00000874,   0.00000907,   0.00000887,   0.00000866,   0.00000879,   0.00000864,   0.00000817,   0.00000816,   0.00000825,   0.00000788,   0.00000758,   0.00000776,   0.00000806,   0.00000759,   0.00000748,   0.00000775,   0.00000766,   0.00000796,   0.00000738,   0.00000737,   0.00000692,   0.00000685,   0.00000665,   0.00000714,   0.00000654,   0.00000656,   0.00000684,   0.00000695,   0.00000683,   0.00000637,   0.00000665,   0.00000649,   0.00000660,   0.00000641,   0.00000616,   0.00000609,   0.00000596,   0.00000584,   0.00000581,   0.00000553,   0.00000574,   0.00000568,   0.00000525,   0.00000581,   0.00000557,   0.00000547,   0.00000501,   0.00000509,   0.00000544,   0.00000553,   0.00000515]</t>
  </si>
  <si>
    <t>We need to update these serial numbers and cal values.</t>
  </si>
  <si>
    <t>CC_ea620</t>
  </si>
  <si>
    <t>CC_eb620</t>
  </si>
  <si>
    <t>CC_calt</t>
  </si>
  <si>
    <t>CC_cala</t>
  </si>
  <si>
    <t>CC_calb</t>
  </si>
  <si>
    <t>CC_calc</t>
  </si>
  <si>
    <t>Hardcoded based on email from Chris Wingard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</si>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</sst>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E+00"/>
    <numFmt numFmtId="166" formatCode="0.000E+00"/>
    <numFmt numFmtId="167" formatCode="m&quot;/&quot;d&quot;/&quot;yyyy"/>
  </numFmts>
  <fonts count="11" x14ac:knownFonts="1">
    <font>
      <sz val="10"/>
      <color rgb="FF000000"/>
      <name val="Arial"/>
    </font>
    <font>
      <sz val="11"/>
      <name val="Calibri"/>
    </font>
    <font>
      <sz val="11"/>
      <color rgb="FF999999"/>
      <name val="Calibri"/>
    </font>
    <font>
      <sz val="10"/>
      <color rgb="FFFF0000"/>
      <name val="Arial"/>
    </font>
    <font>
      <sz val="10"/>
      <name val="Arial"/>
    </font>
    <font>
      <sz val="11"/>
      <color rgb="FFFF0000"/>
      <name val="Calibri"/>
    </font>
    <font>
      <sz val="10"/>
      <name val="Arial"/>
    </font>
    <font>
      <sz val="10"/>
      <color rgb="FF999999"/>
      <name val="Arial"/>
    </font>
    <font>
      <sz val="10"/>
      <name val="Arial"/>
    </font>
    <font>
      <b/>
      <sz val="1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5" fontId="1" fillId="0" borderId="0" xfId="0" applyNumberFormat="1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5" fillId="0" borderId="0" xfId="0" applyNumberFormat="1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15" fontId="1" fillId="0" borderId="0" xfId="0" applyNumberFormat="1" applyFont="1" applyAlignment="1">
      <alignment horizontal="center" vertical="center" wrapText="1"/>
    </xf>
    <xf numFmtId="20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5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6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1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right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0" xfId="0" applyFont="1"/>
    <xf numFmtId="0" fontId="0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609600</xdr:colOff>
      <xdr:row>65</xdr:row>
      <xdr:rowOff>127000</xdr:rowOff>
    </xdr:to>
    <xdr:sp macro="" textlink="">
      <xdr:nvSpPr>
        <xdr:cNvPr id="1032" name="Rectangle 8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546100</xdr:colOff>
      <xdr:row>65</xdr:row>
      <xdr:rowOff>127000</xdr:rowOff>
    </xdr:to>
    <xdr:sp macro="" textlink="">
      <xdr:nvSpPr>
        <xdr:cNvPr id="2058" name="Rectangle 10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393700</xdr:colOff>
      <xdr:row>66</xdr:row>
      <xdr:rowOff>127000</xdr:rowOff>
    </xdr:to>
    <xdr:sp macro="" textlink="">
      <xdr:nvSpPr>
        <xdr:cNvPr id="307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"/>
  <cols>
    <col min="1" max="1" width="21.1640625" customWidth="1"/>
    <col min="2" max="2" width="29.5" customWidth="1"/>
    <col min="3" max="3" width="15.6640625" customWidth="1"/>
    <col min="4" max="4" width="12" customWidth="1"/>
    <col min="5" max="7" width="13.5" customWidth="1"/>
    <col min="8" max="8" width="14.5" customWidth="1"/>
    <col min="9" max="9" width="15.83203125" customWidth="1"/>
    <col min="10" max="11" width="9.5" customWidth="1"/>
    <col min="12" max="12" width="19.6640625" customWidth="1"/>
    <col min="13" max="14" width="14.5" customWidth="1"/>
  </cols>
  <sheetData>
    <row r="1" spans="1:14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</row>
    <row r="2" spans="1:14" ht="15.75" customHeight="1">
      <c r="A2" s="4" t="s">
        <v>12</v>
      </c>
      <c r="B2" s="5" t="s">
        <v>13</v>
      </c>
      <c r="C2" s="6" t="s">
        <v>14</v>
      </c>
      <c r="D2" s="5">
        <v>1</v>
      </c>
      <c r="E2" s="7">
        <v>41909</v>
      </c>
      <c r="F2" s="8">
        <v>0.56180555555555556</v>
      </c>
      <c r="G2" s="7">
        <v>42194</v>
      </c>
      <c r="H2" s="9" t="s">
        <v>15</v>
      </c>
      <c r="I2" s="9" t="s">
        <v>16</v>
      </c>
      <c r="J2" s="10">
        <v>190</v>
      </c>
      <c r="K2" s="6" t="s">
        <v>17</v>
      </c>
      <c r="L2" s="11"/>
      <c r="M2" s="12">
        <f t="shared" ref="M2:M10" si="0">((LEFT(H2,(FIND("°",H2,1)-1)))+(MID(H2,(FIND("°",H2,1)+1),(FIND("'",H2,1))-(FIND("°",H2,1)+1))/60))*(IF(RIGHT(H2,1)="N",1,-1))</f>
        <v>45.830500000000001</v>
      </c>
      <c r="N2" s="12">
        <f t="shared" ref="N2:N10" si="1">((LEFT(I2,(FIND("°",I2,1)-1)))+(MID(I2,(FIND("°",I2,1)+1),(FIND("'",I2,1))-(FIND("°",I2,1)+1))/60))*(IF(RIGHT(I2,1)="E",1,-1))</f>
        <v>-129.75341</v>
      </c>
    </row>
    <row r="3" spans="1:14" ht="15.75" customHeight="1">
      <c r="A3" s="4" t="s">
        <v>18</v>
      </c>
      <c r="B3" s="10" t="s">
        <v>19</v>
      </c>
      <c r="C3" s="10">
        <v>18974</v>
      </c>
      <c r="D3" s="13">
        <v>1</v>
      </c>
      <c r="E3" s="14">
        <v>41909</v>
      </c>
      <c r="F3" s="15">
        <v>0.56180555555555556</v>
      </c>
      <c r="G3" s="14">
        <v>42194</v>
      </c>
      <c r="H3" s="16" t="s">
        <v>15</v>
      </c>
      <c r="I3" s="16" t="s">
        <v>16</v>
      </c>
      <c r="J3" s="10">
        <v>190</v>
      </c>
      <c r="K3" s="10" t="s">
        <v>17</v>
      </c>
      <c r="L3" s="11"/>
      <c r="M3" s="12">
        <f t="shared" si="0"/>
        <v>45.830500000000001</v>
      </c>
      <c r="N3" s="12">
        <f t="shared" si="1"/>
        <v>-129.75341</v>
      </c>
    </row>
    <row r="4" spans="1:14" ht="15.75" customHeight="1">
      <c r="A4" s="4" t="s">
        <v>20</v>
      </c>
      <c r="B4" s="10" t="s">
        <v>21</v>
      </c>
      <c r="C4" s="10">
        <v>19073</v>
      </c>
      <c r="D4" s="13">
        <v>1</v>
      </c>
      <c r="E4" s="14">
        <v>41909</v>
      </c>
      <c r="F4" s="15">
        <v>0.56180555555555556</v>
      </c>
      <c r="G4" s="14">
        <v>42194</v>
      </c>
      <c r="H4" s="16" t="s">
        <v>15</v>
      </c>
      <c r="I4" s="16" t="s">
        <v>16</v>
      </c>
      <c r="J4" s="10">
        <v>190</v>
      </c>
      <c r="K4" s="10" t="s">
        <v>17</v>
      </c>
      <c r="L4" s="11"/>
      <c r="M4" s="12">
        <f t="shared" si="0"/>
        <v>45.830500000000001</v>
      </c>
      <c r="N4" s="12">
        <f t="shared" si="1"/>
        <v>-129.75341</v>
      </c>
    </row>
    <row r="5" spans="1:14" ht="15.75" customHeight="1">
      <c r="A5" s="4" t="s">
        <v>22</v>
      </c>
      <c r="B5" s="10" t="s">
        <v>23</v>
      </c>
      <c r="C5" s="17">
        <v>108</v>
      </c>
      <c r="D5" s="13">
        <v>1</v>
      </c>
      <c r="E5" s="14">
        <v>41909</v>
      </c>
      <c r="F5" s="15">
        <v>0.56180555555555556</v>
      </c>
      <c r="G5" s="14">
        <v>42194</v>
      </c>
      <c r="H5" s="16" t="s">
        <v>15</v>
      </c>
      <c r="I5" s="16" t="s">
        <v>16</v>
      </c>
      <c r="J5" s="10">
        <v>190</v>
      </c>
      <c r="K5" s="10" t="s">
        <v>17</v>
      </c>
      <c r="L5" s="11"/>
      <c r="M5" s="12">
        <f t="shared" si="0"/>
        <v>45.830500000000001</v>
      </c>
      <c r="N5" s="12">
        <f t="shared" si="1"/>
        <v>-129.75341</v>
      </c>
    </row>
    <row r="6" spans="1:14" ht="15.75" customHeight="1">
      <c r="A6" s="4" t="s">
        <v>24</v>
      </c>
      <c r="B6" s="10" t="s">
        <v>25</v>
      </c>
      <c r="C6" s="10">
        <v>1272</v>
      </c>
      <c r="D6" s="13">
        <v>1</v>
      </c>
      <c r="E6" s="14">
        <v>41909</v>
      </c>
      <c r="F6" s="15">
        <v>0.56180555555555556</v>
      </c>
      <c r="G6" s="14">
        <v>42194</v>
      </c>
      <c r="H6" s="16" t="s">
        <v>15</v>
      </c>
      <c r="I6" s="16" t="s">
        <v>16</v>
      </c>
      <c r="J6" s="10">
        <v>190</v>
      </c>
      <c r="K6" s="10" t="s">
        <v>17</v>
      </c>
      <c r="L6" s="11" t="s">
        <v>26</v>
      </c>
      <c r="M6" s="12">
        <f t="shared" si="0"/>
        <v>45.830500000000001</v>
      </c>
      <c r="N6" s="12">
        <f t="shared" si="1"/>
        <v>-129.75341</v>
      </c>
    </row>
    <row r="7" spans="1:14" ht="15.75" customHeight="1">
      <c r="A7" s="4" t="s">
        <v>27</v>
      </c>
      <c r="B7" s="10" t="s">
        <v>28</v>
      </c>
      <c r="C7" s="10" t="s">
        <v>29</v>
      </c>
      <c r="D7" s="13">
        <v>1</v>
      </c>
      <c r="E7" s="14">
        <v>41909</v>
      </c>
      <c r="F7" s="15">
        <v>0.56180555555555556</v>
      </c>
      <c r="G7" s="14">
        <v>42194</v>
      </c>
      <c r="H7" s="16" t="s">
        <v>15</v>
      </c>
      <c r="I7" s="16" t="s">
        <v>16</v>
      </c>
      <c r="J7" s="10">
        <v>190</v>
      </c>
      <c r="K7" s="10" t="s">
        <v>17</v>
      </c>
      <c r="L7" s="11"/>
      <c r="M7" s="12">
        <f t="shared" si="0"/>
        <v>45.830500000000001</v>
      </c>
      <c r="N7" s="12">
        <f t="shared" si="1"/>
        <v>-129.75341</v>
      </c>
    </row>
    <row r="8" spans="1:14" ht="15.75" customHeight="1">
      <c r="A8" s="4" t="s">
        <v>30</v>
      </c>
      <c r="B8" s="10" t="s">
        <v>31</v>
      </c>
      <c r="C8" s="10">
        <v>276</v>
      </c>
      <c r="D8" s="13">
        <v>1</v>
      </c>
      <c r="E8" s="14">
        <v>41909</v>
      </c>
      <c r="F8" s="15">
        <v>0.56180555555555556</v>
      </c>
      <c r="G8" s="14">
        <v>42194</v>
      </c>
      <c r="H8" s="16" t="s">
        <v>15</v>
      </c>
      <c r="I8" s="16" t="s">
        <v>16</v>
      </c>
      <c r="J8" s="10">
        <v>190</v>
      </c>
      <c r="K8" s="10" t="s">
        <v>17</v>
      </c>
      <c r="L8" s="11"/>
      <c r="M8" s="12">
        <f t="shared" si="0"/>
        <v>45.830500000000001</v>
      </c>
      <c r="N8" s="12">
        <f t="shared" si="1"/>
        <v>-129.75341</v>
      </c>
    </row>
    <row r="9" spans="1:14" ht="15.75" customHeight="1">
      <c r="A9" s="4" t="s">
        <v>32</v>
      </c>
      <c r="B9" s="10" t="s">
        <v>33</v>
      </c>
      <c r="C9" s="10" t="s">
        <v>34</v>
      </c>
      <c r="D9" s="13">
        <v>1</v>
      </c>
      <c r="E9" s="14">
        <v>41909</v>
      </c>
      <c r="F9" s="15">
        <v>0.56180555555555556</v>
      </c>
      <c r="G9" s="14">
        <v>42194</v>
      </c>
      <c r="H9" s="16" t="s">
        <v>15</v>
      </c>
      <c r="I9" s="16" t="s">
        <v>16</v>
      </c>
      <c r="J9" s="10">
        <v>190</v>
      </c>
      <c r="K9" s="10" t="s">
        <v>17</v>
      </c>
      <c r="L9" s="11"/>
      <c r="M9" s="12">
        <f t="shared" si="0"/>
        <v>45.830500000000001</v>
      </c>
      <c r="N9" s="12">
        <f t="shared" si="1"/>
        <v>-129.75341</v>
      </c>
    </row>
    <row r="10" spans="1:14" ht="15.75" customHeight="1">
      <c r="A10" s="4" t="s">
        <v>35</v>
      </c>
      <c r="B10" s="10" t="s">
        <v>36</v>
      </c>
      <c r="C10" s="10">
        <v>1131</v>
      </c>
      <c r="D10" s="13">
        <v>1</v>
      </c>
      <c r="E10" s="14">
        <v>41909</v>
      </c>
      <c r="F10" s="15">
        <v>0.56180555555555556</v>
      </c>
      <c r="G10" s="14">
        <v>42194</v>
      </c>
      <c r="H10" s="16" t="s">
        <v>15</v>
      </c>
      <c r="I10" s="16" t="s">
        <v>16</v>
      </c>
      <c r="J10" s="10">
        <v>190</v>
      </c>
      <c r="K10" s="10" t="s">
        <v>17</v>
      </c>
      <c r="L10" s="11"/>
      <c r="M10" s="12">
        <f t="shared" si="0"/>
        <v>45.830500000000001</v>
      </c>
      <c r="N10" s="12">
        <f t="shared" si="1"/>
        <v>-129.75341</v>
      </c>
    </row>
    <row r="11" spans="1:14" ht="15.75" customHeight="1">
      <c r="A11" s="18"/>
      <c r="B11" s="19"/>
      <c r="C11" s="19"/>
      <c r="D11" s="19"/>
      <c r="E11" s="19"/>
      <c r="F11" s="19"/>
      <c r="G11" s="14"/>
      <c r="H11" s="19"/>
      <c r="I11" s="19"/>
      <c r="J11" s="19"/>
      <c r="K11" s="19"/>
      <c r="L11" s="20"/>
      <c r="M11" s="21"/>
      <c r="N11" s="21"/>
    </row>
    <row r="12" spans="1:14" ht="15.75" customHeight="1">
      <c r="A12" s="4" t="s">
        <v>37</v>
      </c>
      <c r="B12" s="5" t="s">
        <v>13</v>
      </c>
      <c r="C12" s="6" t="s">
        <v>38</v>
      </c>
      <c r="D12" s="5">
        <v>2</v>
      </c>
      <c r="E12" s="7">
        <v>42194</v>
      </c>
      <c r="F12" s="8">
        <v>4.8611111111111112E-3</v>
      </c>
      <c r="G12" s="7"/>
      <c r="H12" s="9" t="s">
        <v>39</v>
      </c>
      <c r="I12" s="9" t="s">
        <v>40</v>
      </c>
      <c r="J12" s="10">
        <v>190</v>
      </c>
      <c r="K12" s="6" t="s">
        <v>41</v>
      </c>
      <c r="L12" s="11"/>
      <c r="M12" s="22"/>
      <c r="N12" s="22"/>
    </row>
    <row r="13" spans="1:14" ht="15.75" customHeight="1">
      <c r="A13" s="23" t="s">
        <v>42</v>
      </c>
      <c r="B13" s="10" t="s">
        <v>19</v>
      </c>
      <c r="C13" s="13">
        <v>23339</v>
      </c>
      <c r="D13" s="13">
        <v>2</v>
      </c>
      <c r="E13" s="14">
        <v>42194</v>
      </c>
      <c r="F13" s="15">
        <v>4.8611111111111112E-3</v>
      </c>
      <c r="G13" s="14"/>
      <c r="H13" s="16" t="s">
        <v>39</v>
      </c>
      <c r="I13" s="16" t="s">
        <v>40</v>
      </c>
      <c r="J13" s="10">
        <v>190</v>
      </c>
      <c r="K13" s="10" t="s">
        <v>41</v>
      </c>
      <c r="L13" s="11" t="s">
        <v>43</v>
      </c>
      <c r="M13" s="22"/>
      <c r="N13" s="22"/>
    </row>
    <row r="14" spans="1:14" ht="15.75" customHeight="1">
      <c r="A14" s="23" t="s">
        <v>44</v>
      </c>
      <c r="B14" s="10" t="s">
        <v>21</v>
      </c>
      <c r="C14" s="13">
        <v>23341</v>
      </c>
      <c r="D14" s="13">
        <v>2</v>
      </c>
      <c r="E14" s="14">
        <v>42194</v>
      </c>
      <c r="F14" s="15">
        <v>4.8611111111111112E-3</v>
      </c>
      <c r="G14" s="14"/>
      <c r="H14" s="16" t="s">
        <v>39</v>
      </c>
      <c r="I14" s="16" t="s">
        <v>40</v>
      </c>
      <c r="J14" s="10">
        <v>190</v>
      </c>
      <c r="K14" s="10" t="s">
        <v>41</v>
      </c>
      <c r="L14" s="11"/>
      <c r="M14" s="22"/>
      <c r="N14" s="22"/>
    </row>
    <row r="15" spans="1:14" ht="15.75" customHeight="1">
      <c r="A15" s="4" t="s">
        <v>45</v>
      </c>
      <c r="B15" s="10" t="s">
        <v>23</v>
      </c>
      <c r="C15" s="13">
        <v>103</v>
      </c>
      <c r="D15" s="13">
        <v>2</v>
      </c>
      <c r="E15" s="14">
        <v>42194</v>
      </c>
      <c r="F15" s="15">
        <v>4.8611111111111112E-3</v>
      </c>
      <c r="G15" s="14"/>
      <c r="H15" s="16" t="s">
        <v>39</v>
      </c>
      <c r="I15" s="16" t="s">
        <v>40</v>
      </c>
      <c r="J15" s="10">
        <v>190</v>
      </c>
      <c r="K15" s="10" t="s">
        <v>41</v>
      </c>
      <c r="L15" s="11" t="s">
        <v>46</v>
      </c>
      <c r="M15" s="22"/>
      <c r="N15" s="22"/>
    </row>
    <row r="16" spans="1:14" ht="15.75" customHeight="1">
      <c r="A16" s="23" t="s">
        <v>47</v>
      </c>
      <c r="B16" s="10" t="s">
        <v>25</v>
      </c>
      <c r="C16" s="13">
        <v>1362</v>
      </c>
      <c r="D16" s="13">
        <v>2</v>
      </c>
      <c r="E16" s="14">
        <v>42194</v>
      </c>
      <c r="F16" s="15">
        <v>4.8611111111111112E-3</v>
      </c>
      <c r="G16" s="14"/>
      <c r="H16" s="16" t="s">
        <v>39</v>
      </c>
      <c r="I16" s="16" t="s">
        <v>40</v>
      </c>
      <c r="J16" s="10">
        <v>190</v>
      </c>
      <c r="K16" s="10" t="s">
        <v>41</v>
      </c>
      <c r="L16" s="11"/>
      <c r="M16" s="22"/>
      <c r="N16" s="22"/>
    </row>
    <row r="17" spans="1:14" ht="15.75" customHeight="1">
      <c r="A17" s="23" t="s">
        <v>48</v>
      </c>
      <c r="B17" s="10" t="s">
        <v>28</v>
      </c>
      <c r="C17" s="13" t="s">
        <v>49</v>
      </c>
      <c r="D17" s="13">
        <v>2</v>
      </c>
      <c r="E17" s="14">
        <v>42194</v>
      </c>
      <c r="F17" s="15">
        <v>4.8611111111111112E-3</v>
      </c>
      <c r="G17" s="14"/>
      <c r="H17" s="16" t="s">
        <v>39</v>
      </c>
      <c r="I17" s="16" t="s">
        <v>40</v>
      </c>
      <c r="J17" s="10">
        <v>190</v>
      </c>
      <c r="K17" s="10" t="s">
        <v>41</v>
      </c>
      <c r="L17" s="11"/>
      <c r="M17" s="22"/>
      <c r="N17" s="22"/>
    </row>
    <row r="18" spans="1:14" ht="15.75" customHeight="1">
      <c r="A18" s="23" t="s">
        <v>50</v>
      </c>
      <c r="B18" s="10" t="s">
        <v>31</v>
      </c>
      <c r="C18" s="13">
        <v>473</v>
      </c>
      <c r="D18" s="13">
        <v>2</v>
      </c>
      <c r="E18" s="14">
        <v>42194</v>
      </c>
      <c r="F18" s="15">
        <v>4.8611111111111112E-3</v>
      </c>
      <c r="G18" s="14"/>
      <c r="H18" s="16" t="s">
        <v>39</v>
      </c>
      <c r="I18" s="16" t="s">
        <v>40</v>
      </c>
      <c r="J18" s="10">
        <v>190</v>
      </c>
      <c r="K18" s="10" t="s">
        <v>41</v>
      </c>
      <c r="L18" s="11"/>
      <c r="M18" s="22"/>
      <c r="N18" s="22"/>
    </row>
    <row r="19" spans="1:14" ht="15.75" customHeight="1">
      <c r="A19" s="23" t="s">
        <v>51</v>
      </c>
      <c r="B19" s="10" t="s">
        <v>33</v>
      </c>
      <c r="C19" s="13" t="s">
        <v>52</v>
      </c>
      <c r="D19" s="13">
        <v>2</v>
      </c>
      <c r="E19" s="14">
        <v>42194</v>
      </c>
      <c r="F19" s="15">
        <v>4.8611111111111112E-3</v>
      </c>
      <c r="G19" s="14"/>
      <c r="H19" s="16" t="s">
        <v>39</v>
      </c>
      <c r="I19" s="16" t="s">
        <v>40</v>
      </c>
      <c r="J19" s="10">
        <v>190</v>
      </c>
      <c r="K19" s="10" t="s">
        <v>41</v>
      </c>
      <c r="L19" s="11" t="s">
        <v>53</v>
      </c>
      <c r="M19" s="22"/>
      <c r="N19" s="22"/>
    </row>
    <row r="20" spans="1:14" ht="15.75" customHeight="1">
      <c r="A20" s="23" t="s">
        <v>54</v>
      </c>
      <c r="B20" s="10" t="s">
        <v>36</v>
      </c>
      <c r="C20" s="13">
        <v>1294</v>
      </c>
      <c r="D20" s="13">
        <v>2</v>
      </c>
      <c r="E20" s="14">
        <v>42194</v>
      </c>
      <c r="F20" s="15">
        <v>4.8611111111111112E-3</v>
      </c>
      <c r="G20" s="14"/>
      <c r="H20" s="16" t="s">
        <v>39</v>
      </c>
      <c r="I20" s="16" t="s">
        <v>40</v>
      </c>
      <c r="J20" s="10">
        <v>190</v>
      </c>
      <c r="K20" s="10" t="s">
        <v>41</v>
      </c>
      <c r="L20" s="11"/>
      <c r="M20" s="22"/>
      <c r="N20" s="22"/>
    </row>
    <row r="21" spans="1:14" ht="15.75" customHeight="1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  <c r="M21" s="21"/>
      <c r="N21" s="21"/>
    </row>
    <row r="22" spans="1:14" ht="15.75" customHeight="1">
      <c r="A22" s="4" t="s">
        <v>55</v>
      </c>
      <c r="B22" s="6" t="s">
        <v>56</v>
      </c>
      <c r="C22" s="10" t="s">
        <v>57</v>
      </c>
      <c r="D22" s="10">
        <v>1</v>
      </c>
      <c r="E22" s="14">
        <v>41909</v>
      </c>
      <c r="F22" s="15">
        <v>0.7729166666666667</v>
      </c>
      <c r="G22" s="7">
        <v>42194</v>
      </c>
      <c r="H22" s="16" t="s">
        <v>15</v>
      </c>
      <c r="I22" s="16" t="s">
        <v>16</v>
      </c>
      <c r="J22" s="10">
        <v>190</v>
      </c>
      <c r="K22" s="10" t="s">
        <v>58</v>
      </c>
      <c r="L22" s="11"/>
      <c r="M22" s="22"/>
      <c r="N22" s="22"/>
    </row>
    <row r="23" spans="1:14" ht="15.75" customHeight="1">
      <c r="A23" s="4" t="s">
        <v>59</v>
      </c>
      <c r="B23" s="10" t="s">
        <v>60</v>
      </c>
      <c r="C23" s="10" t="s">
        <v>61</v>
      </c>
      <c r="D23" s="10">
        <v>1</v>
      </c>
      <c r="E23" s="14">
        <v>41909</v>
      </c>
      <c r="F23" s="15">
        <v>0.7729166666666667</v>
      </c>
      <c r="G23" s="14">
        <v>42194</v>
      </c>
      <c r="H23" s="16" t="s">
        <v>15</v>
      </c>
      <c r="I23" s="16" t="s">
        <v>16</v>
      </c>
      <c r="J23" s="10">
        <v>190</v>
      </c>
      <c r="K23" s="10" t="s">
        <v>58</v>
      </c>
      <c r="L23" s="11"/>
      <c r="M23" s="22"/>
      <c r="N23" s="22"/>
    </row>
    <row r="24" spans="1:14" ht="15.75" customHeight="1">
      <c r="A24" s="4" t="s">
        <v>62</v>
      </c>
      <c r="B24" s="10" t="s">
        <v>63</v>
      </c>
      <c r="C24" s="10" t="s">
        <v>64</v>
      </c>
      <c r="D24" s="10">
        <v>1</v>
      </c>
      <c r="E24" s="14">
        <v>41909</v>
      </c>
      <c r="F24" s="15">
        <v>0.7729166666666667</v>
      </c>
      <c r="G24" s="14">
        <v>42194</v>
      </c>
      <c r="H24" s="16" t="s">
        <v>15</v>
      </c>
      <c r="I24" s="16" t="s">
        <v>16</v>
      </c>
      <c r="J24" s="10">
        <v>190</v>
      </c>
      <c r="K24" s="10" t="s">
        <v>58</v>
      </c>
      <c r="L24" s="11"/>
      <c r="M24" s="22"/>
      <c r="N24" s="22"/>
    </row>
    <row r="25" spans="1:14" ht="15.75" customHeight="1">
      <c r="A25" s="4" t="s">
        <v>65</v>
      </c>
      <c r="B25" s="17" t="s">
        <v>66</v>
      </c>
      <c r="C25" s="10" t="s">
        <v>67</v>
      </c>
      <c r="D25" s="10">
        <v>1</v>
      </c>
      <c r="E25" s="14">
        <v>41909</v>
      </c>
      <c r="F25" s="15">
        <v>0.7729166666666667</v>
      </c>
      <c r="G25" s="14">
        <v>42194</v>
      </c>
      <c r="H25" s="16" t="s">
        <v>15</v>
      </c>
      <c r="I25" s="16" t="s">
        <v>16</v>
      </c>
      <c r="J25" s="10">
        <v>190</v>
      </c>
      <c r="K25" s="10" t="s">
        <v>58</v>
      </c>
      <c r="L25" s="11"/>
      <c r="M25" s="22"/>
      <c r="N25" s="22"/>
    </row>
    <row r="26" spans="1:14" ht="15.75" customHeight="1">
      <c r="A26" s="4" t="s">
        <v>68</v>
      </c>
      <c r="B26" s="10" t="s">
        <v>69</v>
      </c>
      <c r="C26" s="10">
        <v>1129</v>
      </c>
      <c r="D26" s="10">
        <v>1</v>
      </c>
      <c r="E26" s="14">
        <v>41909</v>
      </c>
      <c r="F26" s="15">
        <v>0.7729166666666667</v>
      </c>
      <c r="G26" s="14">
        <v>42194</v>
      </c>
      <c r="H26" s="16" t="s">
        <v>15</v>
      </c>
      <c r="I26" s="16" t="s">
        <v>16</v>
      </c>
      <c r="J26" s="10">
        <v>190</v>
      </c>
      <c r="K26" s="10" t="s">
        <v>58</v>
      </c>
      <c r="L26" s="11"/>
      <c r="M26" s="22"/>
      <c r="N26" s="22"/>
    </row>
    <row r="27" spans="1:14" ht="15.75" customHeight="1">
      <c r="A27" s="4" t="s">
        <v>70</v>
      </c>
      <c r="B27" s="10" t="s">
        <v>71</v>
      </c>
      <c r="C27" s="10" t="s">
        <v>72</v>
      </c>
      <c r="D27" s="10">
        <v>1</v>
      </c>
      <c r="E27" s="14">
        <v>41909</v>
      </c>
      <c r="F27" s="15">
        <v>0.7729166666666667</v>
      </c>
      <c r="G27" s="14">
        <v>42194</v>
      </c>
      <c r="H27" s="16" t="s">
        <v>15</v>
      </c>
      <c r="I27" s="16" t="s">
        <v>16</v>
      </c>
      <c r="J27" s="10">
        <v>190</v>
      </c>
      <c r="K27" s="10" t="s">
        <v>58</v>
      </c>
      <c r="L27" s="11" t="s">
        <v>73</v>
      </c>
      <c r="M27" s="22"/>
      <c r="N27" s="22"/>
    </row>
    <row r="28" spans="1:14" ht="15.75" customHeight="1">
      <c r="A28" s="4" t="s">
        <v>74</v>
      </c>
      <c r="B28" s="10" t="s">
        <v>75</v>
      </c>
      <c r="C28" s="10">
        <v>463</v>
      </c>
      <c r="D28" s="10">
        <v>1</v>
      </c>
      <c r="E28" s="14">
        <v>41909</v>
      </c>
      <c r="F28" s="15">
        <v>0.7729166666666667</v>
      </c>
      <c r="G28" s="14">
        <v>42194</v>
      </c>
      <c r="H28" s="16" t="s">
        <v>15</v>
      </c>
      <c r="I28" s="16" t="s">
        <v>16</v>
      </c>
      <c r="J28" s="10">
        <v>190</v>
      </c>
      <c r="K28" s="10" t="s">
        <v>58</v>
      </c>
      <c r="L28" s="11"/>
      <c r="M28" s="22"/>
      <c r="N28" s="22"/>
    </row>
    <row r="29" spans="1:14" ht="15.75" customHeight="1">
      <c r="A29" s="4" t="s">
        <v>76</v>
      </c>
      <c r="B29" s="10" t="s">
        <v>77</v>
      </c>
      <c r="C29" s="10">
        <v>244</v>
      </c>
      <c r="D29" s="10">
        <v>1</v>
      </c>
      <c r="E29" s="14">
        <v>41909</v>
      </c>
      <c r="F29" s="15">
        <v>0.7729166666666667</v>
      </c>
      <c r="G29" s="14">
        <v>42194</v>
      </c>
      <c r="H29" s="16" t="s">
        <v>15</v>
      </c>
      <c r="I29" s="16" t="s">
        <v>16</v>
      </c>
      <c r="J29" s="10">
        <v>190</v>
      </c>
      <c r="K29" s="10" t="s">
        <v>58</v>
      </c>
      <c r="L29" s="11"/>
      <c r="M29" s="22"/>
      <c r="N29" s="22"/>
    </row>
    <row r="30" spans="1:14" ht="15.75" customHeight="1">
      <c r="A30" s="4" t="s">
        <v>78</v>
      </c>
      <c r="B30" s="10" t="s">
        <v>79</v>
      </c>
      <c r="C30" s="10">
        <v>379</v>
      </c>
      <c r="D30" s="10">
        <v>1</v>
      </c>
      <c r="E30" s="14">
        <v>41909</v>
      </c>
      <c r="F30" s="15">
        <v>0.7729166666666667</v>
      </c>
      <c r="G30" s="14">
        <v>42194</v>
      </c>
      <c r="H30" s="16" t="s">
        <v>15</v>
      </c>
      <c r="I30" s="16" t="s">
        <v>16</v>
      </c>
      <c r="J30" s="10">
        <v>190</v>
      </c>
      <c r="K30" s="10" t="s">
        <v>58</v>
      </c>
      <c r="L30" s="11"/>
      <c r="M30" s="22"/>
      <c r="N30" s="22"/>
    </row>
    <row r="31" spans="1:14" ht="15.75" customHeight="1">
      <c r="A31" s="4" t="s">
        <v>80</v>
      </c>
      <c r="B31" s="10" t="s">
        <v>81</v>
      </c>
      <c r="C31" s="10" t="s">
        <v>82</v>
      </c>
      <c r="D31" s="10">
        <v>1</v>
      </c>
      <c r="E31" s="14">
        <v>41909</v>
      </c>
      <c r="F31" s="15">
        <v>0.7729166666666667</v>
      </c>
      <c r="G31" s="14">
        <v>42194</v>
      </c>
      <c r="H31" s="16" t="s">
        <v>15</v>
      </c>
      <c r="I31" s="16" t="s">
        <v>16</v>
      </c>
      <c r="J31" s="10">
        <v>190</v>
      </c>
      <c r="K31" s="10" t="s">
        <v>58</v>
      </c>
      <c r="L31" s="11" t="s">
        <v>83</v>
      </c>
      <c r="M31" s="22"/>
      <c r="N31" s="22"/>
    </row>
    <row r="32" spans="1:14" ht="15.75" customHeight="1">
      <c r="A32" s="24" t="s">
        <v>84</v>
      </c>
      <c r="B32" s="10" t="s">
        <v>85</v>
      </c>
      <c r="C32" s="17" t="s">
        <v>86</v>
      </c>
      <c r="D32" s="10">
        <v>1</v>
      </c>
      <c r="E32" s="14">
        <v>41909</v>
      </c>
      <c r="F32" s="15">
        <v>0.7729166666666667</v>
      </c>
      <c r="G32" s="14">
        <v>42194</v>
      </c>
      <c r="H32" s="16" t="s">
        <v>15</v>
      </c>
      <c r="I32" s="16" t="s">
        <v>16</v>
      </c>
      <c r="J32" s="10">
        <v>190</v>
      </c>
      <c r="K32" s="10" t="s">
        <v>58</v>
      </c>
      <c r="L32" s="11"/>
      <c r="M32" s="22"/>
      <c r="N32" s="22"/>
    </row>
    <row r="33" spans="1:14" ht="15.75" customHeight="1">
      <c r="A33" s="4"/>
      <c r="B33" s="10"/>
      <c r="C33" s="13"/>
      <c r="D33" s="13"/>
      <c r="E33" s="14"/>
      <c r="F33" s="15"/>
      <c r="G33" s="14"/>
      <c r="H33" s="16"/>
      <c r="I33" s="16"/>
      <c r="J33" s="10"/>
      <c r="K33" s="10"/>
      <c r="L33" s="11"/>
      <c r="M33" s="22"/>
      <c r="N33" s="22"/>
    </row>
    <row r="34" spans="1:14" ht="15.75" customHeight="1">
      <c r="A34" s="23" t="s">
        <v>87</v>
      </c>
      <c r="B34" s="6" t="s">
        <v>56</v>
      </c>
      <c r="C34" s="10" t="s">
        <v>88</v>
      </c>
      <c r="D34" s="6">
        <v>2</v>
      </c>
      <c r="E34" s="25">
        <v>42194</v>
      </c>
      <c r="F34" s="26">
        <v>0.17777777777777778</v>
      </c>
      <c r="G34" s="14"/>
      <c r="H34" s="27" t="s">
        <v>39</v>
      </c>
      <c r="I34" s="27" t="s">
        <v>40</v>
      </c>
      <c r="J34" s="10">
        <v>190</v>
      </c>
      <c r="K34" s="10" t="s">
        <v>89</v>
      </c>
      <c r="L34" s="11"/>
      <c r="M34" s="22"/>
      <c r="N34" s="22"/>
    </row>
    <row r="35" spans="1:14" ht="15.75" customHeight="1">
      <c r="A35" s="23" t="s">
        <v>90</v>
      </c>
      <c r="B35" s="10" t="s">
        <v>85</v>
      </c>
      <c r="C35" s="10" t="s">
        <v>91</v>
      </c>
      <c r="D35" s="10">
        <v>2</v>
      </c>
      <c r="E35" s="28">
        <v>42194</v>
      </c>
      <c r="F35" s="26">
        <v>0.17777777777777778</v>
      </c>
      <c r="G35" s="14"/>
      <c r="H35" s="29" t="s">
        <v>39</v>
      </c>
      <c r="I35" s="29" t="s">
        <v>40</v>
      </c>
      <c r="J35" s="10">
        <v>190</v>
      </c>
      <c r="K35" s="10" t="s">
        <v>89</v>
      </c>
      <c r="L35" s="11"/>
      <c r="M35" s="22"/>
      <c r="N35" s="22"/>
    </row>
    <row r="36" spans="1:14" ht="15.75" customHeight="1">
      <c r="A36" s="23" t="s">
        <v>92</v>
      </c>
      <c r="B36" s="10" t="s">
        <v>81</v>
      </c>
      <c r="C36" s="10" t="s">
        <v>93</v>
      </c>
      <c r="D36" s="10">
        <v>2</v>
      </c>
      <c r="E36" s="28">
        <v>42194</v>
      </c>
      <c r="F36" s="26">
        <v>0.17777777777777778</v>
      </c>
      <c r="G36" s="14"/>
      <c r="H36" s="29" t="s">
        <v>39</v>
      </c>
      <c r="I36" s="29" t="s">
        <v>40</v>
      </c>
      <c r="J36" s="10">
        <v>190</v>
      </c>
      <c r="K36" s="10" t="s">
        <v>89</v>
      </c>
      <c r="L36" s="11"/>
      <c r="M36" s="22"/>
      <c r="N36" s="22"/>
    </row>
    <row r="37" spans="1:14" ht="15.75" customHeight="1">
      <c r="A37" s="23" t="s">
        <v>94</v>
      </c>
      <c r="B37" s="10" t="s">
        <v>79</v>
      </c>
      <c r="C37" s="10">
        <v>618</v>
      </c>
      <c r="D37" s="10">
        <v>2</v>
      </c>
      <c r="E37" s="28">
        <v>42194</v>
      </c>
      <c r="F37" s="26">
        <v>0.17777777777777778</v>
      </c>
      <c r="G37" s="14"/>
      <c r="H37" s="29" t="s">
        <v>39</v>
      </c>
      <c r="I37" s="29" t="s">
        <v>40</v>
      </c>
      <c r="J37" s="10">
        <v>190</v>
      </c>
      <c r="K37" s="10" t="s">
        <v>89</v>
      </c>
      <c r="L37" s="11"/>
      <c r="M37" s="22"/>
      <c r="N37" s="22"/>
    </row>
    <row r="38" spans="1:14" ht="15.75" customHeight="1">
      <c r="A38" s="23" t="s">
        <v>95</v>
      </c>
      <c r="B38" s="10" t="s">
        <v>77</v>
      </c>
      <c r="C38" s="10">
        <v>293</v>
      </c>
      <c r="D38" s="10">
        <v>2</v>
      </c>
      <c r="E38" s="28">
        <v>42194</v>
      </c>
      <c r="F38" s="26">
        <v>0.17777777777777778</v>
      </c>
      <c r="G38" s="14"/>
      <c r="H38" s="29" t="s">
        <v>39</v>
      </c>
      <c r="I38" s="29" t="s">
        <v>40</v>
      </c>
      <c r="J38" s="10">
        <v>190</v>
      </c>
      <c r="K38" s="10" t="s">
        <v>89</v>
      </c>
      <c r="L38" s="11"/>
      <c r="M38" s="22"/>
      <c r="N38" s="22"/>
    </row>
    <row r="39" spans="1:14" ht="15.75" customHeight="1">
      <c r="A39" s="23" t="s">
        <v>96</v>
      </c>
      <c r="B39" s="10" t="s">
        <v>75</v>
      </c>
      <c r="C39" s="10">
        <v>557</v>
      </c>
      <c r="D39" s="10">
        <v>2</v>
      </c>
      <c r="E39" s="28">
        <v>42194</v>
      </c>
      <c r="F39" s="26">
        <v>0.17777777777777778</v>
      </c>
      <c r="G39" s="14"/>
      <c r="H39" s="29" t="s">
        <v>39</v>
      </c>
      <c r="I39" s="29" t="s">
        <v>40</v>
      </c>
      <c r="J39" s="10">
        <v>190</v>
      </c>
      <c r="K39" s="10" t="s">
        <v>89</v>
      </c>
      <c r="L39" s="11"/>
      <c r="M39" s="22"/>
      <c r="N39" s="22"/>
    </row>
    <row r="40" spans="1:14" ht="15.75" customHeight="1">
      <c r="A40" s="23" t="s">
        <v>97</v>
      </c>
      <c r="B40" s="10" t="s">
        <v>71</v>
      </c>
      <c r="C40" s="10">
        <v>251</v>
      </c>
      <c r="D40" s="10">
        <v>2</v>
      </c>
      <c r="E40" s="28">
        <v>42194</v>
      </c>
      <c r="F40" s="26">
        <v>0.17777777777777778</v>
      </c>
      <c r="G40" s="14"/>
      <c r="H40" s="29" t="s">
        <v>39</v>
      </c>
      <c r="I40" s="29" t="s">
        <v>40</v>
      </c>
      <c r="J40" s="10">
        <v>190</v>
      </c>
      <c r="K40" s="10" t="s">
        <v>89</v>
      </c>
      <c r="L40" s="30" t="s">
        <v>98</v>
      </c>
      <c r="M40" s="22"/>
      <c r="N40" s="22"/>
    </row>
    <row r="41" spans="1:14" ht="15.75" customHeight="1">
      <c r="A41" s="23" t="s">
        <v>99</v>
      </c>
      <c r="B41" s="10" t="s">
        <v>69</v>
      </c>
      <c r="C41" s="10">
        <v>1293</v>
      </c>
      <c r="D41" s="10">
        <v>2</v>
      </c>
      <c r="E41" s="28">
        <v>42194</v>
      </c>
      <c r="F41" s="26">
        <v>0.17777777777777778</v>
      </c>
      <c r="G41" s="14"/>
      <c r="H41" s="29" t="s">
        <v>39</v>
      </c>
      <c r="I41" s="29" t="s">
        <v>40</v>
      </c>
      <c r="J41" s="10">
        <v>190</v>
      </c>
      <c r="K41" s="10" t="s">
        <v>89</v>
      </c>
      <c r="L41" s="30" t="s">
        <v>100</v>
      </c>
      <c r="M41" s="22"/>
      <c r="N41" s="22"/>
    </row>
    <row r="42" spans="1:14" ht="15.75" customHeight="1">
      <c r="A42" s="23" t="s">
        <v>101</v>
      </c>
      <c r="B42" s="17" t="s">
        <v>66</v>
      </c>
      <c r="C42" s="10" t="s">
        <v>102</v>
      </c>
      <c r="D42" s="10">
        <v>2</v>
      </c>
      <c r="E42" s="28">
        <v>42194</v>
      </c>
      <c r="F42" s="26">
        <v>0.17777777777777778</v>
      </c>
      <c r="G42" s="14"/>
      <c r="H42" s="29" t="s">
        <v>39</v>
      </c>
      <c r="I42" s="29" t="s">
        <v>40</v>
      </c>
      <c r="J42" s="10">
        <v>190</v>
      </c>
      <c r="K42" s="10" t="s">
        <v>89</v>
      </c>
      <c r="L42" s="11"/>
      <c r="M42" s="22"/>
      <c r="N42" s="22"/>
    </row>
    <row r="43" spans="1:14" ht="15.75" customHeight="1">
      <c r="A43" s="23" t="s">
        <v>103</v>
      </c>
      <c r="B43" s="10" t="s">
        <v>63</v>
      </c>
      <c r="C43" s="10" t="s">
        <v>104</v>
      </c>
      <c r="D43" s="10">
        <v>2</v>
      </c>
      <c r="E43" s="28">
        <v>42194</v>
      </c>
      <c r="F43" s="26">
        <v>0.17777777777777778</v>
      </c>
      <c r="G43" s="14"/>
      <c r="H43" s="29" t="s">
        <v>39</v>
      </c>
      <c r="I43" s="29" t="s">
        <v>40</v>
      </c>
      <c r="J43" s="10">
        <v>190</v>
      </c>
      <c r="K43" s="10" t="s">
        <v>89</v>
      </c>
      <c r="L43" s="11"/>
      <c r="M43" s="22"/>
      <c r="N43" s="22"/>
    </row>
    <row r="44" spans="1:14" ht="15.75" customHeight="1">
      <c r="A44" s="23" t="s">
        <v>105</v>
      </c>
      <c r="B44" s="10" t="s">
        <v>60</v>
      </c>
      <c r="C44" s="10" t="s">
        <v>106</v>
      </c>
      <c r="D44" s="10">
        <v>2</v>
      </c>
      <c r="E44" s="28">
        <v>42194</v>
      </c>
      <c r="F44" s="26">
        <v>0.17777777777777778</v>
      </c>
      <c r="G44" s="14"/>
      <c r="H44" s="29" t="s">
        <v>39</v>
      </c>
      <c r="I44" s="29" t="s">
        <v>40</v>
      </c>
      <c r="J44" s="10">
        <v>190</v>
      </c>
      <c r="K44" s="10" t="s">
        <v>89</v>
      </c>
      <c r="L44" s="11"/>
      <c r="M44" s="22"/>
      <c r="N44" s="22"/>
    </row>
    <row r="45" spans="1:14" ht="15.75" customHeight="1">
      <c r="A45" s="23"/>
      <c r="B45" s="10"/>
      <c r="C45" s="10"/>
      <c r="D45" s="10"/>
      <c r="E45" s="28"/>
      <c r="F45" s="26"/>
      <c r="G45" s="14"/>
      <c r="H45" s="29"/>
      <c r="I45" s="29"/>
      <c r="J45" s="10"/>
      <c r="K45" s="10"/>
      <c r="L45" s="11"/>
      <c r="M45" s="22"/>
      <c r="N45" s="22"/>
    </row>
    <row r="46" spans="1:14" ht="15.75" customHeight="1">
      <c r="A46" s="23"/>
      <c r="B46" s="10"/>
      <c r="C46" s="10"/>
      <c r="D46" s="10"/>
      <c r="E46" s="28"/>
      <c r="F46" s="26"/>
      <c r="G46" s="14"/>
      <c r="H46" s="29"/>
      <c r="I46" s="29"/>
      <c r="J46" s="10"/>
      <c r="K46" s="10"/>
      <c r="L46" s="11"/>
      <c r="M46" s="22"/>
      <c r="N46" s="22"/>
    </row>
    <row r="47" spans="1:14" ht="15.75" customHeight="1">
      <c r="A47" s="23"/>
      <c r="B47" s="10"/>
      <c r="C47" s="10"/>
      <c r="D47" s="10"/>
      <c r="E47" s="28"/>
      <c r="F47" s="26"/>
      <c r="G47" s="14"/>
      <c r="H47" s="29"/>
      <c r="I47" s="29"/>
      <c r="J47" s="10"/>
      <c r="K47" s="10"/>
      <c r="L47" s="11"/>
      <c r="M47" s="22"/>
      <c r="N47" s="22"/>
    </row>
    <row r="48" spans="1:14" ht="15.75" customHeight="1">
      <c r="A48" s="23"/>
      <c r="B48" s="10"/>
      <c r="C48" s="10"/>
      <c r="D48" s="10"/>
      <c r="E48" s="28"/>
      <c r="F48" s="26"/>
      <c r="G48" s="14"/>
      <c r="H48" s="29"/>
      <c r="I48" s="29"/>
      <c r="J48" s="10"/>
      <c r="K48" s="10"/>
      <c r="L48" s="11"/>
      <c r="M48" s="22"/>
      <c r="N48" s="22"/>
    </row>
    <row r="49" spans="1:14" ht="15.75" customHeight="1">
      <c r="A49" s="23"/>
      <c r="B49" s="10"/>
      <c r="C49" s="10"/>
      <c r="D49" s="10"/>
      <c r="E49" s="28"/>
      <c r="F49" s="26"/>
      <c r="G49" s="14"/>
      <c r="H49" s="29"/>
      <c r="I49" s="29"/>
      <c r="J49" s="10"/>
      <c r="K49" s="10"/>
      <c r="L49" s="11"/>
      <c r="M49" s="22"/>
      <c r="N49" s="22"/>
    </row>
    <row r="50" spans="1:14" ht="15.75" customHeight="1">
      <c r="A50" s="23"/>
      <c r="B50" s="10"/>
      <c r="C50" s="10"/>
      <c r="D50" s="10"/>
      <c r="E50" s="28"/>
      <c r="F50" s="26"/>
      <c r="G50" s="14"/>
      <c r="H50" s="29"/>
      <c r="I50" s="29"/>
      <c r="J50" s="10"/>
      <c r="K50" s="10"/>
      <c r="L50" s="11"/>
      <c r="M50" s="22"/>
      <c r="N50" s="22"/>
    </row>
    <row r="51" spans="1:14" ht="15.75" customHeight="1">
      <c r="A51" s="23"/>
      <c r="B51" s="10"/>
      <c r="C51" s="10"/>
      <c r="D51" s="10"/>
      <c r="E51" s="28"/>
      <c r="F51" s="26"/>
      <c r="G51" s="14"/>
      <c r="H51" s="29"/>
      <c r="I51" s="29"/>
      <c r="J51" s="10"/>
      <c r="K51" s="10"/>
      <c r="L51" s="11"/>
      <c r="M51" s="22"/>
      <c r="N51" s="22"/>
    </row>
    <row r="52" spans="1:14" ht="15.75" customHeight="1">
      <c r="A52" s="23"/>
      <c r="B52" s="10"/>
      <c r="C52" s="10"/>
      <c r="D52" s="10"/>
      <c r="E52" s="28"/>
      <c r="F52" s="26"/>
      <c r="G52" s="14"/>
      <c r="H52" s="29"/>
      <c r="I52" s="29"/>
      <c r="J52" s="10"/>
      <c r="K52" s="10"/>
      <c r="L52" s="11"/>
      <c r="M52" s="22"/>
      <c r="N52" s="22"/>
    </row>
    <row r="53" spans="1:14" ht="15.75" customHeight="1">
      <c r="A53" s="23"/>
      <c r="B53" s="10"/>
      <c r="C53" s="10"/>
      <c r="D53" s="10"/>
      <c r="E53" s="28"/>
      <c r="F53" s="26"/>
      <c r="G53" s="14"/>
      <c r="H53" s="29"/>
      <c r="I53" s="29"/>
      <c r="J53" s="10"/>
      <c r="K53" s="10"/>
      <c r="L53" s="11"/>
      <c r="M53" s="22"/>
      <c r="N53" s="22"/>
    </row>
    <row r="54" spans="1:14" ht="15.75" customHeight="1">
      <c r="A54" s="23"/>
      <c r="B54" s="10"/>
      <c r="C54" s="10"/>
      <c r="D54" s="10"/>
      <c r="E54" s="28"/>
      <c r="F54" s="26"/>
      <c r="G54" s="14"/>
      <c r="H54" s="29"/>
      <c r="I54" s="29"/>
      <c r="J54" s="10"/>
      <c r="K54" s="10"/>
      <c r="L54" s="11"/>
      <c r="M54" s="22"/>
      <c r="N54" s="22"/>
    </row>
    <row r="55" spans="1:14" ht="15.75" customHeight="1">
      <c r="A55" s="23"/>
      <c r="B55" s="10"/>
      <c r="C55" s="10"/>
      <c r="D55" s="10"/>
      <c r="E55" s="28"/>
      <c r="F55" s="26"/>
      <c r="G55" s="14"/>
      <c r="H55" s="29"/>
      <c r="I55" s="29"/>
      <c r="J55" s="10"/>
      <c r="K55" s="10"/>
      <c r="L55" s="11"/>
      <c r="M55" s="22"/>
      <c r="N55" s="22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29"/>
  <sheetViews>
    <sheetView tabSelected="1" workbookViewId="0">
      <pane ySplit="1" topLeftCell="A68" activePane="bottomLeft" state="frozen"/>
      <selection pane="bottomLeft" activeCell="G83" sqref="G83"/>
    </sheetView>
  </sheetViews>
  <sheetFormatPr baseColWidth="10" defaultColWidth="17.33203125" defaultRowHeight="15" customHeight="1" x14ac:dyDescent="0"/>
  <cols>
    <col min="1" max="1" width="29.5" customWidth="1"/>
    <col min="2" max="2" width="21.83203125" customWidth="1"/>
    <col min="3" max="3" width="13.33203125" customWidth="1"/>
    <col min="4" max="4" width="12.6640625" customWidth="1"/>
    <col min="5" max="6" width="20.1640625" customWidth="1"/>
    <col min="7" max="7" width="41.83203125" customWidth="1"/>
    <col min="8" max="8" width="43.1640625" customWidth="1"/>
    <col min="9" max="9" width="41" customWidth="1"/>
  </cols>
  <sheetData>
    <row r="1" spans="1:9" ht="30" customHeight="1">
      <c r="A1" s="1" t="s">
        <v>1</v>
      </c>
      <c r="B1" s="1" t="s">
        <v>0</v>
      </c>
      <c r="C1" s="1" t="s">
        <v>107</v>
      </c>
      <c r="D1" s="1" t="s">
        <v>3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</v>
      </c>
    </row>
    <row r="2" spans="1:9" ht="15.75" customHeight="1">
      <c r="A2" s="31"/>
      <c r="B2" s="31" t="str">
        <f ca="1">IFERROR(__xludf.DUMMYFUNCTION("if(isblank(A2),"""",filter(Moorings!A:A,Moorings!B:B=left(A2,14),Moorings!D:D=D2))"),"")</f>
        <v/>
      </c>
      <c r="C2" s="31" t="str">
        <f ca="1">IFERROR(__xludf.DUMMYFUNCTION("if(isblank(A2),"""",filter(Moorings!C:C,Moorings!B:B=left(A2,14),Moorings!D:D=D2))"),"")</f>
        <v/>
      </c>
      <c r="D2" s="31"/>
      <c r="E2" s="31" t="str">
        <f ca="1">IFERROR(__xludf.DUMMYFUNCTION("if(isblank(A2),"""",filter(Moorings!A:A,Moorings!B:B=A2,Moorings!D:D=D2))"),"")</f>
        <v/>
      </c>
      <c r="F2" s="31" t="str">
        <f ca="1">IFERROR(__xludf.DUMMYFUNCTION("if(isblank(A2),"""",filter(Moorings!C:C,Moorings!B:B=A2,Moorings!D:D=D2))"),"")</f>
        <v/>
      </c>
      <c r="G2" s="31"/>
      <c r="H2" s="32"/>
      <c r="I2" s="33"/>
    </row>
    <row r="3" spans="1:9" ht="15.75" customHeight="1">
      <c r="A3" s="34" t="s">
        <v>28</v>
      </c>
      <c r="B3" s="35" t="str">
        <f ca="1">IFERROR(__xludf.DUMMYFUNCTION("if(isblank(A3),"""",filter(Moorings!A:A,Moorings!B:B=left(A3,14),Moorings!D:D=D3))"),"ATAPL-69839-001-0103")</f>
        <v>ATAPL-69839-001-0103</v>
      </c>
      <c r="C3" s="35" t="str">
        <f ca="1">IFERROR(__xludf.DUMMYFUNCTION("if(isblank(A3),"""",filter(Moorings!C:C,Moorings!B:B=left(A3,14),Moorings!D:D=D3))"),"SN0103")</f>
        <v>SN0103</v>
      </c>
      <c r="D3" s="36">
        <v>1</v>
      </c>
      <c r="E3" s="35" t="str">
        <f ca="1">IFERROR(__xludf.DUMMYFUNCTION("if(isblank(A3),"""",filter(Moorings!A:A,Moorings!B:B=A3,Moorings!D:D=D3))"),"ATAPL-66662-00004")</f>
        <v>ATAPL-66662-00004</v>
      </c>
      <c r="F3" s="35" t="str">
        <f ca="1">IFERROR(__xludf.DUMMYFUNCTION("if(isblank(A3),"""",filter(Moorings!C:C,Moorings!B:B=A3,Moorings!D:D=D3))"),"16P71179-7233")</f>
        <v>16P71179-7233</v>
      </c>
      <c r="G3" s="37" t="s">
        <v>112</v>
      </c>
      <c r="H3" s="34">
        <v>-0.44640000000000002</v>
      </c>
      <c r="I3" s="37"/>
    </row>
    <row r="4" spans="1:9" ht="15.75" customHeight="1">
      <c r="A4" s="34" t="s">
        <v>28</v>
      </c>
      <c r="B4" s="35" t="str">
        <f ca="1">IFERROR(__xludf.DUMMYFUNCTION("if(isblank(A4),"""",filter(Moorings!A:A,Moorings!B:B=left(A4,14),Moorings!D:D=D4))"),"ATAPL-69839-001-0103")</f>
        <v>ATAPL-69839-001-0103</v>
      </c>
      <c r="C4" s="35" t="str">
        <f ca="1">IFERROR(__xludf.DUMMYFUNCTION("if(isblank(A4),"""",filter(Moorings!C:C,Moorings!B:B=left(A4,14),Moorings!D:D=D4))"),"SN0103")</f>
        <v>SN0103</v>
      </c>
      <c r="D4" s="36">
        <v>1</v>
      </c>
      <c r="E4" s="35" t="str">
        <f ca="1">IFERROR(__xludf.DUMMYFUNCTION("if(isblank(A4),"""",filter(Moorings!A:A,Moorings!B:B=A4,Moorings!D:D=D4))"),"ATAPL-66662-00004")</f>
        <v>ATAPL-66662-00004</v>
      </c>
      <c r="F4" s="35" t="str">
        <f ca="1">IFERROR(__xludf.DUMMYFUNCTION("if(isblank(A4),"""",filter(Moorings!C:C,Moorings!B:B=A4,Moorings!D:D=D4))"),"16P71179-7233")</f>
        <v>16P71179-7233</v>
      </c>
      <c r="G4" s="37" t="s">
        <v>113</v>
      </c>
      <c r="H4" s="34">
        <v>0.49020000000000002</v>
      </c>
      <c r="I4" s="37"/>
    </row>
    <row r="5" spans="1:9" ht="15.75" customHeight="1">
      <c r="A5" s="34" t="s">
        <v>28</v>
      </c>
      <c r="B5" s="35" t="str">
        <f ca="1">IFERROR(__xludf.DUMMYFUNCTION("if(isblank(A5),"""",filter(Moorings!A:A,Moorings!B:B=left(A5,14),Moorings!D:D=D5))"),"ATAPL-69839-001-0103")</f>
        <v>ATAPL-69839-001-0103</v>
      </c>
      <c r="C5" s="35" t="str">
        <f ca="1">IFERROR(__xludf.DUMMYFUNCTION("if(isblank(A5),"""",filter(Moorings!C:C,Moorings!B:B=left(A5,14),Moorings!D:D=D5))"),"SN0103")</f>
        <v>SN0103</v>
      </c>
      <c r="D5" s="36">
        <v>1</v>
      </c>
      <c r="E5" s="35" t="str">
        <f ca="1">IFERROR(__xludf.DUMMYFUNCTION("if(isblank(A5),"""",filter(Moorings!A:A,Moorings!B:B=A5,Moorings!D:D=D5))"),"ATAPL-66662-00004")</f>
        <v>ATAPL-66662-00004</v>
      </c>
      <c r="F5" s="35" t="str">
        <f ca="1">IFERROR(__xludf.DUMMYFUNCTION("if(isblank(A5),"""",filter(Moorings!C:C,Moorings!B:B=A5,Moorings!D:D=D5))"),"16P71179-7233")</f>
        <v>16P71179-7233</v>
      </c>
      <c r="G5" s="37" t="s">
        <v>114</v>
      </c>
      <c r="H5" s="34">
        <v>-3.6754999999999999E-3</v>
      </c>
      <c r="I5" s="37"/>
    </row>
    <row r="6" spans="1:9" ht="15.75" customHeight="1">
      <c r="A6" s="34" t="s">
        <v>28</v>
      </c>
      <c r="B6" s="35" t="str">
        <f ca="1">IFERROR(__xludf.DUMMYFUNCTION("if(isblank(A6),"""",filter(Moorings!A:A,Moorings!B:B=left(A6,14),Moorings!D:D=D6))"),"ATAPL-69839-001-0103")</f>
        <v>ATAPL-69839-001-0103</v>
      </c>
      <c r="C6" s="35" t="str">
        <f ca="1">IFERROR(__xludf.DUMMYFUNCTION("if(isblank(A6),"""",filter(Moorings!C:C,Moorings!B:B=left(A6,14),Moorings!D:D=D6))"),"SN0103")</f>
        <v>SN0103</v>
      </c>
      <c r="D6" s="36">
        <v>1</v>
      </c>
      <c r="E6" s="35" t="str">
        <f ca="1">IFERROR(__xludf.DUMMYFUNCTION("if(isblank(A6),"""",filter(Moorings!A:A,Moorings!B:B=A6,Moorings!D:D=D6))"),"ATAPL-66662-00004")</f>
        <v>ATAPL-66662-00004</v>
      </c>
      <c r="F6" s="35" t="str">
        <f ca="1">IFERROR(__xludf.DUMMYFUNCTION("if(isblank(A6),"""",filter(Moorings!C:C,Moorings!B:B=A6,Moorings!D:D=D6))"),"16P71179-7233")</f>
        <v>16P71179-7233</v>
      </c>
      <c r="G6" s="37" t="s">
        <v>115</v>
      </c>
      <c r="H6" s="34">
        <v>1.8714E-4</v>
      </c>
      <c r="I6" s="37"/>
    </row>
    <row r="7" spans="1:9" ht="15.75" customHeight="1">
      <c r="A7" s="34" t="s">
        <v>28</v>
      </c>
      <c r="B7" s="35" t="str">
        <f ca="1">IFERROR(__xludf.DUMMYFUNCTION("if(isblank(A7),"""",filter(Moorings!A:A,Moorings!B:B=left(A7,14),Moorings!D:D=D7))"),"ATAPL-69839-001-0103")</f>
        <v>ATAPL-69839-001-0103</v>
      </c>
      <c r="C7" s="35" t="str">
        <f ca="1">IFERROR(__xludf.DUMMYFUNCTION("if(isblank(A7),"""",filter(Moorings!C:C,Moorings!B:B=left(A7,14),Moorings!D:D=D7))"),"SN0103")</f>
        <v>SN0103</v>
      </c>
      <c r="D7" s="36">
        <v>1</v>
      </c>
      <c r="E7" s="35" t="str">
        <f ca="1">IFERROR(__xludf.DUMMYFUNCTION("if(isblank(A7),"""",filter(Moorings!A:A,Moorings!B:B=A7,Moorings!D:D=D7))"),"ATAPL-66662-00004")</f>
        <v>ATAPL-66662-00004</v>
      </c>
      <c r="F7" s="35" t="str">
        <f ca="1">IFERROR(__xludf.DUMMYFUNCTION("if(isblank(A7),"""",filter(Moorings!C:C,Moorings!B:B=A7,Moorings!D:D=D7))"),"16P71179-7233")</f>
        <v>16P71179-7233</v>
      </c>
      <c r="G7" s="37" t="s">
        <v>116</v>
      </c>
      <c r="H7" s="34">
        <v>-2.7964999999999998E-6</v>
      </c>
      <c r="I7" s="37"/>
    </row>
    <row r="8" spans="1:9" ht="15.75" customHeight="1">
      <c r="A8" s="34" t="s">
        <v>28</v>
      </c>
      <c r="B8" s="35" t="str">
        <f ca="1">IFERROR(__xludf.DUMMYFUNCTION("if(isblank(A8),"""",filter(Moorings!A:A,Moorings!B:B=left(A8,14),Moorings!D:D=D8))"),"ATAPL-69839-001-0103")</f>
        <v>ATAPL-69839-001-0103</v>
      </c>
      <c r="C8" s="35" t="str">
        <f ca="1">IFERROR(__xludf.DUMMYFUNCTION("if(isblank(A8),"""",filter(Moorings!C:C,Moorings!B:B=left(A8,14),Moorings!D:D=D8))"),"SN0103")</f>
        <v>SN0103</v>
      </c>
      <c r="D8" s="36">
        <v>1</v>
      </c>
      <c r="E8" s="35" t="str">
        <f ca="1">IFERROR(__xludf.DUMMYFUNCTION("if(isblank(A8),"""",filter(Moorings!A:A,Moorings!B:B=A8,Moorings!D:D=D8))"),"ATAPL-66662-00004")</f>
        <v>ATAPL-66662-00004</v>
      </c>
      <c r="F8" s="35" t="str">
        <f ca="1">IFERROR(__xludf.DUMMYFUNCTION("if(isblank(A8),"""",filter(Moorings!C:C,Moorings!B:B=A8,Moorings!D:D=D8))"),"16P71179-7233")</f>
        <v>16P71179-7233</v>
      </c>
      <c r="G8" s="37" t="s">
        <v>117</v>
      </c>
      <c r="H8" s="34">
        <v>3.5999999999999997E-2</v>
      </c>
      <c r="I8" s="37"/>
    </row>
    <row r="9" spans="1:9" ht="15.75" customHeight="1">
      <c r="A9" s="34" t="s">
        <v>28</v>
      </c>
      <c r="B9" s="35" t="str">
        <f ca="1">IFERROR(__xludf.DUMMYFUNCTION("if(isblank(A9),"""",filter(Moorings!A:A,Moorings!B:B=left(A9,14),Moorings!D:D=D9))"),"ATAPL-69839-001-0103")</f>
        <v>ATAPL-69839-001-0103</v>
      </c>
      <c r="C9" s="35" t="str">
        <f ca="1">IFERROR(__xludf.DUMMYFUNCTION("if(isblank(A9),"""",filter(Moorings!C:C,Moorings!B:B=left(A9,14),Moorings!D:D=D9))"),"SN0103")</f>
        <v>SN0103</v>
      </c>
      <c r="D9" s="36">
        <v>1</v>
      </c>
      <c r="E9" s="35" t="str">
        <f ca="1">IFERROR(__xludf.DUMMYFUNCTION("if(isblank(A9),"""",filter(Moorings!A:A,Moorings!B:B=A9,Moorings!D:D=D9))"),"ATAPL-66662-00004")</f>
        <v>ATAPL-66662-00004</v>
      </c>
      <c r="F9" s="35" t="str">
        <f ca="1">IFERROR(__xludf.DUMMYFUNCTION("if(isblank(A9),"""",filter(Moorings!C:C,Moorings!B:B=A9,Moorings!D:D=D9))"),"16P71179-7233")</f>
        <v>16P71179-7233</v>
      </c>
      <c r="G9" s="37" t="s">
        <v>118</v>
      </c>
      <c r="H9" s="34">
        <v>45.830500000000001</v>
      </c>
      <c r="I9" s="37"/>
    </row>
    <row r="10" spans="1:9" ht="15.75" customHeight="1">
      <c r="A10" s="34" t="s">
        <v>28</v>
      </c>
      <c r="B10" s="35" t="str">
        <f ca="1">IFERROR(__xludf.DUMMYFUNCTION("if(isblank(A10),"""",filter(Moorings!A:A,Moorings!B:B=left(A10,14),Moorings!D:D=D10))"),"ATAPL-69839-001-0103")</f>
        <v>ATAPL-69839-001-0103</v>
      </c>
      <c r="C10" s="35" t="str">
        <f ca="1">IFERROR(__xludf.DUMMYFUNCTION("if(isblank(A10),"""",filter(Moorings!C:C,Moorings!B:B=left(A10,14),Moorings!D:D=D10))"),"SN0103")</f>
        <v>SN0103</v>
      </c>
      <c r="D10" s="36">
        <v>1</v>
      </c>
      <c r="E10" s="35" t="str">
        <f ca="1">IFERROR(__xludf.DUMMYFUNCTION("if(isblank(A10),"""",filter(Moorings!A:A,Moorings!B:B=A10,Moorings!D:D=D10))"),"ATAPL-66662-00004")</f>
        <v>ATAPL-66662-00004</v>
      </c>
      <c r="F10" s="35" t="str">
        <f ca="1">IFERROR(__xludf.DUMMYFUNCTION("if(isblank(A10),"""",filter(Moorings!C:C,Moorings!B:B=A10,Moorings!D:D=D10))"),"16P71179-7233")</f>
        <v>16P71179-7233</v>
      </c>
      <c r="G10" s="37" t="s">
        <v>119</v>
      </c>
      <c r="H10" s="34">
        <v>-129.7535</v>
      </c>
      <c r="I10" s="37"/>
    </row>
    <row r="11" spans="1:9" ht="15.75" customHeight="1">
      <c r="A11" s="34" t="s">
        <v>28</v>
      </c>
      <c r="B11" s="35" t="str">
        <f ca="1">IFERROR(__xludf.DUMMYFUNCTION("if(isblank(A11),"""",filter(Moorings!A:A,Moorings!B:B=left(A11,14),Moorings!D:D=D11))"),"ATAPL-69839-001-0103")</f>
        <v>ATAPL-69839-001-0103</v>
      </c>
      <c r="C11" s="35" t="str">
        <f ca="1">IFERROR(__xludf.DUMMYFUNCTION("if(isblank(A11),"""",filter(Moorings!C:C,Moorings!B:B=left(A11,14),Moorings!D:D=D11))"),"SN0103")</f>
        <v>SN0103</v>
      </c>
      <c r="D11" s="36">
        <v>1</v>
      </c>
      <c r="E11" s="35" t="str">
        <f ca="1">IFERROR(__xludf.DUMMYFUNCTION("if(isblank(A11),"""",filter(Moorings!A:A,Moorings!B:B=A11,Moorings!D:D=D11))"),"ATAPL-66662-00004")</f>
        <v>ATAPL-66662-00004</v>
      </c>
      <c r="F11" s="35" t="str">
        <f ca="1">IFERROR(__xludf.DUMMYFUNCTION("if(isblank(A11),"""",filter(Moorings!C:C,Moorings!B:B=A11,Moorings!D:D=D11))"),"16P71179-7233")</f>
        <v>16P71179-7233</v>
      </c>
      <c r="G11" s="37" t="s">
        <v>120</v>
      </c>
      <c r="H11" s="34">
        <v>45.830500000000001</v>
      </c>
      <c r="I11" s="37"/>
    </row>
    <row r="12" spans="1:9" ht="15.75" customHeight="1">
      <c r="A12" s="34" t="s">
        <v>28</v>
      </c>
      <c r="B12" s="35" t="str">
        <f ca="1">IFERROR(__xludf.DUMMYFUNCTION("if(isblank(A12),"""",filter(Moorings!A:A,Moorings!B:B=left(A12,14),Moorings!D:D=D12))"),"ATAPL-69839-001-0103")</f>
        <v>ATAPL-69839-001-0103</v>
      </c>
      <c r="C12" s="35" t="str">
        <f ca="1">IFERROR(__xludf.DUMMYFUNCTION("if(isblank(A12),"""",filter(Moorings!C:C,Moorings!B:B=left(A12,14),Moorings!D:D=D12))"),"SN0103")</f>
        <v>SN0103</v>
      </c>
      <c r="D12" s="36">
        <v>1</v>
      </c>
      <c r="E12" s="35" t="str">
        <f ca="1">IFERROR(__xludf.DUMMYFUNCTION("if(isblank(A12),"""",filter(Moorings!A:A,Moorings!B:B=A12,Moorings!D:D=D12))"),"ATAPL-66662-00004")</f>
        <v>ATAPL-66662-00004</v>
      </c>
      <c r="F12" s="35" t="str">
        <f ca="1">IFERROR(__xludf.DUMMYFUNCTION("if(isblank(A12),"""",filter(Moorings!C:C,Moorings!B:B=A12,Moorings!D:D=D12))"),"16P71179-7233")</f>
        <v>16P71179-7233</v>
      </c>
      <c r="G12" s="37" t="s">
        <v>121</v>
      </c>
      <c r="H12" s="34">
        <v>-129.7535</v>
      </c>
      <c r="I12" s="37"/>
    </row>
    <row r="13" spans="1:9" ht="15.75" customHeight="1">
      <c r="A13" s="34" t="s">
        <v>28</v>
      </c>
      <c r="B13" s="35" t="str">
        <f ca="1">IFERROR(__xludf.DUMMYFUNCTION("if(isblank(A13),"""",filter(Moorings!A:A,Moorings!B:B=left(A13,14),Moorings!D:D=D13))"),"ATAPL-69839-001-0103")</f>
        <v>ATAPL-69839-001-0103</v>
      </c>
      <c r="C13" s="35" t="str">
        <f ca="1">IFERROR(__xludf.DUMMYFUNCTION("if(isblank(A13),"""",filter(Moorings!C:C,Moorings!B:B=left(A13,14),Moorings!D:D=D13))"),"SN0103")</f>
        <v>SN0103</v>
      </c>
      <c r="D13" s="36">
        <v>1</v>
      </c>
      <c r="E13" s="35" t="str">
        <f ca="1">IFERROR(__xludf.DUMMYFUNCTION("if(isblank(A13),"""",filter(Moorings!A:A,Moorings!B:B=A13,Moorings!D:D=D13))"),"ATAPL-66662-00004")</f>
        <v>ATAPL-66662-00004</v>
      </c>
      <c r="F13" s="35" t="str">
        <f ca="1">IFERROR(__xludf.DUMMYFUNCTION("if(isblank(A13),"""",filter(Moorings!C:C,Moorings!B:B=A13,Moorings!D:D=D13))"),"16P71179-7233")</f>
        <v>16P71179-7233</v>
      </c>
      <c r="G13" s="37" t="s">
        <v>122</v>
      </c>
      <c r="H13" s="34">
        <v>1.267128E-3</v>
      </c>
      <c r="I13" s="37"/>
    </row>
    <row r="14" spans="1:9" ht="15.75" customHeight="1">
      <c r="A14" s="34" t="s">
        <v>28</v>
      </c>
      <c r="B14" s="35" t="str">
        <f ca="1">IFERROR(__xludf.DUMMYFUNCTION("if(isblank(A14),"""",filter(Moorings!A:A,Moorings!B:B=left(A14,14),Moorings!D:D=D14))"),"ATAPL-69839-001-0103")</f>
        <v>ATAPL-69839-001-0103</v>
      </c>
      <c r="C14" s="35" t="str">
        <f ca="1">IFERROR(__xludf.DUMMYFUNCTION("if(isblank(A14),"""",filter(Moorings!C:C,Moorings!B:B=left(A14,14),Moorings!D:D=D14))"),"SN0103")</f>
        <v>SN0103</v>
      </c>
      <c r="D14" s="36">
        <v>1</v>
      </c>
      <c r="E14" s="35" t="str">
        <f ca="1">IFERROR(__xludf.DUMMYFUNCTION("if(isblank(A14),"""",filter(Moorings!A:A,Moorings!B:B=A14,Moorings!D:D=D14))"),"ATAPL-66662-00004")</f>
        <v>ATAPL-66662-00004</v>
      </c>
      <c r="F14" s="35" t="str">
        <f ca="1">IFERROR(__xludf.DUMMYFUNCTION("if(isblank(A14),"""",filter(Moorings!C:C,Moorings!B:B=A14,Moorings!D:D=D14))"),"16P71179-7233")</f>
        <v>16P71179-7233</v>
      </c>
      <c r="G14" s="37" t="s">
        <v>123</v>
      </c>
      <c r="H14" s="34">
        <v>2.6630419999999999E-4</v>
      </c>
      <c r="I14" s="37"/>
    </row>
    <row r="15" spans="1:9" ht="15.75" customHeight="1">
      <c r="A15" s="34" t="s">
        <v>28</v>
      </c>
      <c r="B15" s="35" t="str">
        <f ca="1">IFERROR(__xludf.DUMMYFUNCTION("if(isblank(A15),"""",filter(Moorings!A:A,Moorings!B:B=left(A15,14),Moorings!D:D=D15))"),"ATAPL-69839-001-0103")</f>
        <v>ATAPL-69839-001-0103</v>
      </c>
      <c r="C15" s="35" t="str">
        <f ca="1">IFERROR(__xludf.DUMMYFUNCTION("if(isblank(A15),"""",filter(Moorings!C:C,Moorings!B:B=left(A15,14),Moorings!D:D=D15))"),"SN0103")</f>
        <v>SN0103</v>
      </c>
      <c r="D15" s="36">
        <v>1</v>
      </c>
      <c r="E15" s="35" t="str">
        <f ca="1">IFERROR(__xludf.DUMMYFUNCTION("if(isblank(A15),"""",filter(Moorings!A:A,Moorings!B:B=A15,Moorings!D:D=D15))"),"ATAPL-66662-00004")</f>
        <v>ATAPL-66662-00004</v>
      </c>
      <c r="F15" s="35" t="str">
        <f ca="1">IFERROR(__xludf.DUMMYFUNCTION("if(isblank(A15),"""",filter(Moorings!C:C,Moorings!B:B=A15,Moorings!D:D=D15))"),"16P71179-7233")</f>
        <v>16P71179-7233</v>
      </c>
      <c r="G15" s="37" t="s">
        <v>124</v>
      </c>
      <c r="H15" s="34">
        <v>-9.461013999999999E-10</v>
      </c>
      <c r="I15" s="37"/>
    </row>
    <row r="16" spans="1:9" ht="15.75" customHeight="1">
      <c r="A16" s="34" t="s">
        <v>28</v>
      </c>
      <c r="B16" s="35" t="str">
        <f ca="1">IFERROR(__xludf.DUMMYFUNCTION("if(isblank(A16),"""",filter(Moorings!A:A,Moorings!B:B=left(A16,14),Moorings!D:D=D16))"),"ATAPL-69839-001-0103")</f>
        <v>ATAPL-69839-001-0103</v>
      </c>
      <c r="C16" s="35" t="str">
        <f ca="1">IFERROR(__xludf.DUMMYFUNCTION("if(isblank(A16),"""",filter(Moorings!C:C,Moorings!B:B=left(A16,14),Moorings!D:D=D16))"),"SN0103")</f>
        <v>SN0103</v>
      </c>
      <c r="D16" s="36">
        <v>1</v>
      </c>
      <c r="E16" s="35" t="str">
        <f ca="1">IFERROR(__xludf.DUMMYFUNCTION("if(isblank(A16),"""",filter(Moorings!A:A,Moorings!B:B=A16,Moorings!D:D=D16))"),"ATAPL-66662-00004")</f>
        <v>ATAPL-66662-00004</v>
      </c>
      <c r="F16" s="35" t="str">
        <f ca="1">IFERROR(__xludf.DUMMYFUNCTION("if(isblank(A16),"""",filter(Moorings!C:C,Moorings!B:B=A16,Moorings!D:D=D16))"),"16P71179-7233")</f>
        <v>16P71179-7233</v>
      </c>
      <c r="G16" s="37" t="s">
        <v>125</v>
      </c>
      <c r="H16" s="34">
        <v>1.3582200000000001E-7</v>
      </c>
      <c r="I16" s="37"/>
    </row>
    <row r="17" spans="1:9" ht="15.75" customHeight="1">
      <c r="A17" s="34" t="s">
        <v>28</v>
      </c>
      <c r="B17" s="35" t="str">
        <f ca="1">IFERROR(__xludf.DUMMYFUNCTION("if(isblank(A17),"""",filter(Moorings!A:A,Moorings!B:B=left(A17,14),Moorings!D:D=D17))"),"ATAPL-69839-001-0103")</f>
        <v>ATAPL-69839-001-0103</v>
      </c>
      <c r="C17" s="35" t="str">
        <f ca="1">IFERROR(__xludf.DUMMYFUNCTION("if(isblank(A17),"""",filter(Moorings!C:C,Moorings!B:B=left(A17,14),Moorings!D:D=D17))"),"SN0103")</f>
        <v>SN0103</v>
      </c>
      <c r="D17" s="36">
        <v>1</v>
      </c>
      <c r="E17" s="35" t="str">
        <f ca="1">IFERROR(__xludf.DUMMYFUNCTION("if(isblank(A17),"""",filter(Moorings!A:A,Moorings!B:B=A17,Moorings!D:D=D17))"),"ATAPL-66662-00004")</f>
        <v>ATAPL-66662-00004</v>
      </c>
      <c r="F17" s="35" t="str">
        <f ca="1">IFERROR(__xludf.DUMMYFUNCTION("if(isblank(A17),"""",filter(Moorings!C:C,Moorings!B:B=A17,Moorings!D:D=D17))"),"16P71179-7233")</f>
        <v>16P71179-7233</v>
      </c>
      <c r="G17" s="37" t="s">
        <v>126</v>
      </c>
      <c r="H17" s="34">
        <v>-9.5700000000000003E-8</v>
      </c>
      <c r="I17" s="37"/>
    </row>
    <row r="18" spans="1:9" ht="15.75" customHeight="1">
      <c r="A18" s="34" t="s">
        <v>28</v>
      </c>
      <c r="B18" s="35" t="str">
        <f ca="1">IFERROR(__xludf.DUMMYFUNCTION("if(isblank(A18),"""",filter(Moorings!A:A,Moorings!B:B=left(A18,14),Moorings!D:D=D18))"),"ATAPL-69839-001-0103")</f>
        <v>ATAPL-69839-001-0103</v>
      </c>
      <c r="C18" s="35" t="str">
        <f ca="1">IFERROR(__xludf.DUMMYFUNCTION("if(isblank(A18),"""",filter(Moorings!C:C,Moorings!B:B=left(A18,14),Moorings!D:D=D18))"),"SN0103")</f>
        <v>SN0103</v>
      </c>
      <c r="D18" s="36">
        <v>1</v>
      </c>
      <c r="E18" s="35" t="str">
        <f ca="1">IFERROR(__xludf.DUMMYFUNCTION("if(isblank(A18),"""",filter(Moorings!A:A,Moorings!B:B=A18,Moorings!D:D=D18))"),"ATAPL-66662-00004")</f>
        <v>ATAPL-66662-00004</v>
      </c>
      <c r="F18" s="35" t="str">
        <f ca="1">IFERROR(__xludf.DUMMYFUNCTION("if(isblank(A18),"""",filter(Moorings!C:C,Moorings!B:B=A18,Moorings!D:D=D18))"),"16P71179-7233")</f>
        <v>16P71179-7233</v>
      </c>
      <c r="G18" s="37" t="s">
        <v>127</v>
      </c>
      <c r="H18" s="34">
        <v>3.2499999999999998E-6</v>
      </c>
      <c r="I18" s="37"/>
    </row>
    <row r="19" spans="1:9" ht="15.75" customHeight="1">
      <c r="A19" s="34" t="s">
        <v>28</v>
      </c>
      <c r="B19" s="35" t="str">
        <f ca="1">IFERROR(__xludf.DUMMYFUNCTION("if(isblank(A19),"""",filter(Moorings!A:A,Moorings!B:B=left(A19,14),Moorings!D:D=D19))"),"ATAPL-69839-001-0103")</f>
        <v>ATAPL-69839-001-0103</v>
      </c>
      <c r="C19" s="35" t="str">
        <f ca="1">IFERROR(__xludf.DUMMYFUNCTION("if(isblank(A19),"""",filter(Moorings!C:C,Moorings!B:B=left(A19,14),Moorings!D:D=D19))"),"SN0103")</f>
        <v>SN0103</v>
      </c>
      <c r="D19" s="36">
        <v>1</v>
      </c>
      <c r="E19" s="35" t="str">
        <f ca="1">IFERROR(__xludf.DUMMYFUNCTION("if(isblank(A19),"""",filter(Moorings!A:A,Moorings!B:B=A19,Moorings!D:D=D19))"),"ATAPL-66662-00004")</f>
        <v>ATAPL-66662-00004</v>
      </c>
      <c r="F19" s="35" t="str">
        <f ca="1">IFERROR(__xludf.DUMMYFUNCTION("if(isblank(A19),"""",filter(Moorings!C:C,Moorings!B:B=A19,Moorings!D:D=D19))"),"16P71179-7233")</f>
        <v>16P71179-7233</v>
      </c>
      <c r="G19" s="37" t="s">
        <v>128</v>
      </c>
      <c r="H19" s="34">
        <v>-0.96080730000000003</v>
      </c>
      <c r="I19" s="37"/>
    </row>
    <row r="20" spans="1:9" ht="15.75" customHeight="1">
      <c r="A20" s="34" t="s">
        <v>28</v>
      </c>
      <c r="B20" s="35" t="str">
        <f ca="1">IFERROR(__xludf.DUMMYFUNCTION("if(isblank(A20),"""",filter(Moorings!A:A,Moorings!B:B=left(A20,14),Moorings!D:D=D20))"),"ATAPL-69839-001-0103")</f>
        <v>ATAPL-69839-001-0103</v>
      </c>
      <c r="C20" s="35" t="str">
        <f ca="1">IFERROR(__xludf.DUMMYFUNCTION("if(isblank(A20),"""",filter(Moorings!C:C,Moorings!B:B=left(A20,14),Moorings!D:D=D20))"),"SN0103")</f>
        <v>SN0103</v>
      </c>
      <c r="D20" s="36">
        <v>1</v>
      </c>
      <c r="E20" s="35" t="str">
        <f ca="1">IFERROR(__xludf.DUMMYFUNCTION("if(isblank(A20),"""",filter(Moorings!A:A,Moorings!B:B=A20,Moorings!D:D=D20))"),"ATAPL-66662-00004")</f>
        <v>ATAPL-66662-00004</v>
      </c>
      <c r="F20" s="35" t="str">
        <f ca="1">IFERROR(__xludf.DUMMYFUNCTION("if(isblank(A20),"""",filter(Moorings!C:C,Moorings!B:B=A20,Moorings!D:D=D20))"),"16P71179-7233")</f>
        <v>16P71179-7233</v>
      </c>
      <c r="G20" s="37" t="s">
        <v>129</v>
      </c>
      <c r="H20" s="34">
        <v>0.1279486</v>
      </c>
      <c r="I20" s="37"/>
    </row>
    <row r="21" spans="1:9" ht="15.75" customHeight="1">
      <c r="A21" s="34" t="s">
        <v>28</v>
      </c>
      <c r="B21" s="35" t="str">
        <f ca="1">IFERROR(__xludf.DUMMYFUNCTION("if(isblank(A21),"""",filter(Moorings!A:A,Moorings!B:B=left(A21,14),Moorings!D:D=D21))"),"ATAPL-69839-001-0103")</f>
        <v>ATAPL-69839-001-0103</v>
      </c>
      <c r="C21" s="35" t="str">
        <f ca="1">IFERROR(__xludf.DUMMYFUNCTION("if(isblank(A21),"""",filter(Moorings!C:C,Moorings!B:B=left(A21,14),Moorings!D:D=D21))"),"SN0103")</f>
        <v>SN0103</v>
      </c>
      <c r="D21" s="36">
        <v>1</v>
      </c>
      <c r="E21" s="35" t="str">
        <f ca="1">IFERROR(__xludf.DUMMYFUNCTION("if(isblank(A21),"""",filter(Moorings!A:A,Moorings!B:B=A21,Moorings!D:D=D21))"),"ATAPL-66662-00004")</f>
        <v>ATAPL-66662-00004</v>
      </c>
      <c r="F21" s="35" t="str">
        <f ca="1">IFERROR(__xludf.DUMMYFUNCTION("if(isblank(A21),"""",filter(Moorings!C:C,Moorings!B:B=A21,Moorings!D:D=D21))"),"16P71179-7233")</f>
        <v>16P71179-7233</v>
      </c>
      <c r="G21" s="37" t="s">
        <v>130</v>
      </c>
      <c r="H21" s="34">
        <v>-2.4987389999999999E-4</v>
      </c>
      <c r="I21" s="37"/>
    </row>
    <row r="22" spans="1:9" ht="15.75" customHeight="1">
      <c r="A22" s="34" t="s">
        <v>28</v>
      </c>
      <c r="B22" s="35" t="str">
        <f ca="1">IFERROR(__xludf.DUMMYFUNCTION("if(isblank(A22),"""",filter(Moorings!A:A,Moorings!B:B=left(A22,14),Moorings!D:D=D22))"),"ATAPL-69839-001-0103")</f>
        <v>ATAPL-69839-001-0103</v>
      </c>
      <c r="C22" s="35" t="str">
        <f ca="1">IFERROR(__xludf.DUMMYFUNCTION("if(isblank(A22),"""",filter(Moorings!C:C,Moorings!B:B=left(A22,14),Moorings!D:D=D22))"),"SN0103")</f>
        <v>SN0103</v>
      </c>
      <c r="D22" s="36">
        <v>1</v>
      </c>
      <c r="E22" s="35" t="str">
        <f ca="1">IFERROR(__xludf.DUMMYFUNCTION("if(isblank(A22),"""",filter(Moorings!A:A,Moorings!B:B=A22,Moorings!D:D=D22))"),"ATAPL-66662-00004")</f>
        <v>ATAPL-66662-00004</v>
      </c>
      <c r="F22" s="35" t="str">
        <f ca="1">IFERROR(__xludf.DUMMYFUNCTION("if(isblank(A22),"""",filter(Moorings!C:C,Moorings!B:B=A22,Moorings!D:D=D22))"),"16P71179-7233")</f>
        <v>16P71179-7233</v>
      </c>
      <c r="G22" s="37" t="s">
        <v>131</v>
      </c>
      <c r="H22" s="34">
        <v>3.3961119999999997E-5</v>
      </c>
      <c r="I22" s="37"/>
    </row>
    <row r="23" spans="1:9" ht="15.75" customHeight="1">
      <c r="A23" s="34" t="s">
        <v>28</v>
      </c>
      <c r="B23" s="35" t="str">
        <f ca="1">IFERROR(__xludf.DUMMYFUNCTION("if(isblank(A23),"""",filter(Moorings!A:A,Moorings!B:B=left(A23,14),Moorings!D:D=D23))"),"ATAPL-69839-001-0103")</f>
        <v>ATAPL-69839-001-0103</v>
      </c>
      <c r="C23" s="35" t="str">
        <f ca="1">IFERROR(__xludf.DUMMYFUNCTION("if(isblank(A23),"""",filter(Moorings!C:C,Moorings!B:B=left(A23,14),Moorings!D:D=D23))"),"SN0103")</f>
        <v>SN0103</v>
      </c>
      <c r="D23" s="36">
        <v>1</v>
      </c>
      <c r="E23" s="35" t="str">
        <f ca="1">IFERROR(__xludf.DUMMYFUNCTION("if(isblank(A23),"""",filter(Moorings!A:A,Moorings!B:B=A23,Moorings!D:D=D23))"),"ATAPL-66662-00004")</f>
        <v>ATAPL-66662-00004</v>
      </c>
      <c r="F23" s="35" t="str">
        <f ca="1">IFERROR(__xludf.DUMMYFUNCTION("if(isblank(A23),"""",filter(Moorings!C:C,Moorings!B:B=A23,Moorings!D:D=D23))"),"16P71179-7233")</f>
        <v>16P71179-7233</v>
      </c>
      <c r="G23" s="37" t="s">
        <v>132</v>
      </c>
      <c r="H23" s="34">
        <v>5.1436599999999999E-2</v>
      </c>
      <c r="I23" s="37"/>
    </row>
    <row r="24" spans="1:9" ht="15.75" customHeight="1">
      <c r="A24" s="34" t="s">
        <v>28</v>
      </c>
      <c r="B24" s="35" t="str">
        <f ca="1">IFERROR(__xludf.DUMMYFUNCTION("if(isblank(A24),"""",filter(Moorings!A:A,Moorings!B:B=left(A24,14),Moorings!D:D=D24))"),"ATAPL-69839-001-0103")</f>
        <v>ATAPL-69839-001-0103</v>
      </c>
      <c r="C24" s="35" t="str">
        <f ca="1">IFERROR(__xludf.DUMMYFUNCTION("if(isblank(A24),"""",filter(Moorings!C:C,Moorings!B:B=left(A24,14),Moorings!D:D=D24))"),"SN0103")</f>
        <v>SN0103</v>
      </c>
      <c r="D24" s="36">
        <v>1</v>
      </c>
      <c r="E24" s="35" t="str">
        <f ca="1">IFERROR(__xludf.DUMMYFUNCTION("if(isblank(A24),"""",filter(Moorings!A:A,Moorings!B:B=A24,Moorings!D:D=D24))"),"ATAPL-66662-00004")</f>
        <v>ATAPL-66662-00004</v>
      </c>
      <c r="F24" s="35" t="str">
        <f ca="1">IFERROR(__xludf.DUMMYFUNCTION("if(isblank(A24),"""",filter(Moorings!C:C,Moorings!B:B=A24,Moorings!D:D=D24))"),"16P71179-7233")</f>
        <v>16P71179-7233</v>
      </c>
      <c r="G24" s="37" t="s">
        <v>133</v>
      </c>
      <c r="H24" s="34">
        <v>1.5406689999999999E-3</v>
      </c>
      <c r="I24" s="37"/>
    </row>
    <row r="25" spans="1:9" ht="15.75" customHeight="1">
      <c r="A25" s="34" t="s">
        <v>28</v>
      </c>
      <c r="B25" s="35" t="str">
        <f ca="1">IFERROR(__xludf.DUMMYFUNCTION("if(isblank(A25),"""",filter(Moorings!A:A,Moorings!B:B=left(A25,14),Moorings!D:D=D25))"),"ATAPL-69839-001-0103")</f>
        <v>ATAPL-69839-001-0103</v>
      </c>
      <c r="C25" s="35" t="str">
        <f ca="1">IFERROR(__xludf.DUMMYFUNCTION("if(isblank(A25),"""",filter(Moorings!C:C,Moorings!B:B=left(A25,14),Moorings!D:D=D25))"),"SN0103")</f>
        <v>SN0103</v>
      </c>
      <c r="D25" s="36">
        <v>1</v>
      </c>
      <c r="E25" s="35" t="str">
        <f ca="1">IFERROR(__xludf.DUMMYFUNCTION("if(isblank(A25),"""",filter(Moorings!A:A,Moorings!B:B=A25,Moorings!D:D=D25))"),"ATAPL-66662-00004")</f>
        <v>ATAPL-66662-00004</v>
      </c>
      <c r="F25" s="35" t="str">
        <f ca="1">IFERROR(__xludf.DUMMYFUNCTION("if(isblank(A25),"""",filter(Moorings!C:C,Moorings!B:B=A25,Moorings!D:D=D25))"),"16P71179-7233")</f>
        <v>16P71179-7233</v>
      </c>
      <c r="G25" s="37" t="s">
        <v>134</v>
      </c>
      <c r="H25" s="34">
        <v>8.4554439999999992E-12</v>
      </c>
      <c r="I25" s="37"/>
    </row>
    <row r="26" spans="1:9" ht="15.75" customHeight="1">
      <c r="A26" s="34" t="s">
        <v>28</v>
      </c>
      <c r="B26" s="35" t="str">
        <f ca="1">IFERROR(__xludf.DUMMYFUNCTION("if(isblank(A26),"""",filter(Moorings!A:A,Moorings!B:B=left(A26,14),Moorings!D:D=D26))"),"ATAPL-69839-001-0103")</f>
        <v>ATAPL-69839-001-0103</v>
      </c>
      <c r="C26" s="35" t="str">
        <f ca="1">IFERROR(__xludf.DUMMYFUNCTION("if(isblank(A26),"""",filter(Moorings!C:C,Moorings!B:B=left(A26,14),Moorings!D:D=D26))"),"SN0103")</f>
        <v>SN0103</v>
      </c>
      <c r="D26" s="36">
        <v>1</v>
      </c>
      <c r="E26" s="35" t="str">
        <f ca="1">IFERROR(__xludf.DUMMYFUNCTION("if(isblank(A26),"""",filter(Moorings!A:A,Moorings!B:B=A26,Moorings!D:D=D26))"),"ATAPL-66662-00004")</f>
        <v>ATAPL-66662-00004</v>
      </c>
      <c r="F26" s="35" t="str">
        <f ca="1">IFERROR(__xludf.DUMMYFUNCTION("if(isblank(A26),"""",filter(Moorings!C:C,Moorings!B:B=A26,Moorings!D:D=D26))"),"16P71179-7233")</f>
        <v>16P71179-7233</v>
      </c>
      <c r="G26" s="37" t="s">
        <v>135</v>
      </c>
      <c r="H26" s="34">
        <v>-52.835079999999998</v>
      </c>
      <c r="I26" s="37"/>
    </row>
    <row r="27" spans="1:9" ht="15.75" customHeight="1">
      <c r="A27" s="34" t="s">
        <v>28</v>
      </c>
      <c r="B27" s="35" t="str">
        <f ca="1">IFERROR(__xludf.DUMMYFUNCTION("if(isblank(A27),"""",filter(Moorings!A:A,Moorings!B:B=left(A27,14),Moorings!D:D=D27))"),"ATAPL-69839-001-0103")</f>
        <v>ATAPL-69839-001-0103</v>
      </c>
      <c r="C27" s="35" t="str">
        <f ca="1">IFERROR(__xludf.DUMMYFUNCTION("if(isblank(A27),"""",filter(Moorings!C:C,Moorings!B:B=left(A27,14),Moorings!D:D=D27))"),"SN0103")</f>
        <v>SN0103</v>
      </c>
      <c r="D27" s="36">
        <v>1</v>
      </c>
      <c r="E27" s="35" t="str">
        <f ca="1">IFERROR(__xludf.DUMMYFUNCTION("if(isblank(A27),"""",filter(Moorings!A:A,Moorings!B:B=A27,Moorings!D:D=D27))"),"ATAPL-66662-00004")</f>
        <v>ATAPL-66662-00004</v>
      </c>
      <c r="F27" s="35" t="str">
        <f ca="1">IFERROR(__xludf.DUMMYFUNCTION("if(isblank(A27),"""",filter(Moorings!C:C,Moorings!B:B=A27,Moorings!D:D=D27))"),"16P71179-7233")</f>
        <v>16P71179-7233</v>
      </c>
      <c r="G27" s="37" t="s">
        <v>136</v>
      </c>
      <c r="H27" s="34">
        <v>55.885710000000003</v>
      </c>
      <c r="I27" s="37"/>
    </row>
    <row r="28" spans="1:9" ht="15.75" customHeight="1">
      <c r="A28" s="34" t="s">
        <v>28</v>
      </c>
      <c r="B28" s="35" t="str">
        <f ca="1">IFERROR(__xludf.DUMMYFUNCTION("if(isblank(A28),"""",filter(Moorings!A:A,Moorings!B:B=left(A28,14),Moorings!D:D=D28))"),"ATAPL-69839-001-0103")</f>
        <v>ATAPL-69839-001-0103</v>
      </c>
      <c r="C28" s="35" t="str">
        <f ca="1">IFERROR(__xludf.DUMMYFUNCTION("if(isblank(A28),"""",filter(Moorings!C:C,Moorings!B:B=left(A28,14),Moorings!D:D=D28))"),"SN0103")</f>
        <v>SN0103</v>
      </c>
      <c r="D28" s="36">
        <v>1</v>
      </c>
      <c r="E28" s="35" t="str">
        <f ca="1">IFERROR(__xludf.DUMMYFUNCTION("if(isblank(A28),"""",filter(Moorings!A:A,Moorings!B:B=A28,Moorings!D:D=D28))"),"ATAPL-66662-00004")</f>
        <v>ATAPL-66662-00004</v>
      </c>
      <c r="F28" s="35" t="str">
        <f ca="1">IFERROR(__xludf.DUMMYFUNCTION("if(isblank(A28),"""",filter(Moorings!C:C,Moorings!B:B=A28,Moorings!D:D=D28))"),"16P71179-7233")</f>
        <v>16P71179-7233</v>
      </c>
      <c r="G28" s="37" t="s">
        <v>137</v>
      </c>
      <c r="H28" s="34">
        <v>-0.35203240000000002</v>
      </c>
      <c r="I28" s="37"/>
    </row>
    <row r="29" spans="1:9" ht="15.75" customHeight="1">
      <c r="A29" s="34" t="s">
        <v>28</v>
      </c>
      <c r="B29" s="35" t="str">
        <f ca="1">IFERROR(__xludf.DUMMYFUNCTION("if(isblank(A29),"""",filter(Moorings!A:A,Moorings!B:B=left(A29,14),Moorings!D:D=D29))"),"ATAPL-69839-001-0103")</f>
        <v>ATAPL-69839-001-0103</v>
      </c>
      <c r="C29" s="35" t="str">
        <f ca="1">IFERROR(__xludf.DUMMYFUNCTION("if(isblank(A29),"""",filter(Moorings!C:C,Moorings!B:B=left(A29,14),Moorings!D:D=D29))"),"SN0103")</f>
        <v>SN0103</v>
      </c>
      <c r="D29" s="36">
        <v>1</v>
      </c>
      <c r="E29" s="35" t="str">
        <f ca="1">IFERROR(__xludf.DUMMYFUNCTION("if(isblank(A29),"""",filter(Moorings!A:A,Moorings!B:B=A29,Moorings!D:D=D29))"),"ATAPL-66662-00004")</f>
        <v>ATAPL-66662-00004</v>
      </c>
      <c r="F29" s="35" t="str">
        <f ca="1">IFERROR(__xludf.DUMMYFUNCTION("if(isblank(A29),"""",filter(Moorings!C:C,Moorings!B:B=A29,Moorings!D:D=D29))"),"16P71179-7233")</f>
        <v>16P71179-7233</v>
      </c>
      <c r="G29" s="37" t="s">
        <v>138</v>
      </c>
      <c r="H29" s="34">
        <v>525251.19999999995</v>
      </c>
      <c r="I29" s="37"/>
    </row>
    <row r="30" spans="1:9" ht="15.75" customHeight="1">
      <c r="A30" s="34" t="s">
        <v>28</v>
      </c>
      <c r="B30" s="35" t="str">
        <f ca="1">IFERROR(__xludf.DUMMYFUNCTION("if(isblank(A30),"""",filter(Moorings!A:A,Moorings!B:B=left(A30,14),Moorings!D:D=D30))"),"ATAPL-69839-001-0103")</f>
        <v>ATAPL-69839-001-0103</v>
      </c>
      <c r="C30" s="35" t="str">
        <f ca="1">IFERROR(__xludf.DUMMYFUNCTION("if(isblank(A30),"""",filter(Moorings!C:C,Moorings!B:B=left(A30,14),Moorings!D:D=D30))"),"SN0103")</f>
        <v>SN0103</v>
      </c>
      <c r="D30" s="36">
        <v>1</v>
      </c>
      <c r="E30" s="35" t="str">
        <f ca="1">IFERROR(__xludf.DUMMYFUNCTION("if(isblank(A30),"""",filter(Moorings!A:A,Moorings!B:B=A30,Moorings!D:D=D30))"),"ATAPL-66662-00004")</f>
        <v>ATAPL-66662-00004</v>
      </c>
      <c r="F30" s="35" t="str">
        <f ca="1">IFERROR(__xludf.DUMMYFUNCTION("if(isblank(A30),"""",filter(Moorings!C:C,Moorings!B:B=A30,Moorings!D:D=D30))"),"16P71179-7233")</f>
        <v>16P71179-7233</v>
      </c>
      <c r="G30" s="37" t="s">
        <v>139</v>
      </c>
      <c r="H30" s="34">
        <v>3.7630089999999998</v>
      </c>
      <c r="I30" s="37"/>
    </row>
    <row r="31" spans="1:9" ht="15.75" customHeight="1">
      <c r="A31" s="34" t="s">
        <v>28</v>
      </c>
      <c r="B31" s="35" t="str">
        <f ca="1">IFERROR(__xludf.DUMMYFUNCTION("if(isblank(A31),"""",filter(Moorings!A:A,Moorings!B:B=left(A31,14),Moorings!D:D=D31))"),"ATAPL-69839-001-0103")</f>
        <v>ATAPL-69839-001-0103</v>
      </c>
      <c r="C31" s="35" t="str">
        <f ca="1">IFERROR(__xludf.DUMMYFUNCTION("if(isblank(A31),"""",filter(Moorings!C:C,Moorings!B:B=left(A31,14),Moorings!D:D=D31))"),"SN0103")</f>
        <v>SN0103</v>
      </c>
      <c r="D31" s="36">
        <v>1</v>
      </c>
      <c r="E31" s="35" t="str">
        <f ca="1">IFERROR(__xludf.DUMMYFUNCTION("if(isblank(A31),"""",filter(Moorings!A:A,Moorings!B:B=A31,Moorings!D:D=D31))"),"ATAPL-66662-00004")</f>
        <v>ATAPL-66662-00004</v>
      </c>
      <c r="F31" s="35" t="str">
        <f ca="1">IFERROR(__xludf.DUMMYFUNCTION("if(isblank(A31),"""",filter(Moorings!C:C,Moorings!B:B=A31,Moorings!D:D=D31))"),"16P71179-7233")</f>
        <v>16P71179-7233</v>
      </c>
      <c r="G31" s="37" t="s">
        <v>140</v>
      </c>
      <c r="H31" s="34">
        <v>-0.1083517</v>
      </c>
      <c r="I31" s="37"/>
    </row>
    <row r="32" spans="1:9" ht="15.75" customHeight="1">
      <c r="A32" s="34" t="s">
        <v>28</v>
      </c>
      <c r="B32" s="35" t="str">
        <f ca="1">IFERROR(__xludf.DUMMYFUNCTION("if(isblank(A32),"""",filter(Moorings!A:A,Moorings!B:B=left(A32,14),Moorings!D:D=D32))"),"ATAPL-69839-001-0103")</f>
        <v>ATAPL-69839-001-0103</v>
      </c>
      <c r="C32" s="35" t="str">
        <f ca="1">IFERROR(__xludf.DUMMYFUNCTION("if(isblank(A32),"""",filter(Moorings!C:C,Moorings!B:B=left(A32,14),Moorings!D:D=D32))"),"SN0103")</f>
        <v>SN0103</v>
      </c>
      <c r="D32" s="36">
        <v>1</v>
      </c>
      <c r="E32" s="35" t="str">
        <f ca="1">IFERROR(__xludf.DUMMYFUNCTION("if(isblank(A32),"""",filter(Moorings!A:A,Moorings!B:B=A32,Moorings!D:D=D32))"),"ATAPL-66662-00004")</f>
        <v>ATAPL-66662-00004</v>
      </c>
      <c r="F32" s="35" t="str">
        <f ca="1">IFERROR(__xludf.DUMMYFUNCTION("if(isblank(A32),"""",filter(Moorings!C:C,Moorings!B:B=A32,Moorings!D:D=D32))"),"16P71179-7233")</f>
        <v>16P71179-7233</v>
      </c>
      <c r="G32" s="37" t="s">
        <v>141</v>
      </c>
      <c r="H32" s="34">
        <v>25.153749999999999</v>
      </c>
      <c r="I32" s="37"/>
    </row>
    <row r="33" spans="1:9" ht="15.75" customHeight="1">
      <c r="A33" s="34" t="s">
        <v>28</v>
      </c>
      <c r="B33" s="35" t="str">
        <f ca="1">IFERROR(__xludf.DUMMYFUNCTION("if(isblank(A33),"""",filter(Moorings!A:A,Moorings!B:B=left(A33,14),Moorings!D:D=D33))"),"ATAPL-69839-001-0103")</f>
        <v>ATAPL-69839-001-0103</v>
      </c>
      <c r="C33" s="35" t="str">
        <f ca="1">IFERROR(__xludf.DUMMYFUNCTION("if(isblank(A33),"""",filter(Moorings!C:C,Moorings!B:B=left(A33,14),Moorings!D:D=D33))"),"SN0103")</f>
        <v>SN0103</v>
      </c>
      <c r="D33" s="36">
        <v>1</v>
      </c>
      <c r="E33" s="35" t="str">
        <f ca="1">IFERROR(__xludf.DUMMYFUNCTION("if(isblank(A33),"""",filter(Moorings!A:A,Moorings!B:B=A33,Moorings!D:D=D33))"),"ATAPL-66662-00004")</f>
        <v>ATAPL-66662-00004</v>
      </c>
      <c r="F33" s="35" t="str">
        <f ca="1">IFERROR(__xludf.DUMMYFUNCTION("if(isblank(A33),"""",filter(Moorings!C:C,Moorings!B:B=A33,Moorings!D:D=D33))"),"16P71179-7233")</f>
        <v>16P71179-7233</v>
      </c>
      <c r="G33" s="37" t="s">
        <v>142</v>
      </c>
      <c r="H33" s="34">
        <v>-4.4999999999999999E-4</v>
      </c>
      <c r="I33" s="37"/>
    </row>
    <row r="34" spans="1:9" ht="15.75" customHeight="1">
      <c r="A34" s="34" t="s">
        <v>28</v>
      </c>
      <c r="B34" s="35" t="str">
        <f ca="1">IFERROR(__xludf.DUMMYFUNCTION("if(isblank(A34),"""",filter(Moorings!A:A,Moorings!B:B=left(A34,14),Moorings!D:D=D34))"),"ATAPL-69839-001-0103")</f>
        <v>ATAPL-69839-001-0103</v>
      </c>
      <c r="C34" s="35" t="str">
        <f ca="1">IFERROR(__xludf.DUMMYFUNCTION("if(isblank(A34),"""",filter(Moorings!C:C,Moorings!B:B=left(A34,14),Moorings!D:D=D34))"),"SN0103")</f>
        <v>SN0103</v>
      </c>
      <c r="D34" s="36">
        <v>1</v>
      </c>
      <c r="E34" s="35" t="str">
        <f ca="1">IFERROR(__xludf.DUMMYFUNCTION("if(isblank(A34),"""",filter(Moorings!A:A,Moorings!B:B=A34,Moorings!D:D=D34))"),"ATAPL-66662-00004")</f>
        <v>ATAPL-66662-00004</v>
      </c>
      <c r="F34" s="35" t="str">
        <f ca="1">IFERROR(__xludf.DUMMYFUNCTION("if(isblank(A34),"""",filter(Moorings!C:C,Moorings!B:B=A34,Moorings!D:D=D34))"),"16P71179-7233")</f>
        <v>16P71179-7233</v>
      </c>
      <c r="G34" s="37" t="s">
        <v>143</v>
      </c>
      <c r="H34" s="34">
        <v>0</v>
      </c>
      <c r="I34" s="37"/>
    </row>
    <row r="35" spans="1:9" ht="15.75" customHeight="1">
      <c r="A35" s="34"/>
      <c r="B35" s="31" t="str">
        <f ca="1">IFERROR(__xludf.DUMMYFUNCTION("if(isblank(A35),"""",filter(Moorings!A:A,Moorings!B:B=left(A35,14),Moorings!D:D=D35))"),"")</f>
        <v/>
      </c>
      <c r="C35" s="31" t="str">
        <f ca="1">IFERROR(__xludf.DUMMYFUNCTION("if(isblank(A35),"""",filter(Moorings!C:C,Moorings!B:B=left(A35,14),Moorings!D:D=D35))"),"")</f>
        <v/>
      </c>
      <c r="D35" s="36"/>
      <c r="E35" s="31" t="str">
        <f ca="1">IFERROR(__xludf.DUMMYFUNCTION("if(isblank(A35),"""",filter(Moorings!A:A,Moorings!B:B=A35,Moorings!D:D=D35))"),"")</f>
        <v/>
      </c>
      <c r="F35" s="31" t="str">
        <f ca="1">IFERROR(__xludf.DUMMYFUNCTION("if(isblank(A35),"""",filter(Moorings!C:C,Moorings!B:B=A35,Moorings!D:D=D35))"),"")</f>
        <v/>
      </c>
      <c r="G35" s="37"/>
      <c r="H35" s="34"/>
      <c r="I35" s="37"/>
    </row>
    <row r="36" spans="1:9" ht="15.75" customHeight="1">
      <c r="A36" s="34" t="s">
        <v>28</v>
      </c>
      <c r="B36" s="35" t="str">
        <f ca="1">IFERROR(__xludf.DUMMYFUNCTION("if(isblank(A36),"""",filter(Moorings!A:A,Moorings!B:B=left(A36,14),Moorings!D:D=D36))"),"ATAPL-69839-001-0106")</f>
        <v>ATAPL-69839-001-0106</v>
      </c>
      <c r="C36" s="35" t="str">
        <f ca="1">IFERROR(__xludf.DUMMYFUNCTION("if(isblank(A36),"""",filter(Moorings!C:C,Moorings!B:B=left(A36,14),Moorings!D:D=D36))"),"SN0106")</f>
        <v>SN0106</v>
      </c>
      <c r="D36" s="36">
        <v>2</v>
      </c>
      <c r="E36" s="35" t="str">
        <f ca="1">IFERROR(__xludf.DUMMYFUNCTION("if(isblank(A36),"""",filter(Moorings!A:A,Moorings!B:B=A36,Moorings!D:D=D36))"),"ATAPL-66662-00011")</f>
        <v>ATAPL-66662-00011</v>
      </c>
      <c r="F36" s="35" t="str">
        <f ca="1">IFERROR(__xludf.DUMMYFUNCTION("if(isblank(A36),"""",filter(Moorings!C:C,Moorings!B:B=A36,Moorings!D:D=D36))"),"16-50123")</f>
        <v>16-50123</v>
      </c>
      <c r="G36" s="37" t="s">
        <v>120</v>
      </c>
      <c r="H36" s="34">
        <v>45.830500000000001</v>
      </c>
      <c r="I36" s="37"/>
    </row>
    <row r="37" spans="1:9" ht="15.75" customHeight="1">
      <c r="A37" s="34" t="s">
        <v>28</v>
      </c>
      <c r="B37" s="35" t="str">
        <f ca="1">IFERROR(__xludf.DUMMYFUNCTION("if(isblank(A37),"""",filter(Moorings!A:A,Moorings!B:B=left(A37,14),Moorings!D:D=D37))"),"ATAPL-69839-001-0106")</f>
        <v>ATAPL-69839-001-0106</v>
      </c>
      <c r="C37" s="35" t="str">
        <f ca="1">IFERROR(__xludf.DUMMYFUNCTION("if(isblank(A37),"""",filter(Moorings!C:C,Moorings!B:B=left(A37,14),Moorings!D:D=D37))"),"SN0106")</f>
        <v>SN0106</v>
      </c>
      <c r="D37" s="36">
        <v>2</v>
      </c>
      <c r="E37" s="35" t="str">
        <f ca="1">IFERROR(__xludf.DUMMYFUNCTION("if(isblank(A37),"""",filter(Moorings!A:A,Moorings!B:B=A37,Moorings!D:D=D37))"),"ATAPL-66662-00011")</f>
        <v>ATAPL-66662-00011</v>
      </c>
      <c r="F37" s="35" t="str">
        <f ca="1">IFERROR(__xludf.DUMMYFUNCTION("if(isblank(A37),"""",filter(Moorings!C:C,Moorings!B:B=A37,Moorings!D:D=D37))"),"16-50123")</f>
        <v>16-50123</v>
      </c>
      <c r="G37" s="37" t="s">
        <v>121</v>
      </c>
      <c r="H37" s="34">
        <v>-129.7535</v>
      </c>
      <c r="I37" s="37"/>
    </row>
    <row r="38" spans="1:9" ht="15.75" customHeight="1">
      <c r="A38" s="34" t="s">
        <v>28</v>
      </c>
      <c r="B38" s="35" t="str">
        <f ca="1">IFERROR(__xludf.DUMMYFUNCTION("if(isblank(A38),"""",filter(Moorings!A:A,Moorings!B:B=left(A38,14),Moorings!D:D=D38))"),"ATAPL-69839-001-0106")</f>
        <v>ATAPL-69839-001-0106</v>
      </c>
      <c r="C38" s="35" t="str">
        <f ca="1">IFERROR(__xludf.DUMMYFUNCTION("if(isblank(A38),"""",filter(Moorings!C:C,Moorings!B:B=left(A38,14),Moorings!D:D=D38))"),"SN0106")</f>
        <v>SN0106</v>
      </c>
      <c r="D38" s="36">
        <v>2</v>
      </c>
      <c r="E38" s="35" t="str">
        <f ca="1">IFERROR(__xludf.DUMMYFUNCTION("if(isblank(A38),"""",filter(Moorings!A:A,Moorings!B:B=A38,Moorings!D:D=D38))"),"ATAPL-66662-00011")</f>
        <v>ATAPL-66662-00011</v>
      </c>
      <c r="F38" s="35" t="str">
        <f ca="1">IFERROR(__xludf.DUMMYFUNCTION("if(isblank(A38),"""",filter(Moorings!C:C,Moorings!B:B=A38,Moorings!D:D=D38))"),"16-50123")</f>
        <v>16-50123</v>
      </c>
      <c r="G38" s="37" t="s">
        <v>122</v>
      </c>
      <c r="H38" s="34">
        <v>1.245066E-3</v>
      </c>
      <c r="I38" s="37"/>
    </row>
    <row r="39" spans="1:9" ht="15.75" customHeight="1">
      <c r="A39" s="34" t="s">
        <v>28</v>
      </c>
      <c r="B39" s="35" t="str">
        <f ca="1">IFERROR(__xludf.DUMMYFUNCTION("if(isblank(A39),"""",filter(Moorings!A:A,Moorings!B:B=left(A39,14),Moorings!D:D=D39))"),"ATAPL-69839-001-0106")</f>
        <v>ATAPL-69839-001-0106</v>
      </c>
      <c r="C39" s="35" t="str">
        <f ca="1">IFERROR(__xludf.DUMMYFUNCTION("if(isblank(A39),"""",filter(Moorings!C:C,Moorings!B:B=left(A39,14),Moorings!D:D=D39))"),"SN0106")</f>
        <v>SN0106</v>
      </c>
      <c r="D39" s="36">
        <v>2</v>
      </c>
      <c r="E39" s="35" t="str">
        <f ca="1">IFERROR(__xludf.DUMMYFUNCTION("if(isblank(A39),"""",filter(Moorings!A:A,Moorings!B:B=A39,Moorings!D:D=D39))"),"ATAPL-66662-00011")</f>
        <v>ATAPL-66662-00011</v>
      </c>
      <c r="F39" s="35" t="str">
        <f ca="1">IFERROR(__xludf.DUMMYFUNCTION("if(isblank(A39),"""",filter(Moorings!C:C,Moorings!B:B=A39,Moorings!D:D=D39))"),"16-50123")</f>
        <v>16-50123</v>
      </c>
      <c r="G39" s="37" t="s">
        <v>123</v>
      </c>
      <c r="H39" s="34">
        <v>2.7648830000000002E-4</v>
      </c>
      <c r="I39" s="37"/>
    </row>
    <row r="40" spans="1:9" ht="15.75" customHeight="1">
      <c r="A40" s="34" t="s">
        <v>28</v>
      </c>
      <c r="B40" s="35" t="str">
        <f ca="1">IFERROR(__xludf.DUMMYFUNCTION("if(isblank(A40),"""",filter(Moorings!A:A,Moorings!B:B=left(A40,14),Moorings!D:D=D40))"),"ATAPL-69839-001-0106")</f>
        <v>ATAPL-69839-001-0106</v>
      </c>
      <c r="C40" s="35" t="str">
        <f ca="1">IFERROR(__xludf.DUMMYFUNCTION("if(isblank(A40),"""",filter(Moorings!C:C,Moorings!B:B=left(A40,14),Moorings!D:D=D40))"),"SN0106")</f>
        <v>SN0106</v>
      </c>
      <c r="D40" s="36">
        <v>2</v>
      </c>
      <c r="E40" s="35" t="str">
        <f ca="1">IFERROR(__xludf.DUMMYFUNCTION("if(isblank(A40),"""",filter(Moorings!A:A,Moorings!B:B=A40,Moorings!D:D=D40))"),"ATAPL-66662-00011")</f>
        <v>ATAPL-66662-00011</v>
      </c>
      <c r="F40" s="35" t="str">
        <f ca="1">IFERROR(__xludf.DUMMYFUNCTION("if(isblank(A40),"""",filter(Moorings!C:C,Moorings!B:B=A40,Moorings!D:D=D40))"),"16-50123")</f>
        <v>16-50123</v>
      </c>
      <c r="G40" s="37" t="s">
        <v>124</v>
      </c>
      <c r="H40" s="34">
        <v>-1.2986139999999999E-6</v>
      </c>
      <c r="I40" s="37"/>
    </row>
    <row r="41" spans="1:9" ht="15.75" customHeight="1">
      <c r="A41" s="34" t="s">
        <v>28</v>
      </c>
      <c r="B41" s="35" t="str">
        <f ca="1">IFERROR(__xludf.DUMMYFUNCTION("if(isblank(A41),"""",filter(Moorings!A:A,Moorings!B:B=left(A41,14),Moorings!D:D=D41))"),"ATAPL-69839-001-0106")</f>
        <v>ATAPL-69839-001-0106</v>
      </c>
      <c r="C41" s="35" t="str">
        <f ca="1">IFERROR(__xludf.DUMMYFUNCTION("if(isblank(A41),"""",filter(Moorings!C:C,Moorings!B:B=left(A41,14),Moorings!D:D=D41))"),"SN0106")</f>
        <v>SN0106</v>
      </c>
      <c r="D41" s="36">
        <v>2</v>
      </c>
      <c r="E41" s="35" t="str">
        <f ca="1">IFERROR(__xludf.DUMMYFUNCTION("if(isblank(A41),"""",filter(Moorings!A:A,Moorings!B:B=A41,Moorings!D:D=D41))"),"ATAPL-66662-00011")</f>
        <v>ATAPL-66662-00011</v>
      </c>
      <c r="F41" s="35" t="str">
        <f ca="1">IFERROR(__xludf.DUMMYFUNCTION("if(isblank(A41),"""",filter(Moorings!C:C,Moorings!B:B=A41,Moorings!D:D=D41))"),"16-50123")</f>
        <v>16-50123</v>
      </c>
      <c r="G41" s="37" t="s">
        <v>125</v>
      </c>
      <c r="H41" s="34">
        <v>1.917213E-7</v>
      </c>
      <c r="I41" s="37"/>
    </row>
    <row r="42" spans="1:9" ht="15.75" customHeight="1">
      <c r="A42" s="34" t="s">
        <v>28</v>
      </c>
      <c r="B42" s="35" t="str">
        <f ca="1">IFERROR(__xludf.DUMMYFUNCTION("if(isblank(A42),"""",filter(Moorings!A:A,Moorings!B:B=left(A42,14),Moorings!D:D=D42))"),"ATAPL-69839-001-0106")</f>
        <v>ATAPL-69839-001-0106</v>
      </c>
      <c r="C42" s="35" t="str">
        <f ca="1">IFERROR(__xludf.DUMMYFUNCTION("if(isblank(A42),"""",filter(Moorings!C:C,Moorings!B:B=left(A42,14),Moorings!D:D=D42))"),"SN0106")</f>
        <v>SN0106</v>
      </c>
      <c r="D42" s="36">
        <v>2</v>
      </c>
      <c r="E42" s="35" t="str">
        <f ca="1">IFERROR(__xludf.DUMMYFUNCTION("if(isblank(A42),"""",filter(Moorings!A:A,Moorings!B:B=A42,Moorings!D:D=D42))"),"ATAPL-66662-00011")</f>
        <v>ATAPL-66662-00011</v>
      </c>
      <c r="F42" s="35" t="str">
        <f ca="1">IFERROR(__xludf.DUMMYFUNCTION("if(isblank(A42),"""",filter(Moorings!C:C,Moorings!B:B=A42,Moorings!D:D=D42))"),"16-50123")</f>
        <v>16-50123</v>
      </c>
      <c r="G42" s="37" t="s">
        <v>126</v>
      </c>
      <c r="H42" s="34">
        <v>-9.5700000000000003E-8</v>
      </c>
      <c r="I42" s="37"/>
    </row>
    <row r="43" spans="1:9" ht="15.75" customHeight="1">
      <c r="A43" s="34" t="s">
        <v>28</v>
      </c>
      <c r="B43" s="35" t="str">
        <f ca="1">IFERROR(__xludf.DUMMYFUNCTION("if(isblank(A43),"""",filter(Moorings!A:A,Moorings!B:B=left(A43,14),Moorings!D:D=D43))"),"ATAPL-69839-001-0106")</f>
        <v>ATAPL-69839-001-0106</v>
      </c>
      <c r="C43" s="35" t="str">
        <f ca="1">IFERROR(__xludf.DUMMYFUNCTION("if(isblank(A43),"""",filter(Moorings!C:C,Moorings!B:B=left(A43,14),Moorings!D:D=D43))"),"SN0106")</f>
        <v>SN0106</v>
      </c>
      <c r="D43" s="36">
        <v>2</v>
      </c>
      <c r="E43" s="35" t="str">
        <f ca="1">IFERROR(__xludf.DUMMYFUNCTION("if(isblank(A43),"""",filter(Moorings!A:A,Moorings!B:B=A43,Moorings!D:D=D43))"),"ATAPL-66662-00011")</f>
        <v>ATAPL-66662-00011</v>
      </c>
      <c r="F43" s="35" t="str">
        <f ca="1">IFERROR(__xludf.DUMMYFUNCTION("if(isblank(A43),"""",filter(Moorings!C:C,Moorings!B:B=A43,Moorings!D:D=D43))"),"16-50123")</f>
        <v>16-50123</v>
      </c>
      <c r="G43" s="37" t="s">
        <v>127</v>
      </c>
      <c r="H43" s="34">
        <v>3.2499999999999998E-6</v>
      </c>
      <c r="I43" s="37"/>
    </row>
    <row r="44" spans="1:9" ht="15.75" customHeight="1">
      <c r="A44" s="34" t="s">
        <v>28</v>
      </c>
      <c r="B44" s="35" t="str">
        <f ca="1">IFERROR(__xludf.DUMMYFUNCTION("if(isblank(A44),"""",filter(Moorings!A:A,Moorings!B:B=left(A44,14),Moorings!D:D=D44))"),"ATAPL-69839-001-0106")</f>
        <v>ATAPL-69839-001-0106</v>
      </c>
      <c r="C44" s="35" t="str">
        <f ca="1">IFERROR(__xludf.DUMMYFUNCTION("if(isblank(A44),"""",filter(Moorings!C:C,Moorings!B:B=left(A44,14),Moorings!D:D=D44))"),"SN0106")</f>
        <v>SN0106</v>
      </c>
      <c r="D44" s="36">
        <v>2</v>
      </c>
      <c r="E44" s="35" t="str">
        <f ca="1">IFERROR(__xludf.DUMMYFUNCTION("if(isblank(A44),"""",filter(Moorings!A:A,Moorings!B:B=A44,Moorings!D:D=D44))"),"ATAPL-66662-00011")</f>
        <v>ATAPL-66662-00011</v>
      </c>
      <c r="F44" s="35" t="str">
        <f ca="1">IFERROR(__xludf.DUMMYFUNCTION("if(isblank(A44),"""",filter(Moorings!C:C,Moorings!B:B=A44,Moorings!D:D=D44))"),"16-50123")</f>
        <v>16-50123</v>
      </c>
      <c r="G44" s="37" t="s">
        <v>128</v>
      </c>
      <c r="H44" s="34">
        <v>-0.97013720000000003</v>
      </c>
      <c r="I44" s="37"/>
    </row>
    <row r="45" spans="1:9" ht="15.75" customHeight="1">
      <c r="A45" s="34" t="s">
        <v>28</v>
      </c>
      <c r="B45" s="35" t="str">
        <f ca="1">IFERROR(__xludf.DUMMYFUNCTION("if(isblank(A45),"""",filter(Moorings!A:A,Moorings!B:B=left(A45,14),Moorings!D:D=D45))"),"ATAPL-69839-001-0106")</f>
        <v>ATAPL-69839-001-0106</v>
      </c>
      <c r="C45" s="35" t="str">
        <f ca="1">IFERROR(__xludf.DUMMYFUNCTION("if(isblank(A45),"""",filter(Moorings!C:C,Moorings!B:B=left(A45,14),Moorings!D:D=D45))"),"SN0106")</f>
        <v>SN0106</v>
      </c>
      <c r="D45" s="36">
        <v>2</v>
      </c>
      <c r="E45" s="35" t="str">
        <f ca="1">IFERROR(__xludf.DUMMYFUNCTION("if(isblank(A45),"""",filter(Moorings!A:A,Moorings!B:B=A45,Moorings!D:D=D45))"),"ATAPL-66662-00011")</f>
        <v>ATAPL-66662-00011</v>
      </c>
      <c r="F45" s="35" t="str">
        <f ca="1">IFERROR(__xludf.DUMMYFUNCTION("if(isblank(A45),"""",filter(Moorings!C:C,Moorings!B:B=A45,Moorings!D:D=D45))"),"16-50123")</f>
        <v>16-50123</v>
      </c>
      <c r="G45" s="37" t="s">
        <v>129</v>
      </c>
      <c r="H45" s="34">
        <v>0.1543474</v>
      </c>
      <c r="I45" s="37"/>
    </row>
    <row r="46" spans="1:9" ht="15.75" customHeight="1">
      <c r="A46" s="34" t="s">
        <v>28</v>
      </c>
      <c r="B46" s="35" t="str">
        <f ca="1">IFERROR(__xludf.DUMMYFUNCTION("if(isblank(A46),"""",filter(Moorings!A:A,Moorings!B:B=left(A46,14),Moorings!D:D=D46))"),"ATAPL-69839-001-0106")</f>
        <v>ATAPL-69839-001-0106</v>
      </c>
      <c r="C46" s="35" t="str">
        <f ca="1">IFERROR(__xludf.DUMMYFUNCTION("if(isblank(A46),"""",filter(Moorings!C:C,Moorings!B:B=left(A46,14),Moorings!D:D=D46))"),"SN0106")</f>
        <v>SN0106</v>
      </c>
      <c r="D46" s="36">
        <v>2</v>
      </c>
      <c r="E46" s="35" t="str">
        <f ca="1">IFERROR(__xludf.DUMMYFUNCTION("if(isblank(A46),"""",filter(Moorings!A:A,Moorings!B:B=A46,Moorings!D:D=D46))"),"ATAPL-66662-00011")</f>
        <v>ATAPL-66662-00011</v>
      </c>
      <c r="F46" s="35" t="str">
        <f ca="1">IFERROR(__xludf.DUMMYFUNCTION("if(isblank(A46),"""",filter(Moorings!C:C,Moorings!B:B=A46,Moorings!D:D=D46))"),"16-50123")</f>
        <v>16-50123</v>
      </c>
      <c r="G46" s="37" t="s">
        <v>130</v>
      </c>
      <c r="H46" s="34">
        <v>-2.0085409999999999E-4</v>
      </c>
      <c r="I46" s="37"/>
    </row>
    <row r="47" spans="1:9" ht="15.75" customHeight="1">
      <c r="A47" s="34" t="s">
        <v>28</v>
      </c>
      <c r="B47" s="35" t="str">
        <f ca="1">IFERROR(__xludf.DUMMYFUNCTION("if(isblank(A47),"""",filter(Moorings!A:A,Moorings!B:B=left(A47,14),Moorings!D:D=D47))"),"ATAPL-69839-001-0106")</f>
        <v>ATAPL-69839-001-0106</v>
      </c>
      <c r="C47" s="35" t="str">
        <f ca="1">IFERROR(__xludf.DUMMYFUNCTION("if(isblank(A47),"""",filter(Moorings!C:C,Moorings!B:B=left(A47,14),Moorings!D:D=D47))"),"SN0106")</f>
        <v>SN0106</v>
      </c>
      <c r="D47" s="36">
        <v>2</v>
      </c>
      <c r="E47" s="35" t="str">
        <f ca="1">IFERROR(__xludf.DUMMYFUNCTION("if(isblank(A47),"""",filter(Moorings!A:A,Moorings!B:B=A47,Moorings!D:D=D47))"),"ATAPL-66662-00011")</f>
        <v>ATAPL-66662-00011</v>
      </c>
      <c r="F47" s="35" t="str">
        <f ca="1">IFERROR(__xludf.DUMMYFUNCTION("if(isblank(A47),"""",filter(Moorings!C:C,Moorings!B:B=A47,Moorings!D:D=D47))"),"16-50123")</f>
        <v>16-50123</v>
      </c>
      <c r="G47" s="37" t="s">
        <v>131</v>
      </c>
      <c r="H47" s="34">
        <v>3.915325E-5</v>
      </c>
      <c r="I47" s="37"/>
    </row>
    <row r="48" spans="1:9" ht="15.75" customHeight="1">
      <c r="A48" s="34" t="s">
        <v>28</v>
      </c>
      <c r="B48" s="35" t="str">
        <f ca="1">IFERROR(__xludf.DUMMYFUNCTION("if(isblank(A48),"""",filter(Moorings!A:A,Moorings!B:B=left(A48,14),Moorings!D:D=D48))"),"ATAPL-69839-001-0106")</f>
        <v>ATAPL-69839-001-0106</v>
      </c>
      <c r="C48" s="35" t="str">
        <f ca="1">IFERROR(__xludf.DUMMYFUNCTION("if(isblank(A48),"""",filter(Moorings!C:C,Moorings!B:B=left(A48,14),Moorings!D:D=D48))"),"SN0106")</f>
        <v>SN0106</v>
      </c>
      <c r="D48" s="36">
        <v>2</v>
      </c>
      <c r="E48" s="35" t="str">
        <f ca="1">IFERROR(__xludf.DUMMYFUNCTION("if(isblank(A48),"""",filter(Moorings!A:A,Moorings!B:B=A48,Moorings!D:D=D48))"),"ATAPL-66662-00011")</f>
        <v>ATAPL-66662-00011</v>
      </c>
      <c r="F48" s="35" t="str">
        <f ca="1">IFERROR(__xludf.DUMMYFUNCTION("if(isblank(A48),"""",filter(Moorings!C:C,Moorings!B:B=A48,Moorings!D:D=D48))"),"16-50123")</f>
        <v>16-50123</v>
      </c>
      <c r="G48" s="37" t="s">
        <v>132</v>
      </c>
      <c r="H48" s="34">
        <v>-2.8432460000000002</v>
      </c>
      <c r="I48" s="37"/>
    </row>
    <row r="49" spans="1:9" ht="15.75" customHeight="1">
      <c r="A49" s="34" t="s">
        <v>28</v>
      </c>
      <c r="B49" s="35" t="str">
        <f ca="1">IFERROR(__xludf.DUMMYFUNCTION("if(isblank(A49),"""",filter(Moorings!A:A,Moorings!B:B=left(A49,14),Moorings!D:D=D49))"),"ATAPL-69839-001-0106")</f>
        <v>ATAPL-69839-001-0106</v>
      </c>
      <c r="C49" s="35" t="str">
        <f ca="1">IFERROR(__xludf.DUMMYFUNCTION("if(isblank(A49),"""",filter(Moorings!C:C,Moorings!B:B=left(A49,14),Moorings!D:D=D49))"),"SN0106")</f>
        <v>SN0106</v>
      </c>
      <c r="D49" s="36">
        <v>2</v>
      </c>
      <c r="E49" s="35" t="str">
        <f ca="1">IFERROR(__xludf.DUMMYFUNCTION("if(isblank(A49),"""",filter(Moorings!A:A,Moorings!B:B=A49,Moorings!D:D=D49))"),"ATAPL-66662-00011")</f>
        <v>ATAPL-66662-00011</v>
      </c>
      <c r="F49" s="35" t="str">
        <f ca="1">IFERROR(__xludf.DUMMYFUNCTION("if(isblank(A49),"""",filter(Moorings!C:C,Moorings!B:B=A49,Moorings!D:D=D49))"),"16-50123")</f>
        <v>16-50123</v>
      </c>
      <c r="G49" s="37" t="s">
        <v>133</v>
      </c>
      <c r="H49" s="34">
        <v>1.7296499999999999E-3</v>
      </c>
      <c r="I49" s="37"/>
    </row>
    <row r="50" spans="1:9" ht="15.75" customHeight="1">
      <c r="A50" s="34" t="s">
        <v>28</v>
      </c>
      <c r="B50" s="35" t="str">
        <f ca="1">IFERROR(__xludf.DUMMYFUNCTION("if(isblank(A50),"""",filter(Moorings!A:A,Moorings!B:B=left(A50,14),Moorings!D:D=D50))"),"ATAPL-69839-001-0106")</f>
        <v>ATAPL-69839-001-0106</v>
      </c>
      <c r="C50" s="35" t="str">
        <f ca="1">IFERROR(__xludf.DUMMYFUNCTION("if(isblank(A50),"""",filter(Moorings!C:C,Moorings!B:B=left(A50,14),Moorings!D:D=D50))"),"SN0106")</f>
        <v>SN0106</v>
      </c>
      <c r="D50" s="36">
        <v>2</v>
      </c>
      <c r="E50" s="35" t="str">
        <f ca="1">IFERROR(__xludf.DUMMYFUNCTION("if(isblank(A50),"""",filter(Moorings!A:A,Moorings!B:B=A50,Moorings!D:D=D50))"),"ATAPL-66662-00011")</f>
        <v>ATAPL-66662-00011</v>
      </c>
      <c r="F50" s="35" t="str">
        <f ca="1">IFERROR(__xludf.DUMMYFUNCTION("if(isblank(A50),"""",filter(Moorings!C:C,Moorings!B:B=A50,Moorings!D:D=D50))"),"16-50123")</f>
        <v>16-50123</v>
      </c>
      <c r="G50" s="37" t="s">
        <v>134</v>
      </c>
      <c r="H50" s="38">
        <v>8.3311769999999995E-11</v>
      </c>
      <c r="I50" s="37"/>
    </row>
    <row r="51" spans="1:9" ht="15.75" customHeight="1">
      <c r="A51" s="34" t="s">
        <v>28</v>
      </c>
      <c r="B51" s="35" t="str">
        <f ca="1">IFERROR(__xludf.DUMMYFUNCTION("if(isblank(A51),"""",filter(Moorings!A:A,Moorings!B:B=left(A51,14),Moorings!D:D=D51))"),"ATAPL-69839-001-0106")</f>
        <v>ATAPL-69839-001-0106</v>
      </c>
      <c r="C51" s="35" t="str">
        <f ca="1">IFERROR(__xludf.DUMMYFUNCTION("if(isblank(A51),"""",filter(Moorings!C:C,Moorings!B:B=left(A51,14),Moorings!D:D=D51))"),"SN0106")</f>
        <v>SN0106</v>
      </c>
      <c r="D51" s="36">
        <v>2</v>
      </c>
      <c r="E51" s="35" t="str">
        <f ca="1">IFERROR(__xludf.DUMMYFUNCTION("if(isblank(A51),"""",filter(Moorings!A:A,Moorings!B:B=A51,Moorings!D:D=D51))"),"ATAPL-66662-00011")</f>
        <v>ATAPL-66662-00011</v>
      </c>
      <c r="F51" s="35" t="str">
        <f ca="1">IFERROR(__xludf.DUMMYFUNCTION("if(isblank(A51),"""",filter(Moorings!C:C,Moorings!B:B=A51,Moorings!D:D=D51))"),"16-50123")</f>
        <v>16-50123</v>
      </c>
      <c r="G51" s="37" t="s">
        <v>135</v>
      </c>
      <c r="H51" s="34">
        <v>139.3218</v>
      </c>
      <c r="I51" s="37"/>
    </row>
    <row r="52" spans="1:9" ht="15.75" customHeight="1">
      <c r="A52" s="34" t="s">
        <v>28</v>
      </c>
      <c r="B52" s="35" t="str">
        <f ca="1">IFERROR(__xludf.DUMMYFUNCTION("if(isblank(A52),"""",filter(Moorings!A:A,Moorings!B:B=left(A52,14),Moorings!D:D=D52))"),"ATAPL-69839-001-0106")</f>
        <v>ATAPL-69839-001-0106</v>
      </c>
      <c r="C52" s="35" t="str">
        <f ca="1">IFERROR(__xludf.DUMMYFUNCTION("if(isblank(A52),"""",filter(Moorings!C:C,Moorings!B:B=left(A52,14),Moorings!D:D=D52))"),"SN0106")</f>
        <v>SN0106</v>
      </c>
      <c r="D52" s="36">
        <v>2</v>
      </c>
      <c r="E52" s="35" t="str">
        <f ca="1">IFERROR(__xludf.DUMMYFUNCTION("if(isblank(A52),"""",filter(Moorings!A:A,Moorings!B:B=A52,Moorings!D:D=D52))"),"ATAPL-66662-00011")</f>
        <v>ATAPL-66662-00011</v>
      </c>
      <c r="F52" s="35" t="str">
        <f ca="1">IFERROR(__xludf.DUMMYFUNCTION("if(isblank(A52),"""",filter(Moorings!C:C,Moorings!B:B=A52,Moorings!D:D=D52))"),"16-50123")</f>
        <v>16-50123</v>
      </c>
      <c r="G52" s="37" t="s">
        <v>136</v>
      </c>
      <c r="H52" s="34">
        <v>-65.842569999999995</v>
      </c>
      <c r="I52" s="37"/>
    </row>
    <row r="53" spans="1:9" ht="15.75" customHeight="1">
      <c r="A53" s="34" t="s">
        <v>28</v>
      </c>
      <c r="B53" s="35" t="str">
        <f ca="1">IFERROR(__xludf.DUMMYFUNCTION("if(isblank(A53),"""",filter(Moorings!A:A,Moorings!B:B=left(A53,14),Moorings!D:D=D53))"),"ATAPL-69839-001-0106")</f>
        <v>ATAPL-69839-001-0106</v>
      </c>
      <c r="C53" s="35" t="str">
        <f ca="1">IFERROR(__xludf.DUMMYFUNCTION("if(isblank(A53),"""",filter(Moorings!C:C,Moorings!B:B=left(A53,14),Moorings!D:D=D53))"),"SN0106")</f>
        <v>SN0106</v>
      </c>
      <c r="D53" s="36">
        <v>2</v>
      </c>
      <c r="E53" s="35" t="str">
        <f ca="1">IFERROR(__xludf.DUMMYFUNCTION("if(isblank(A53),"""",filter(Moorings!A:A,Moorings!B:B=A53,Moorings!D:D=D53))"),"ATAPL-66662-00011")</f>
        <v>ATAPL-66662-00011</v>
      </c>
      <c r="F53" s="35" t="str">
        <f ca="1">IFERROR(__xludf.DUMMYFUNCTION("if(isblank(A53),"""",filter(Moorings!C:C,Moorings!B:B=A53,Moorings!D:D=D53))"),"16-50123")</f>
        <v>16-50123</v>
      </c>
      <c r="G53" s="37" t="s">
        <v>137</v>
      </c>
      <c r="H53" s="34">
        <v>-2.6193840000000002</v>
      </c>
      <c r="I53" s="37"/>
    </row>
    <row r="54" spans="1:9" ht="15.75" customHeight="1">
      <c r="A54" s="34" t="s">
        <v>28</v>
      </c>
      <c r="B54" s="35" t="str">
        <f ca="1">IFERROR(__xludf.DUMMYFUNCTION("if(isblank(A54),"""",filter(Moorings!A:A,Moorings!B:B=left(A54,14),Moorings!D:D=D54))"),"ATAPL-69839-001-0106")</f>
        <v>ATAPL-69839-001-0106</v>
      </c>
      <c r="C54" s="35" t="str">
        <f ca="1">IFERROR(__xludf.DUMMYFUNCTION("if(isblank(A54),"""",filter(Moorings!C:C,Moorings!B:B=left(A54,14),Moorings!D:D=D54))"),"SN0106")</f>
        <v>SN0106</v>
      </c>
      <c r="D54" s="36">
        <v>2</v>
      </c>
      <c r="E54" s="35" t="str">
        <f ca="1">IFERROR(__xludf.DUMMYFUNCTION("if(isblank(A54),"""",filter(Moorings!A:A,Moorings!B:B=A54,Moorings!D:D=D54))"),"ATAPL-66662-00011")</f>
        <v>ATAPL-66662-00011</v>
      </c>
      <c r="F54" s="35" t="str">
        <f ca="1">IFERROR(__xludf.DUMMYFUNCTION("if(isblank(A54),"""",filter(Moorings!C:C,Moorings!B:B=A54,Moorings!D:D=D54))"),"16-50123")</f>
        <v>16-50123</v>
      </c>
      <c r="G54" s="37" t="s">
        <v>138</v>
      </c>
      <c r="H54" s="34">
        <v>521594.6</v>
      </c>
      <c r="I54" s="37"/>
    </row>
    <row r="55" spans="1:9" ht="15.75" customHeight="1">
      <c r="A55" s="34" t="s">
        <v>28</v>
      </c>
      <c r="B55" s="35" t="str">
        <f ca="1">IFERROR(__xludf.DUMMYFUNCTION("if(isblank(A55),"""",filter(Moorings!A:A,Moorings!B:B=left(A55,14),Moorings!D:D=D55))"),"ATAPL-69839-001-0106")</f>
        <v>ATAPL-69839-001-0106</v>
      </c>
      <c r="C55" s="35" t="str">
        <f ca="1">IFERROR(__xludf.DUMMYFUNCTION("if(isblank(A55),"""",filter(Moorings!C:C,Moorings!B:B=left(A55,14),Moorings!D:D=D55))"),"SN0106")</f>
        <v>SN0106</v>
      </c>
      <c r="D55" s="36">
        <v>2</v>
      </c>
      <c r="E55" s="35" t="str">
        <f ca="1">IFERROR(__xludf.DUMMYFUNCTION("if(isblank(A55),"""",filter(Moorings!A:A,Moorings!B:B=A55,Moorings!D:D=D55))"),"ATAPL-66662-00011")</f>
        <v>ATAPL-66662-00011</v>
      </c>
      <c r="F55" s="35" t="str">
        <f ca="1">IFERROR(__xludf.DUMMYFUNCTION("if(isblank(A55),"""",filter(Moorings!C:C,Moorings!B:B=A55,Moorings!D:D=D55))"),"16-50123")</f>
        <v>16-50123</v>
      </c>
      <c r="G55" s="37" t="s">
        <v>139</v>
      </c>
      <c r="H55" s="34">
        <v>-72.738380000000006</v>
      </c>
      <c r="I55" s="37"/>
    </row>
    <row r="56" spans="1:9" ht="15.75" customHeight="1">
      <c r="A56" s="34" t="s">
        <v>28</v>
      </c>
      <c r="B56" s="35" t="str">
        <f ca="1">IFERROR(__xludf.DUMMYFUNCTION("if(isblank(A56),"""",filter(Moorings!A:A,Moorings!B:B=left(A56,14),Moorings!D:D=D56))"),"ATAPL-69839-001-0106")</f>
        <v>ATAPL-69839-001-0106</v>
      </c>
      <c r="C56" s="35" t="str">
        <f ca="1">IFERROR(__xludf.DUMMYFUNCTION("if(isblank(A56),"""",filter(Moorings!C:C,Moorings!B:B=left(A56,14),Moorings!D:D=D56))"),"SN0106")</f>
        <v>SN0106</v>
      </c>
      <c r="D56" s="36">
        <v>2</v>
      </c>
      <c r="E56" s="35" t="str">
        <f ca="1">IFERROR(__xludf.DUMMYFUNCTION("if(isblank(A56),"""",filter(Moorings!A:A,Moorings!B:B=A56,Moorings!D:D=D56))"),"ATAPL-66662-00011")</f>
        <v>ATAPL-66662-00011</v>
      </c>
      <c r="F56" s="35" t="str">
        <f ca="1">IFERROR(__xludf.DUMMYFUNCTION("if(isblank(A56),"""",filter(Moorings!C:C,Moorings!B:B=A56,Moorings!D:D=D56))"),"16-50123")</f>
        <v>16-50123</v>
      </c>
      <c r="G56" s="37" t="s">
        <v>140</v>
      </c>
      <c r="H56" s="34">
        <v>1.556274E-2</v>
      </c>
      <c r="I56" s="37"/>
    </row>
    <row r="57" spans="1:9" ht="15.75" customHeight="1">
      <c r="A57" s="34" t="s">
        <v>28</v>
      </c>
      <c r="B57" s="35" t="str">
        <f ca="1">IFERROR(__xludf.DUMMYFUNCTION("if(isblank(A57),"""",filter(Moorings!A:A,Moorings!B:B=left(A57,14),Moorings!D:D=D57))"),"ATAPL-69839-001-0106")</f>
        <v>ATAPL-69839-001-0106</v>
      </c>
      <c r="C57" s="35" t="str">
        <f ca="1">IFERROR(__xludf.DUMMYFUNCTION("if(isblank(A57),"""",filter(Moorings!C:C,Moorings!B:B=left(A57,14),Moorings!D:D=D57))"),"SN0106")</f>
        <v>SN0106</v>
      </c>
      <c r="D57" s="36">
        <v>2</v>
      </c>
      <c r="E57" s="35" t="str">
        <f ca="1">IFERROR(__xludf.DUMMYFUNCTION("if(isblank(A57),"""",filter(Moorings!A:A,Moorings!B:B=A57,Moorings!D:D=D57))"),"ATAPL-66662-00011")</f>
        <v>ATAPL-66662-00011</v>
      </c>
      <c r="F57" s="35" t="str">
        <f ca="1">IFERROR(__xludf.DUMMYFUNCTION("if(isblank(A57),"""",filter(Moorings!C:C,Moorings!B:B=A57,Moorings!D:D=D57))"),"16-50123")</f>
        <v>16-50123</v>
      </c>
      <c r="G57" s="37" t="s">
        <v>141</v>
      </c>
      <c r="H57" s="34">
        <v>24.859749999999998</v>
      </c>
      <c r="I57" s="37"/>
    </row>
    <row r="58" spans="1:9" ht="15.75" customHeight="1">
      <c r="A58" s="34" t="s">
        <v>28</v>
      </c>
      <c r="B58" s="35" t="str">
        <f ca="1">IFERROR(__xludf.DUMMYFUNCTION("if(isblank(A58),"""",filter(Moorings!A:A,Moorings!B:B=left(A58,14),Moorings!D:D=D58))"),"ATAPL-69839-001-0106")</f>
        <v>ATAPL-69839-001-0106</v>
      </c>
      <c r="C58" s="35" t="str">
        <f ca="1">IFERROR(__xludf.DUMMYFUNCTION("if(isblank(A58),"""",filter(Moorings!C:C,Moorings!B:B=left(A58,14),Moorings!D:D=D58))"),"SN0106")</f>
        <v>SN0106</v>
      </c>
      <c r="D58" s="36">
        <v>2</v>
      </c>
      <c r="E58" s="35" t="str">
        <f ca="1">IFERROR(__xludf.DUMMYFUNCTION("if(isblank(A58),"""",filter(Moorings!A:A,Moorings!B:B=A58,Moorings!D:D=D58))"),"ATAPL-66662-00011")</f>
        <v>ATAPL-66662-00011</v>
      </c>
      <c r="F58" s="35" t="str">
        <f ca="1">IFERROR(__xludf.DUMMYFUNCTION("if(isblank(A58),"""",filter(Moorings!C:C,Moorings!B:B=A58,Moorings!D:D=D58))"),"16-50123")</f>
        <v>16-50123</v>
      </c>
      <c r="G58" s="37" t="s">
        <v>142</v>
      </c>
      <c r="H58" s="34">
        <v>3.5E-4</v>
      </c>
      <c r="I58" s="37"/>
    </row>
    <row r="59" spans="1:9" ht="15.75" customHeight="1">
      <c r="A59" s="34" t="s">
        <v>28</v>
      </c>
      <c r="B59" s="35" t="str">
        <f ca="1">IFERROR(__xludf.DUMMYFUNCTION("if(isblank(A59),"""",filter(Moorings!A:A,Moorings!B:B=left(A59,14),Moorings!D:D=D59))"),"ATAPL-69839-001-0106")</f>
        <v>ATAPL-69839-001-0106</v>
      </c>
      <c r="C59" s="35" t="str">
        <f ca="1">IFERROR(__xludf.DUMMYFUNCTION("if(isblank(A59),"""",filter(Moorings!C:C,Moorings!B:B=left(A59,14),Moorings!D:D=D59))"),"SN0106")</f>
        <v>SN0106</v>
      </c>
      <c r="D59" s="36">
        <v>2</v>
      </c>
      <c r="E59" s="35" t="str">
        <f ca="1">IFERROR(__xludf.DUMMYFUNCTION("if(isblank(A59),"""",filter(Moorings!A:A,Moorings!B:B=A59,Moorings!D:D=D59))"),"ATAPL-66662-00011")</f>
        <v>ATAPL-66662-00011</v>
      </c>
      <c r="F59" s="35" t="str">
        <f ca="1">IFERROR(__xludf.DUMMYFUNCTION("if(isblank(A59),"""",filter(Moorings!C:C,Moorings!B:B=A59,Moorings!D:D=D59))"),"16-50123")</f>
        <v>16-50123</v>
      </c>
      <c r="G59" s="37" t="s">
        <v>143</v>
      </c>
      <c r="H59" s="34">
        <v>0</v>
      </c>
      <c r="I59" s="37"/>
    </row>
    <row r="60" spans="1:9" ht="15.75" customHeight="1">
      <c r="A60" s="34"/>
      <c r="B60" s="31" t="str">
        <f ca="1">IFERROR(__xludf.DUMMYFUNCTION("if(isblank(A60),"""",filter(Moorings!A:A,Moorings!B:B=left(A60,14),Moorings!D:D=D60))"),"")</f>
        <v/>
      </c>
      <c r="C60" s="31" t="str">
        <f ca="1">IFERROR(__xludf.DUMMYFUNCTION("if(isblank(A60),"""",filter(Moorings!C:C,Moorings!B:B=left(A60,14),Moorings!D:D=D60))"),"")</f>
        <v/>
      </c>
      <c r="D60" s="36"/>
      <c r="E60" s="31" t="str">
        <f ca="1">IFERROR(__xludf.DUMMYFUNCTION("if(isblank(A60),"""",filter(Moorings!A:A,Moorings!B:B=A60,Moorings!D:D=D60))"),"")</f>
        <v/>
      </c>
      <c r="F60" s="31" t="str">
        <f ca="1">IFERROR(__xludf.DUMMYFUNCTION("if(isblank(A60),"""",filter(Moorings!C:C,Moorings!B:B=A60,Moorings!D:D=D60))"),"")</f>
        <v/>
      </c>
      <c r="G60" s="37"/>
      <c r="H60" s="34"/>
      <c r="I60" s="37"/>
    </row>
    <row r="61" spans="1:9" ht="15.75" customHeight="1">
      <c r="A61" s="39" t="s">
        <v>31</v>
      </c>
      <c r="B61" s="35" t="str">
        <f ca="1">IFERROR(__xludf.DUMMYFUNCTION("if(isblank(A61),"""",filter(Moorings!A:A,Moorings!B:B=left(A61,14),Moorings!D:D=D61))"),"ATAPL-69839-001-0103")</f>
        <v>ATAPL-69839-001-0103</v>
      </c>
      <c r="C61" s="35" t="str">
        <f ca="1">IFERROR(__xludf.DUMMYFUNCTION("if(isblank(A61),"""",filter(Moorings!C:C,Moorings!B:B=left(A61,14),Moorings!D:D=D61))"),"SN0103")</f>
        <v>SN0103</v>
      </c>
      <c r="D61" s="40">
        <v>1</v>
      </c>
      <c r="E61" s="35" t="str">
        <f ca="1">IFERROR(__xludf.DUMMYFUNCTION("if(isblank(A61),"""",filter(Moorings!A:A,Moorings!B:B=A61,Moorings!D:D=D61))"),"ATAPL-58320-00006")</f>
        <v>ATAPL-58320-00006</v>
      </c>
      <c r="F61" s="35" t="str">
        <f ca="1">IFERROR(__xludf.DUMMYFUNCTION("if(isblank(A61),"""",filter(Moorings!C:C,Moorings!B:B=A61,Moorings!D:D=D61))"),"276")</f>
        <v>276</v>
      </c>
      <c r="G61" s="39" t="s">
        <v>120</v>
      </c>
      <c r="H61" s="41">
        <v>45.830500000000001</v>
      </c>
      <c r="I61" s="37"/>
    </row>
    <row r="62" spans="1:9" ht="15.75" customHeight="1">
      <c r="A62" s="39" t="s">
        <v>31</v>
      </c>
      <c r="B62" s="35" t="str">
        <f ca="1">IFERROR(__xludf.DUMMYFUNCTION("if(isblank(A62),"""",filter(Moorings!A:A,Moorings!B:B=left(A62,14),Moorings!D:D=D62))"),"ATAPL-69839-001-0103")</f>
        <v>ATAPL-69839-001-0103</v>
      </c>
      <c r="C62" s="35" t="str">
        <f ca="1">IFERROR(__xludf.DUMMYFUNCTION("if(isblank(A62),"""",filter(Moorings!C:C,Moorings!B:B=left(A62,14),Moorings!D:D=D62))"),"SN0103")</f>
        <v>SN0103</v>
      </c>
      <c r="D62" s="40">
        <v>1</v>
      </c>
      <c r="E62" s="35" t="str">
        <f ca="1">IFERROR(__xludf.DUMMYFUNCTION("if(isblank(A62),"""",filter(Moorings!A:A,Moorings!B:B=A62,Moorings!D:D=D62))"),"ATAPL-58320-00006")</f>
        <v>ATAPL-58320-00006</v>
      </c>
      <c r="F62" s="35" t="str">
        <f ca="1">IFERROR(__xludf.DUMMYFUNCTION("if(isblank(A62),"""",filter(Moorings!C:C,Moorings!B:B=A62,Moorings!D:D=D62))"),"276")</f>
        <v>276</v>
      </c>
      <c r="G62" s="39" t="s">
        <v>121</v>
      </c>
      <c r="H62" s="41">
        <v>-129.7535</v>
      </c>
      <c r="I62" s="37"/>
    </row>
    <row r="63" spans="1:9" ht="15.75" customHeight="1">
      <c r="A63" s="37"/>
      <c r="B63" s="31" t="str">
        <f ca="1">IFERROR(__xludf.DUMMYFUNCTION("if(isblank(A63),"""",filter(Moorings!A:A,Moorings!B:B=left(A63,14),Moorings!D:D=D63))"),"")</f>
        <v/>
      </c>
      <c r="C63" s="31" t="str">
        <f ca="1">IFERROR(__xludf.DUMMYFUNCTION("if(isblank(A63),"""",filter(Moorings!C:C,Moorings!B:B=left(A63,14),Moorings!D:D=D63))"),"")</f>
        <v/>
      </c>
      <c r="D63" s="36"/>
      <c r="E63" s="31" t="str">
        <f ca="1">IFERROR(__xludf.DUMMYFUNCTION("if(isblank(A63),"""",filter(Moorings!A:A,Moorings!B:B=A63,Moorings!D:D=D63))"),"")</f>
        <v/>
      </c>
      <c r="F63" s="31" t="str">
        <f ca="1">IFERROR(__xludf.DUMMYFUNCTION("if(isblank(A63),"""",filter(Moorings!C:C,Moorings!B:B=A63,Moorings!D:D=D63))"),"")</f>
        <v/>
      </c>
      <c r="G63" s="37"/>
      <c r="H63" s="34"/>
      <c r="I63" s="37"/>
    </row>
    <row r="64" spans="1:9" ht="15.75" customHeight="1">
      <c r="A64" s="37" t="s">
        <v>31</v>
      </c>
      <c r="B64" s="35" t="str">
        <f ca="1">IFERROR(__xludf.DUMMYFUNCTION("if(isblank(A64),"""",filter(Moorings!A:A,Moorings!B:B=left(A64,14),Moorings!D:D=D64))"),"ATAPL-69839-001-0106")</f>
        <v>ATAPL-69839-001-0106</v>
      </c>
      <c r="C64" s="35" t="str">
        <f ca="1">IFERROR(__xludf.DUMMYFUNCTION("if(isblank(A64),"""",filter(Moorings!C:C,Moorings!B:B=left(A64,14),Moorings!D:D=D64))"),"SN0106")</f>
        <v>SN0106</v>
      </c>
      <c r="D64" s="36">
        <v>2</v>
      </c>
      <c r="E64" s="35" t="str">
        <f ca="1">IFERROR(__xludf.DUMMYFUNCTION("if(isblank(A64),"""",filter(Moorings!A:A,Moorings!B:B=A64,Moorings!D:D=D64))"),"ATAPL-58320-00012")</f>
        <v>ATAPL-58320-00012</v>
      </c>
      <c r="F64" s="35" t="str">
        <f ca="1">IFERROR(__xludf.DUMMYFUNCTION("if(isblank(A64),"""",filter(Moorings!C:C,Moorings!B:B=A64,Moorings!D:D=D64))"),"473")</f>
        <v>473</v>
      </c>
      <c r="G64" s="37" t="s">
        <v>120</v>
      </c>
      <c r="H64" s="34">
        <v>45.830500000000001</v>
      </c>
      <c r="I64" s="37"/>
    </row>
    <row r="65" spans="1:9" ht="15.75" customHeight="1">
      <c r="A65" s="37" t="s">
        <v>31</v>
      </c>
      <c r="B65" s="35" t="str">
        <f ca="1">IFERROR(__xludf.DUMMYFUNCTION("if(isblank(A65),"""",filter(Moorings!A:A,Moorings!B:B=left(A65,14),Moorings!D:D=D65))"),"ATAPL-69839-001-0106")</f>
        <v>ATAPL-69839-001-0106</v>
      </c>
      <c r="C65" s="35" t="str">
        <f ca="1">IFERROR(__xludf.DUMMYFUNCTION("if(isblank(A65),"""",filter(Moorings!C:C,Moorings!B:B=left(A65,14),Moorings!D:D=D65))"),"SN0106")</f>
        <v>SN0106</v>
      </c>
      <c r="D65" s="36">
        <v>2</v>
      </c>
      <c r="E65" s="35" t="str">
        <f ca="1">IFERROR(__xludf.DUMMYFUNCTION("if(isblank(A65),"""",filter(Moorings!A:A,Moorings!B:B=A65,Moorings!D:D=D65))"),"ATAPL-58320-00012")</f>
        <v>ATAPL-58320-00012</v>
      </c>
      <c r="F65" s="35" t="str">
        <f ca="1">IFERROR(__xludf.DUMMYFUNCTION("if(isblank(A65),"""",filter(Moorings!C:C,Moorings!B:B=A65,Moorings!D:D=D65))"),"473")</f>
        <v>473</v>
      </c>
      <c r="G65" s="37" t="s">
        <v>121</v>
      </c>
      <c r="H65" s="34">
        <v>-129.7535</v>
      </c>
      <c r="I65" s="37"/>
    </row>
    <row r="66" spans="1:9" ht="15.75" customHeight="1">
      <c r="A66" s="37"/>
      <c r="B66" s="31" t="str">
        <f ca="1">IFERROR(__xludf.DUMMYFUNCTION("if(isblank(A66),"""",filter(Moorings!A:A,Moorings!B:B=left(A66,14),Moorings!D:D=D66))"),"")</f>
        <v/>
      </c>
      <c r="C66" s="31" t="str">
        <f ca="1">IFERROR(__xludf.DUMMYFUNCTION("if(isblank(A66),"""",filter(Moorings!C:C,Moorings!B:B=left(A66,14),Moorings!D:D=D66))"),"")</f>
        <v/>
      </c>
      <c r="D66" s="36"/>
      <c r="E66" s="31" t="str">
        <f ca="1">IFERROR(__xludf.DUMMYFUNCTION("if(isblank(A66),"""",filter(Moorings!A:A,Moorings!B:B=A66,Moorings!D:D=D66))"),"")</f>
        <v/>
      </c>
      <c r="F66" s="31" t="str">
        <f ca="1">IFERROR(__xludf.DUMMYFUNCTION("if(isblank(A66),"""",filter(Moorings!C:C,Moorings!B:B=A66,Moorings!D:D=D66))"),"")</f>
        <v/>
      </c>
      <c r="G66" s="37"/>
      <c r="H66" s="34"/>
      <c r="I66" s="37"/>
    </row>
    <row r="67" spans="1:9" ht="15.75" customHeight="1">
      <c r="A67" s="41" t="s">
        <v>33</v>
      </c>
      <c r="B67" s="35" t="str">
        <f ca="1">IFERROR(__xludf.DUMMYFUNCTION("if(isblank(A67),"""",filter(Moorings!A:A,Moorings!B:B=left(A67,14),Moorings!D:D=D67))"),"ATAPL-69839-001-0103")</f>
        <v>ATAPL-69839-001-0103</v>
      </c>
      <c r="C67" s="35" t="str">
        <f ca="1">IFERROR(__xludf.DUMMYFUNCTION("if(isblank(A67),"""",filter(Moorings!C:C,Moorings!B:B=left(A67,14),Moorings!D:D=D67))"),"SN0103")</f>
        <v>SN0103</v>
      </c>
      <c r="D67" s="40">
        <v>1</v>
      </c>
      <c r="E67" s="35" t="str">
        <f ca="1">IFERROR(__xludf.DUMMYFUNCTION("if(isblank(A67),"""",filter(Moorings!A:A,Moorings!B:B=A67,Moorings!D:D=D67))"),"ATAPL-58337-00004")</f>
        <v>ATAPL-58337-00004</v>
      </c>
      <c r="F67" s="35" t="str">
        <f ca="1">IFERROR(__xludf.DUMMYFUNCTION("if(isblank(A67),"""",filter(Moorings!C:C,Moorings!B:B=A67,Moorings!D:D=D67))"),"SAMI2-P0110")</f>
        <v>SAMI2-P0110</v>
      </c>
      <c r="G67" s="39" t="s">
        <v>144</v>
      </c>
      <c r="H67" s="41">
        <v>17533</v>
      </c>
      <c r="I67" s="37"/>
    </row>
    <row r="68" spans="1:9" ht="15.75" customHeight="1">
      <c r="A68" s="41" t="s">
        <v>33</v>
      </c>
      <c r="B68" s="35" t="str">
        <f ca="1">IFERROR(__xludf.DUMMYFUNCTION("if(isblank(A68),"""",filter(Moorings!A:A,Moorings!B:B=left(A68,14),Moorings!D:D=D68))"),"ATAPL-69839-001-0103")</f>
        <v>ATAPL-69839-001-0103</v>
      </c>
      <c r="C68" s="35" t="str">
        <f ca="1">IFERROR(__xludf.DUMMYFUNCTION("if(isblank(A68),"""",filter(Moorings!C:C,Moorings!B:B=left(A68,14),Moorings!D:D=D68))"),"SN0103")</f>
        <v>SN0103</v>
      </c>
      <c r="D68" s="40">
        <v>1</v>
      </c>
      <c r="E68" s="35" t="str">
        <f ca="1">IFERROR(__xludf.DUMMYFUNCTION("if(isblank(A68),"""",filter(Moorings!A:A,Moorings!B:B=A68,Moorings!D:D=D68))"),"ATAPL-58337-00004")</f>
        <v>ATAPL-58337-00004</v>
      </c>
      <c r="F68" s="35" t="str">
        <f ca="1">IFERROR(__xludf.DUMMYFUNCTION("if(isblank(A68),"""",filter(Moorings!C:C,Moorings!B:B=A68,Moorings!D:D=D68))"),"SAMI2-P0110")</f>
        <v>SAMI2-P0110</v>
      </c>
      <c r="G68" s="39" t="s">
        <v>145</v>
      </c>
      <c r="H68" s="41">
        <v>2229</v>
      </c>
      <c r="I68" s="37"/>
    </row>
    <row r="69" spans="1:9" ht="15.75" customHeight="1">
      <c r="A69" s="41" t="s">
        <v>33</v>
      </c>
      <c r="B69" s="35" t="str">
        <f ca="1">IFERROR(__xludf.DUMMYFUNCTION("if(isblank(A69),"""",filter(Moorings!A:A,Moorings!B:B=left(A69,14),Moorings!D:D=D69))"),"ATAPL-69839-001-0103")</f>
        <v>ATAPL-69839-001-0103</v>
      </c>
      <c r="C69" s="35" t="str">
        <f ca="1">IFERROR(__xludf.DUMMYFUNCTION("if(isblank(A69),"""",filter(Moorings!C:C,Moorings!B:B=left(A69,14),Moorings!D:D=D69))"),"SN0103")</f>
        <v>SN0103</v>
      </c>
      <c r="D69" s="40">
        <v>1</v>
      </c>
      <c r="E69" s="35" t="str">
        <f ca="1">IFERROR(__xludf.DUMMYFUNCTION("if(isblank(A69),"""",filter(Moorings!A:A,Moorings!B:B=A69,Moorings!D:D=D69))"),"ATAPL-58337-00004")</f>
        <v>ATAPL-58337-00004</v>
      </c>
      <c r="F69" s="35" t="str">
        <f ca="1">IFERROR(__xludf.DUMMYFUNCTION("if(isblank(A69),"""",filter(Moorings!C:C,Moorings!B:B=A69,Moorings!D:D=D69))"),"SAMI2-P0110")</f>
        <v>SAMI2-P0110</v>
      </c>
      <c r="G69" s="39" t="s">
        <v>146</v>
      </c>
      <c r="H69" s="41">
        <v>101</v>
      </c>
      <c r="I69" s="37"/>
    </row>
    <row r="70" spans="1:9" ht="15.75" customHeight="1">
      <c r="A70" s="41" t="s">
        <v>33</v>
      </c>
      <c r="B70" s="35" t="str">
        <f ca="1">IFERROR(__xludf.DUMMYFUNCTION("if(isblank(A70),"""",filter(Moorings!A:A,Moorings!B:B=left(A70,14),Moorings!D:D=D70))"),"ATAPL-69839-001-0103")</f>
        <v>ATAPL-69839-001-0103</v>
      </c>
      <c r="C70" s="35" t="str">
        <f ca="1">IFERROR(__xludf.DUMMYFUNCTION("if(isblank(A70),"""",filter(Moorings!C:C,Moorings!B:B=left(A70,14),Moorings!D:D=D70))"),"SN0103")</f>
        <v>SN0103</v>
      </c>
      <c r="D70" s="40">
        <v>1</v>
      </c>
      <c r="E70" s="35" t="str">
        <f ca="1">IFERROR(__xludf.DUMMYFUNCTION("if(isblank(A70),"""",filter(Moorings!A:A,Moorings!B:B=A70,Moorings!D:D=D70))"),"ATAPL-58337-00004")</f>
        <v>ATAPL-58337-00004</v>
      </c>
      <c r="F70" s="35" t="str">
        <f ca="1">IFERROR(__xludf.DUMMYFUNCTION("if(isblank(A70),"""",filter(Moorings!C:C,Moorings!B:B=A70,Moorings!D:D=D70))"),"SAMI2-P0110")</f>
        <v>SAMI2-P0110</v>
      </c>
      <c r="G70" s="39" t="s">
        <v>147</v>
      </c>
      <c r="H70" s="41">
        <v>38502</v>
      </c>
      <c r="I70" s="37"/>
    </row>
    <row r="71" spans="1:9" ht="15.75" customHeight="1">
      <c r="A71" s="41" t="s">
        <v>33</v>
      </c>
      <c r="B71" s="35" t="str">
        <f ca="1">IFERROR(__xludf.DUMMYFUNCTION("if(isblank(A71),"""",filter(Moorings!A:A,Moorings!B:B=left(A71,14),Moorings!D:D=D71))"),"ATAPL-69839-001-0103")</f>
        <v>ATAPL-69839-001-0103</v>
      </c>
      <c r="C71" s="35" t="str">
        <f ca="1">IFERROR(__xludf.DUMMYFUNCTION("if(isblank(A71),"""",filter(Moorings!C:C,Moorings!B:B=left(A71,14),Moorings!D:D=D71))"),"SN0103")</f>
        <v>SN0103</v>
      </c>
      <c r="D71" s="40">
        <v>1</v>
      </c>
      <c r="E71" s="35" t="str">
        <f ca="1">IFERROR(__xludf.DUMMYFUNCTION("if(isblank(A71),"""",filter(Moorings!A:A,Moorings!B:B=A71,Moorings!D:D=D71))"),"ATAPL-58337-00004")</f>
        <v>ATAPL-58337-00004</v>
      </c>
      <c r="F71" s="35" t="str">
        <f ca="1">IFERROR(__xludf.DUMMYFUNCTION("if(isblank(A71),"""",filter(Moorings!C:C,Moorings!B:B=A71,Moorings!D:D=D71))"),"SAMI2-P0110")</f>
        <v>SAMI2-P0110</v>
      </c>
      <c r="G71" s="39" t="s">
        <v>148</v>
      </c>
      <c r="H71" s="41">
        <v>0.9698</v>
      </c>
      <c r="I71" s="37"/>
    </row>
    <row r="72" spans="1:9" ht="15.75" customHeight="1">
      <c r="A72" s="41" t="s">
        <v>33</v>
      </c>
      <c r="B72" s="35" t="str">
        <f ca="1">IFERROR(__xludf.DUMMYFUNCTION("if(isblank(A72),"""",filter(Moorings!A:A,Moorings!B:B=left(A72,14),Moorings!D:D=D72))"),"ATAPL-69839-001-0103")</f>
        <v>ATAPL-69839-001-0103</v>
      </c>
      <c r="C72" s="35" t="str">
        <f ca="1">IFERROR(__xludf.DUMMYFUNCTION("if(isblank(A72),"""",filter(Moorings!C:C,Moorings!B:B=left(A72,14),Moorings!D:D=D72))"),"SN0103")</f>
        <v>SN0103</v>
      </c>
      <c r="D72" s="40">
        <v>1</v>
      </c>
      <c r="E72" s="35" t="str">
        <f ca="1">IFERROR(__xludf.DUMMYFUNCTION("if(isblank(A72),"""",filter(Moorings!A:A,Moorings!B:B=A72,Moorings!D:D=D72))"),"ATAPL-58337-00004")</f>
        <v>ATAPL-58337-00004</v>
      </c>
      <c r="F72" s="35" t="str">
        <f ca="1">IFERROR(__xludf.DUMMYFUNCTION("if(isblank(A72),"""",filter(Moorings!C:C,Moorings!B:B=A72,Moorings!D:D=D72))"),"SAMI2-P0110")</f>
        <v>SAMI2-P0110</v>
      </c>
      <c r="G72" s="39" t="s">
        <v>149</v>
      </c>
      <c r="H72" s="41">
        <v>0.24840000000000001</v>
      </c>
      <c r="I72" s="37"/>
    </row>
    <row r="73" spans="1:9" ht="15.75" customHeight="1">
      <c r="A73" s="41" t="s">
        <v>33</v>
      </c>
      <c r="B73" s="35" t="str">
        <f ca="1">IFERROR(__xludf.DUMMYFUNCTION("if(isblank(A73),"""",filter(Moorings!A:A,Moorings!B:B=left(A73,14),Moorings!D:D=D73))"),"ATAPL-69839-001-0103")</f>
        <v>ATAPL-69839-001-0103</v>
      </c>
      <c r="C73" s="35" t="str">
        <f ca="1">IFERROR(__xludf.DUMMYFUNCTION("if(isblank(A73),"""",filter(Moorings!C:C,Moorings!B:B=left(A73,14),Moorings!D:D=D73))"),"SN0103")</f>
        <v>SN0103</v>
      </c>
      <c r="D73" s="40">
        <v>1</v>
      </c>
      <c r="E73" s="35" t="str">
        <f ca="1">IFERROR(__xludf.DUMMYFUNCTION("if(isblank(A73),"""",filter(Moorings!A:A,Moorings!B:B=A73,Moorings!D:D=D73))"),"ATAPL-58337-00004")</f>
        <v>ATAPL-58337-00004</v>
      </c>
      <c r="F73" s="35" t="str">
        <f ca="1">IFERROR(__xludf.DUMMYFUNCTION("if(isblank(A73),"""",filter(Moorings!C:C,Moorings!B:B=A73,Moorings!D:D=D73))"),"SAMI2-P0110")</f>
        <v>SAMI2-P0110</v>
      </c>
      <c r="G73" s="39" t="s">
        <v>150</v>
      </c>
      <c r="H73" s="41">
        <v>35</v>
      </c>
      <c r="I73" s="37"/>
    </row>
    <row r="74" spans="1:9" ht="15.75" customHeight="1">
      <c r="A74" s="34"/>
      <c r="B74" s="31" t="str">
        <f ca="1">IFERROR(__xludf.DUMMYFUNCTION("if(isblank(A74),"""",filter(Moorings!A:A,Moorings!B:B=left(A74,14),Moorings!D:D=D74))"),"")</f>
        <v/>
      </c>
      <c r="C74" s="31" t="str">
        <f ca="1">IFERROR(__xludf.DUMMYFUNCTION("if(isblank(A74),"""",filter(Moorings!C:C,Moorings!B:B=left(A74,14),Moorings!D:D=D74))"),"")</f>
        <v/>
      </c>
      <c r="D74" s="36"/>
      <c r="E74" s="31" t="str">
        <f ca="1">IFERROR(__xludf.DUMMYFUNCTION("if(isblank(A74),"""",filter(Moorings!A:A,Moorings!B:B=A74,Moorings!D:D=D74))"),"")</f>
        <v/>
      </c>
      <c r="F74" s="31" t="str">
        <f ca="1">IFERROR(__xludf.DUMMYFUNCTION("if(isblank(A74),"""",filter(Moorings!C:C,Moorings!B:B=A74,Moorings!D:D=D74))"),"")</f>
        <v/>
      </c>
      <c r="G74" s="37"/>
      <c r="H74" s="34"/>
      <c r="I74" s="37"/>
    </row>
    <row r="75" spans="1:9" ht="15.75" customHeight="1">
      <c r="A75" s="34" t="s">
        <v>33</v>
      </c>
      <c r="B75" s="35" t="str">
        <f ca="1">IFERROR(__xludf.DUMMYFUNCTION("if(isblank(A75),"""",filter(Moorings!A:A,Moorings!B:B=left(A75,14),Moorings!D:D=D75))"),"ATAPL-69839-001-0106")</f>
        <v>ATAPL-69839-001-0106</v>
      </c>
      <c r="C75" s="35" t="str">
        <f ca="1">IFERROR(__xludf.DUMMYFUNCTION("if(isblank(A75),"""",filter(Moorings!C:C,Moorings!B:B=left(A75,14),Moorings!D:D=D75))"),"SN0106")</f>
        <v>SN0106</v>
      </c>
      <c r="D75" s="36">
        <v>2</v>
      </c>
      <c r="E75" s="35" t="str">
        <f ca="1">IFERROR(__xludf.DUMMYFUNCTION("if(isblank(A75),"""",filter(Moorings!A:A,Moorings!B:B=A75,Moorings!D:D=D75))"),"ATAPL-58337-00001")</f>
        <v>ATAPL-58337-00001</v>
      </c>
      <c r="F75" s="35" t="str">
        <f ca="1">IFERROR(__xludf.DUMMYFUNCTION("if(isblank(A75),"""",filter(Moorings!C:C,Moorings!B:B=A75,Moorings!D:D=D75))"),"P0059")</f>
        <v>P0059</v>
      </c>
      <c r="G75" s="37" t="s">
        <v>144</v>
      </c>
      <c r="H75" s="34">
        <v>17533</v>
      </c>
      <c r="I75" s="37" t="s">
        <v>151</v>
      </c>
    </row>
    <row r="76" spans="1:9" ht="15.75" customHeight="1">
      <c r="A76" s="34" t="s">
        <v>33</v>
      </c>
      <c r="B76" s="35" t="str">
        <f ca="1">IFERROR(__xludf.DUMMYFUNCTION("if(isblank(A76),"""",filter(Moorings!A:A,Moorings!B:B=left(A76,14),Moorings!D:D=D76))"),"ATAPL-69839-001-0106")</f>
        <v>ATAPL-69839-001-0106</v>
      </c>
      <c r="C76" s="35" t="str">
        <f ca="1">IFERROR(__xludf.DUMMYFUNCTION("if(isblank(A76),"""",filter(Moorings!C:C,Moorings!B:B=left(A76,14),Moorings!D:D=D76))"),"SN0106")</f>
        <v>SN0106</v>
      </c>
      <c r="D76" s="36">
        <v>2</v>
      </c>
      <c r="E76" s="35" t="str">
        <f ca="1">IFERROR(__xludf.DUMMYFUNCTION("if(isblank(A76),"""",filter(Moorings!A:A,Moorings!B:B=A76,Moorings!D:D=D76))"),"ATAPL-58337-00001")</f>
        <v>ATAPL-58337-00001</v>
      </c>
      <c r="F76" s="35" t="str">
        <f ca="1">IFERROR(__xludf.DUMMYFUNCTION("if(isblank(A76),"""",filter(Moorings!C:C,Moorings!B:B=A76,Moorings!D:D=D76))"),"P0059")</f>
        <v>P0059</v>
      </c>
      <c r="G76" s="37" t="s">
        <v>145</v>
      </c>
      <c r="H76" s="34">
        <v>2229</v>
      </c>
      <c r="I76" s="37" t="s">
        <v>151</v>
      </c>
    </row>
    <row r="77" spans="1:9" ht="15.75" customHeight="1">
      <c r="A77" s="34" t="s">
        <v>33</v>
      </c>
      <c r="B77" s="35" t="str">
        <f ca="1">IFERROR(__xludf.DUMMYFUNCTION("if(isblank(A77),"""",filter(Moorings!A:A,Moorings!B:B=left(A77,14),Moorings!D:D=D77))"),"ATAPL-69839-001-0106")</f>
        <v>ATAPL-69839-001-0106</v>
      </c>
      <c r="C77" s="35" t="str">
        <f ca="1">IFERROR(__xludf.DUMMYFUNCTION("if(isblank(A77),"""",filter(Moorings!C:C,Moorings!B:B=left(A77,14),Moorings!D:D=D77))"),"SN0106")</f>
        <v>SN0106</v>
      </c>
      <c r="D77" s="36">
        <v>2</v>
      </c>
      <c r="E77" s="35" t="str">
        <f ca="1">IFERROR(__xludf.DUMMYFUNCTION("if(isblank(A77),"""",filter(Moorings!A:A,Moorings!B:B=A77,Moorings!D:D=D77))"),"ATAPL-58337-00001")</f>
        <v>ATAPL-58337-00001</v>
      </c>
      <c r="F77" s="35" t="str">
        <f ca="1">IFERROR(__xludf.DUMMYFUNCTION("if(isblank(A77),"""",filter(Moorings!C:C,Moorings!B:B=A77,Moorings!D:D=D77))"),"P0059")</f>
        <v>P0059</v>
      </c>
      <c r="G77" s="37" t="s">
        <v>146</v>
      </c>
      <c r="H77" s="34">
        <v>101</v>
      </c>
      <c r="I77" s="37" t="s">
        <v>151</v>
      </c>
    </row>
    <row r="78" spans="1:9" ht="15.75" customHeight="1">
      <c r="A78" s="34" t="s">
        <v>33</v>
      </c>
      <c r="B78" s="35" t="str">
        <f ca="1">IFERROR(__xludf.DUMMYFUNCTION("if(isblank(A78),"""",filter(Moorings!A:A,Moorings!B:B=left(A78,14),Moorings!D:D=D78))"),"ATAPL-69839-001-0106")</f>
        <v>ATAPL-69839-001-0106</v>
      </c>
      <c r="C78" s="35" t="str">
        <f ca="1">IFERROR(__xludf.DUMMYFUNCTION("if(isblank(A78),"""",filter(Moorings!C:C,Moorings!B:B=left(A78,14),Moorings!D:D=D78))"),"SN0106")</f>
        <v>SN0106</v>
      </c>
      <c r="D78" s="36">
        <v>2</v>
      </c>
      <c r="E78" s="35" t="str">
        <f ca="1">IFERROR(__xludf.DUMMYFUNCTION("if(isblank(A78),"""",filter(Moorings!A:A,Moorings!B:B=A78,Moorings!D:D=D78))"),"ATAPL-58337-00001")</f>
        <v>ATAPL-58337-00001</v>
      </c>
      <c r="F78" s="35" t="str">
        <f ca="1">IFERROR(__xludf.DUMMYFUNCTION("if(isblank(A78),"""",filter(Moorings!C:C,Moorings!B:B=A78,Moorings!D:D=D78))"),"P0059")</f>
        <v>P0059</v>
      </c>
      <c r="G78" s="37" t="s">
        <v>147</v>
      </c>
      <c r="H78" s="34">
        <v>38502</v>
      </c>
      <c r="I78" s="37" t="s">
        <v>151</v>
      </c>
    </row>
    <row r="79" spans="1:9" ht="15.75" customHeight="1">
      <c r="A79" s="34" t="s">
        <v>33</v>
      </c>
      <c r="B79" s="35" t="str">
        <f ca="1">IFERROR(__xludf.DUMMYFUNCTION("if(isblank(A79),"""",filter(Moorings!A:A,Moorings!B:B=left(A79,14),Moorings!D:D=D79))"),"ATAPL-69839-001-0106")</f>
        <v>ATAPL-69839-001-0106</v>
      </c>
      <c r="C79" s="35" t="str">
        <f ca="1">IFERROR(__xludf.DUMMYFUNCTION("if(isblank(A79),"""",filter(Moorings!C:C,Moorings!B:B=left(A79,14),Moorings!D:D=D79))"),"SN0106")</f>
        <v>SN0106</v>
      </c>
      <c r="D79" s="36">
        <v>2</v>
      </c>
      <c r="E79" s="35" t="str">
        <f ca="1">IFERROR(__xludf.DUMMYFUNCTION("if(isblank(A79),"""",filter(Moorings!A:A,Moorings!B:B=A79,Moorings!D:D=D79))"),"ATAPL-58337-00001")</f>
        <v>ATAPL-58337-00001</v>
      </c>
      <c r="F79" s="35" t="str">
        <f ca="1">IFERROR(__xludf.DUMMYFUNCTION("if(isblank(A79),"""",filter(Moorings!C:C,Moorings!B:B=A79,Moorings!D:D=D79))"),"P0059")</f>
        <v>P0059</v>
      </c>
      <c r="G79" s="37" t="s">
        <v>148</v>
      </c>
      <c r="H79" s="34">
        <v>1</v>
      </c>
      <c r="I79" s="37" t="s">
        <v>152</v>
      </c>
    </row>
    <row r="80" spans="1:9" ht="15.75" customHeight="1">
      <c r="A80" s="34" t="s">
        <v>33</v>
      </c>
      <c r="B80" s="35" t="str">
        <f ca="1">IFERROR(__xludf.DUMMYFUNCTION("if(isblank(A80),"""",filter(Moorings!A:A,Moorings!B:B=left(A80,14),Moorings!D:D=D80))"),"ATAPL-69839-001-0106")</f>
        <v>ATAPL-69839-001-0106</v>
      </c>
      <c r="C80" s="35" t="str">
        <f ca="1">IFERROR(__xludf.DUMMYFUNCTION("if(isblank(A80),"""",filter(Moorings!C:C,Moorings!B:B=left(A80,14),Moorings!D:D=D80))"),"SN0106")</f>
        <v>SN0106</v>
      </c>
      <c r="D80" s="36">
        <v>2</v>
      </c>
      <c r="E80" s="35" t="str">
        <f ca="1">IFERROR(__xludf.DUMMYFUNCTION("if(isblank(A80),"""",filter(Moorings!A:A,Moorings!B:B=A80,Moorings!D:D=D80))"),"ATAPL-58337-00001")</f>
        <v>ATAPL-58337-00001</v>
      </c>
      <c r="F80" s="35" t="str">
        <f ca="1">IFERROR(__xludf.DUMMYFUNCTION("if(isblank(A80),"""",filter(Moorings!C:C,Moorings!B:B=A80,Moorings!D:D=D80))"),"P0059")</f>
        <v>P0059</v>
      </c>
      <c r="G80" s="37" t="s">
        <v>149</v>
      </c>
      <c r="H80" s="34">
        <v>0</v>
      </c>
      <c r="I80" s="37" t="s">
        <v>152</v>
      </c>
    </row>
    <row r="81" spans="1:9" ht="15.75" customHeight="1">
      <c r="A81" s="34" t="s">
        <v>33</v>
      </c>
      <c r="B81" s="35" t="str">
        <f ca="1">IFERROR(__xludf.DUMMYFUNCTION("if(isblank(A81),"""",filter(Moorings!A:A,Moorings!B:B=left(A81,14),Moorings!D:D=D81))"),"ATAPL-69839-001-0106")</f>
        <v>ATAPL-69839-001-0106</v>
      </c>
      <c r="C81" s="35" t="str">
        <f ca="1">IFERROR(__xludf.DUMMYFUNCTION("if(isblank(A81),"""",filter(Moorings!C:C,Moorings!B:B=left(A81,14),Moorings!D:D=D81))"),"SN0106")</f>
        <v>SN0106</v>
      </c>
      <c r="D81" s="36">
        <v>2</v>
      </c>
      <c r="E81" s="35" t="str">
        <f ca="1">IFERROR(__xludf.DUMMYFUNCTION("if(isblank(A81),"""",filter(Moorings!A:A,Moorings!B:B=A81,Moorings!D:D=D81))"),"ATAPL-58337-00001")</f>
        <v>ATAPL-58337-00001</v>
      </c>
      <c r="F81" s="35" t="str">
        <f ca="1">IFERROR(__xludf.DUMMYFUNCTION("if(isblank(A81),"""",filter(Moorings!C:C,Moorings!B:B=A81,Moorings!D:D=D81))"),"P0059")</f>
        <v>P0059</v>
      </c>
      <c r="G81" s="37" t="s">
        <v>150</v>
      </c>
      <c r="H81" s="34">
        <v>35</v>
      </c>
      <c r="I81" s="37"/>
    </row>
    <row r="82" spans="1:9" ht="15.75" customHeight="1">
      <c r="A82" s="34"/>
      <c r="B82" s="31" t="str">
        <f ca="1">IFERROR(__xludf.DUMMYFUNCTION("if(isblank(A82),"""",filter(Moorings!A:A,Moorings!B:B=left(A82,14),Moorings!D:D=D82))"),"")</f>
        <v/>
      </c>
      <c r="C82" s="31" t="str">
        <f ca="1">IFERROR(__xludf.DUMMYFUNCTION("if(isblank(A82),"""",filter(Moorings!C:C,Moorings!B:B=left(A82,14),Moorings!D:D=D82))"),"")</f>
        <v/>
      </c>
      <c r="D82" s="36"/>
      <c r="E82" s="31" t="str">
        <f ca="1">IFERROR(__xludf.DUMMYFUNCTION("if(isblank(A82),"""",filter(Moorings!A:A,Moorings!B:B=A82,Moorings!D:D=D82))"),"")</f>
        <v/>
      </c>
      <c r="F82" s="31" t="str">
        <f ca="1">IFERROR(__xludf.DUMMYFUNCTION("if(isblank(A82),"""",filter(Moorings!C:C,Moorings!B:B=A82,Moorings!D:D=D82))"),"")</f>
        <v/>
      </c>
      <c r="G82" s="37"/>
      <c r="H82" s="34"/>
      <c r="I82" s="37"/>
    </row>
    <row r="83" spans="1:9" ht="15.75" customHeight="1">
      <c r="A83" s="37" t="s">
        <v>36</v>
      </c>
      <c r="B83" s="35" t="str">
        <f ca="1">IFERROR(__xludf.DUMMYFUNCTION("if(isblank(A83),"""",filter(Moorings!A:A,Moorings!B:B=left(A83,14),Moorings!D:D=D83))"),"ATAPL-69839-001-0103")</f>
        <v>ATAPL-69839-001-0103</v>
      </c>
      <c r="C83" s="35" t="str">
        <f ca="1">IFERROR(__xludf.DUMMYFUNCTION("if(isblank(A83),"""",filter(Moorings!C:C,Moorings!B:B=left(A83,14),Moorings!D:D=D83))"),"SN0103")</f>
        <v>SN0103</v>
      </c>
      <c r="D83" s="36">
        <v>1</v>
      </c>
      <c r="E83" s="35" t="str">
        <f ca="1">IFERROR(__xludf.DUMMYFUNCTION("if(isblank(A83),"""",filter(Moorings!A:A,Moorings!B:B=A83,Moorings!D:D=D83))"),"ATAPL-58322-00004")</f>
        <v>ATAPL-58322-00004</v>
      </c>
      <c r="F83" s="35" t="str">
        <f ca="1">IFERROR(__xludf.DUMMYFUNCTION("if(isblank(A83),"""",filter(Moorings!C:C,Moorings!B:B=A83,Moorings!D:D=D83))"),"1131")</f>
        <v>1131</v>
      </c>
      <c r="G83" s="37" t="s">
        <v>153</v>
      </c>
      <c r="H83" s="34">
        <v>124</v>
      </c>
      <c r="I83" s="42"/>
    </row>
    <row r="84" spans="1:9" ht="15.75" customHeight="1">
      <c r="A84" s="37" t="s">
        <v>36</v>
      </c>
      <c r="B84" s="35" t="str">
        <f ca="1">IFERROR(__xludf.DUMMYFUNCTION("if(isblank(A84),"""",filter(Moorings!A:A,Moorings!B:B=left(A84,14),Moorings!D:D=D84))"),"ATAPL-69839-001-0103")</f>
        <v>ATAPL-69839-001-0103</v>
      </c>
      <c r="C84" s="35" t="str">
        <f ca="1">IFERROR(__xludf.DUMMYFUNCTION("if(isblank(A84),"""",filter(Moorings!C:C,Moorings!B:B=left(A84,14),Moorings!D:D=D84))"),"SN0103")</f>
        <v>SN0103</v>
      </c>
      <c r="D84" s="36">
        <v>1</v>
      </c>
      <c r="E84" s="35" t="str">
        <f ca="1">IFERROR(__xludf.DUMMYFUNCTION("if(isblank(A84),"""",filter(Moorings!A:A,Moorings!B:B=A84,Moorings!D:D=D84))"),"ATAPL-58322-00004")</f>
        <v>ATAPL-58322-00004</v>
      </c>
      <c r="F84" s="35" t="str">
        <f ca="1">IFERROR(__xludf.DUMMYFUNCTION("if(isblank(A84),"""",filter(Moorings!C:C,Moorings!B:B=A84,Moorings!D:D=D84))"),"1131")</f>
        <v>1131</v>
      </c>
      <c r="G84" s="37" t="s">
        <v>154</v>
      </c>
      <c r="H84" s="34">
        <v>3.9E-2</v>
      </c>
      <c r="I84" s="42"/>
    </row>
    <row r="85" spans="1:9" ht="15.75" customHeight="1">
      <c r="A85" s="37" t="s">
        <v>36</v>
      </c>
      <c r="B85" s="35" t="str">
        <f ca="1">IFERROR(__xludf.DUMMYFUNCTION("if(isblank(A85),"""",filter(Moorings!A:A,Moorings!B:B=left(A85,14),Moorings!D:D=D85))"),"ATAPL-69839-001-0103")</f>
        <v>ATAPL-69839-001-0103</v>
      </c>
      <c r="C85" s="35" t="str">
        <f ca="1">IFERROR(__xludf.DUMMYFUNCTION("if(isblank(A85),"""",filter(Moorings!C:C,Moorings!B:B=left(A85,14),Moorings!D:D=D85))"),"SN0103")</f>
        <v>SN0103</v>
      </c>
      <c r="D85" s="36">
        <v>1</v>
      </c>
      <c r="E85" s="35" t="str">
        <f ca="1">IFERROR(__xludf.DUMMYFUNCTION("if(isblank(A85),"""",filter(Moorings!A:A,Moorings!B:B=A85,Moorings!D:D=D85))"),"ATAPL-58322-00004")</f>
        <v>ATAPL-58322-00004</v>
      </c>
      <c r="F85" s="35" t="str">
        <f ca="1">IFERROR(__xludf.DUMMYFUNCTION("if(isblank(A85),"""",filter(Moorings!C:C,Moorings!B:B=A85,Moorings!D:D=D85))"),"1131")</f>
        <v>1131</v>
      </c>
      <c r="G85" s="37" t="s">
        <v>155</v>
      </c>
      <c r="H85" s="34">
        <v>700</v>
      </c>
      <c r="I85" s="42"/>
    </row>
    <row r="86" spans="1:9" ht="15.75" customHeight="1">
      <c r="A86" s="37" t="s">
        <v>36</v>
      </c>
      <c r="B86" s="35" t="str">
        <f ca="1">IFERROR(__xludf.DUMMYFUNCTION("if(isblank(A86),"""",filter(Moorings!A:A,Moorings!B:B=left(A86,14),Moorings!D:D=D86))"),"ATAPL-69839-001-0103")</f>
        <v>ATAPL-69839-001-0103</v>
      </c>
      <c r="C86" s="35" t="str">
        <f ca="1">IFERROR(__xludf.DUMMYFUNCTION("if(isblank(A86),"""",filter(Moorings!C:C,Moorings!B:B=left(A86,14),Moorings!D:D=D86))"),"SN0103")</f>
        <v>SN0103</v>
      </c>
      <c r="D86" s="36">
        <v>1</v>
      </c>
      <c r="E86" s="35" t="str">
        <f ca="1">IFERROR(__xludf.DUMMYFUNCTION("if(isblank(A86),"""",filter(Moorings!A:A,Moorings!B:B=A86,Moorings!D:D=D86))"),"ATAPL-58322-00004")</f>
        <v>ATAPL-58322-00004</v>
      </c>
      <c r="F86" s="35" t="str">
        <f ca="1">IFERROR(__xludf.DUMMYFUNCTION("if(isblank(A86),"""",filter(Moorings!C:C,Moorings!B:B=A86,Moorings!D:D=D86))"),"1131")</f>
        <v>1131</v>
      </c>
      <c r="G86" s="37" t="s">
        <v>156</v>
      </c>
      <c r="H86" s="34">
        <v>1.0760000000000001</v>
      </c>
      <c r="I86" s="42"/>
    </row>
    <row r="87" spans="1:9" ht="15.75" customHeight="1">
      <c r="A87" s="43" t="s">
        <v>36</v>
      </c>
      <c r="B87" s="35" t="str">
        <f ca="1">IFERROR(__xludf.DUMMYFUNCTION("if(isblank(A87),"""",filter(Moorings!A:A,Moorings!B:B=left(A87,14),Moorings!D:D=D87))"),"ATAPL-69839-001-0103")</f>
        <v>ATAPL-69839-001-0103</v>
      </c>
      <c r="C87" s="35" t="str">
        <f ca="1">IFERROR(__xludf.DUMMYFUNCTION("if(isblank(A87),"""",filter(Moorings!C:C,Moorings!B:B=left(A87,14),Moorings!D:D=D87))"),"SN0103")</f>
        <v>SN0103</v>
      </c>
      <c r="D87" s="22">
        <v>1</v>
      </c>
      <c r="E87" s="35" t="str">
        <f ca="1">IFERROR(__xludf.DUMMYFUNCTION("if(isblank(A87),"""",filter(Moorings!A:A,Moorings!B:B=A87,Moorings!D:D=D87))"),"ATAPL-58322-00004")</f>
        <v>ATAPL-58322-00004</v>
      </c>
      <c r="F87" s="35" t="str">
        <f ca="1">IFERROR(__xludf.DUMMYFUNCTION("if(isblank(A87),"""",filter(Moorings!C:C,Moorings!B:B=A87,Moorings!D:D=D87))"),"1131")</f>
        <v>1131</v>
      </c>
      <c r="G87" s="43" t="s">
        <v>157</v>
      </c>
      <c r="H87" s="11">
        <v>54</v>
      </c>
      <c r="I87" s="43" t="s">
        <v>158</v>
      </c>
    </row>
    <row r="88" spans="1:9" ht="15.75" customHeight="1">
      <c r="A88" s="43" t="s">
        <v>36</v>
      </c>
      <c r="B88" s="35" t="str">
        <f ca="1">IFERROR(__xludf.DUMMYFUNCTION("if(isblank(A88),"""",filter(Moorings!A:A,Moorings!B:B=left(A88,14),Moorings!D:D=D88))"),"ATAPL-69839-001-0103")</f>
        <v>ATAPL-69839-001-0103</v>
      </c>
      <c r="C88" s="35" t="str">
        <f ca="1">IFERROR(__xludf.DUMMYFUNCTION("if(isblank(A88),"""",filter(Moorings!C:C,Moorings!B:B=left(A88,14),Moorings!D:D=D88))"),"SN0103")</f>
        <v>SN0103</v>
      </c>
      <c r="D88" s="22">
        <v>1</v>
      </c>
      <c r="E88" s="35" t="str">
        <f ca="1">IFERROR(__xludf.DUMMYFUNCTION("if(isblank(A88),"""",filter(Moorings!A:A,Moorings!B:B=A88,Moorings!D:D=D88))"),"ATAPL-58322-00004")</f>
        <v>ATAPL-58322-00004</v>
      </c>
      <c r="F88" s="35" t="str">
        <f ca="1">IFERROR(__xludf.DUMMYFUNCTION("if(isblank(A88),"""",filter(Moorings!C:C,Moorings!B:B=A88,Moorings!D:D=D88))"),"1131")</f>
        <v>1131</v>
      </c>
      <c r="G88" s="43" t="s">
        <v>159</v>
      </c>
      <c r="H88" s="44">
        <v>1.807E-6</v>
      </c>
      <c r="I88" s="43" t="s">
        <v>160</v>
      </c>
    </row>
    <row r="89" spans="1:9" ht="15.75" customHeight="1">
      <c r="A89" s="43" t="s">
        <v>36</v>
      </c>
      <c r="B89" s="35" t="str">
        <f ca="1">IFERROR(__xludf.DUMMYFUNCTION("if(isblank(A89),"""",filter(Moorings!A:A,Moorings!B:B=left(A89,14),Moorings!D:D=D89))"),"ATAPL-69839-001-0103")</f>
        <v>ATAPL-69839-001-0103</v>
      </c>
      <c r="C89" s="35" t="str">
        <f ca="1">IFERROR(__xludf.DUMMYFUNCTION("if(isblank(A89),"""",filter(Moorings!C:C,Moorings!B:B=left(A89,14),Moorings!D:D=D89))"),"SN0103")</f>
        <v>SN0103</v>
      </c>
      <c r="D89" s="22">
        <v>1</v>
      </c>
      <c r="E89" s="35" t="str">
        <f ca="1">IFERROR(__xludf.DUMMYFUNCTION("if(isblank(A89),"""",filter(Moorings!A:A,Moorings!B:B=A89,Moorings!D:D=D89))"),"ATAPL-58322-00004")</f>
        <v>ATAPL-58322-00004</v>
      </c>
      <c r="F89" s="35" t="str">
        <f ca="1">IFERROR(__xludf.DUMMYFUNCTION("if(isblank(A89),"""",filter(Moorings!C:C,Moorings!B:B=A89,Moorings!D:D=D89))"),"1131")</f>
        <v>1131</v>
      </c>
      <c r="G89" s="43" t="s">
        <v>161</v>
      </c>
      <c r="H89" s="11">
        <v>54</v>
      </c>
      <c r="I89" s="43" t="s">
        <v>158</v>
      </c>
    </row>
    <row r="90" spans="1:9" ht="15.75" customHeight="1">
      <c r="A90" s="43" t="s">
        <v>36</v>
      </c>
      <c r="B90" s="35" t="str">
        <f ca="1">IFERROR(__xludf.DUMMYFUNCTION("if(isblank(A90),"""",filter(Moorings!A:A,Moorings!B:B=left(A90,14),Moorings!D:D=D90))"),"ATAPL-69839-001-0103")</f>
        <v>ATAPL-69839-001-0103</v>
      </c>
      <c r="C90" s="35" t="str">
        <f ca="1">IFERROR(__xludf.DUMMYFUNCTION("if(isblank(A90),"""",filter(Moorings!C:C,Moorings!B:B=left(A90,14),Moorings!D:D=D90))"),"SN0103")</f>
        <v>SN0103</v>
      </c>
      <c r="D90" s="22">
        <v>1</v>
      </c>
      <c r="E90" s="35" t="str">
        <f ca="1">IFERROR(__xludf.DUMMYFUNCTION("if(isblank(A90),"""",filter(Moorings!A:A,Moorings!B:B=A90,Moorings!D:D=D90))"),"ATAPL-58322-00004")</f>
        <v>ATAPL-58322-00004</v>
      </c>
      <c r="F90" s="35" t="str">
        <f ca="1">IFERROR(__xludf.DUMMYFUNCTION("if(isblank(A90),"""",filter(Moorings!C:C,Moorings!B:B=A90,Moorings!D:D=D90))"),"1131")</f>
        <v>1131</v>
      </c>
      <c r="G90" s="43" t="s">
        <v>162</v>
      </c>
      <c r="H90" s="11">
        <v>1.2200000000000001E-2</v>
      </c>
      <c r="I90" s="43" t="s">
        <v>163</v>
      </c>
    </row>
    <row r="91" spans="1:9" ht="15.75" customHeight="1">
      <c r="A91" s="43" t="s">
        <v>36</v>
      </c>
      <c r="B91" s="35" t="str">
        <f ca="1">IFERROR(__xludf.DUMMYFUNCTION("if(isblank(A91),"""",filter(Moorings!A:A,Moorings!B:B=left(A91,14),Moorings!D:D=D91))"),"ATAPL-69839-001-0103")</f>
        <v>ATAPL-69839-001-0103</v>
      </c>
      <c r="C91" s="35" t="str">
        <f ca="1">IFERROR(__xludf.DUMMYFUNCTION("if(isblank(A91),"""",filter(Moorings!C:C,Moorings!B:B=left(A91,14),Moorings!D:D=D91))"),"SN0103")</f>
        <v>SN0103</v>
      </c>
      <c r="D91" s="22">
        <v>1</v>
      </c>
      <c r="E91" s="35" t="str">
        <f ca="1">IFERROR(__xludf.DUMMYFUNCTION("if(isblank(A91),"""",filter(Moorings!A:A,Moorings!B:B=A91,Moorings!D:D=D91))"),"ATAPL-58322-00004")</f>
        <v>ATAPL-58322-00004</v>
      </c>
      <c r="F91" s="35" t="str">
        <f ca="1">IFERROR(__xludf.DUMMYFUNCTION("if(isblank(A91),"""",filter(Moorings!C:C,Moorings!B:B=A91,Moorings!D:D=D91))"),"1131")</f>
        <v>1131</v>
      </c>
      <c r="G91" s="43" t="s">
        <v>164</v>
      </c>
      <c r="H91" s="11">
        <v>48</v>
      </c>
      <c r="I91" s="43" t="s">
        <v>158</v>
      </c>
    </row>
    <row r="92" spans="1:9" ht="15.75" customHeight="1">
      <c r="A92" s="43" t="s">
        <v>36</v>
      </c>
      <c r="B92" s="35" t="str">
        <f ca="1">IFERROR(__xludf.DUMMYFUNCTION("if(isblank(A92),"""",filter(Moorings!A:A,Moorings!B:B=left(A92,14),Moorings!D:D=D92))"),"ATAPL-69839-001-0103")</f>
        <v>ATAPL-69839-001-0103</v>
      </c>
      <c r="C92" s="35" t="str">
        <f ca="1">IFERROR(__xludf.DUMMYFUNCTION("if(isblank(A92),"""",filter(Moorings!C:C,Moorings!B:B=left(A92,14),Moorings!D:D=D92))"),"SN0103")</f>
        <v>SN0103</v>
      </c>
      <c r="D92" s="22">
        <v>1</v>
      </c>
      <c r="E92" s="35" t="str">
        <f ca="1">IFERROR(__xludf.DUMMYFUNCTION("if(isblank(A92),"""",filter(Moorings!A:A,Moorings!B:B=A92,Moorings!D:D=D92))"),"ATAPL-58322-00004")</f>
        <v>ATAPL-58322-00004</v>
      </c>
      <c r="F92" s="35" t="str">
        <f ca="1">IFERROR(__xludf.DUMMYFUNCTION("if(isblank(A92),"""",filter(Moorings!C:C,Moorings!B:B=A92,Moorings!D:D=D92))"),"1131")</f>
        <v>1131</v>
      </c>
      <c r="G92" s="43" t="s">
        <v>165</v>
      </c>
      <c r="H92" s="11">
        <v>9.0300000000000005E-2</v>
      </c>
      <c r="I92" s="43" t="s">
        <v>166</v>
      </c>
    </row>
    <row r="93" spans="1:9" ht="15.75" customHeight="1">
      <c r="A93" s="37"/>
      <c r="B93" s="31" t="str">
        <f ca="1">IFERROR(__xludf.DUMMYFUNCTION("if(isblank(A93),"""",filter(Moorings!A:A,Moorings!B:B=left(A93,14),Moorings!D:D=D93))"),"")</f>
        <v/>
      </c>
      <c r="C93" s="31" t="str">
        <f ca="1">IFERROR(__xludf.DUMMYFUNCTION("if(isblank(A93),"""",filter(Moorings!C:C,Moorings!B:B=left(A93,14),Moorings!D:D=D93))"),"")</f>
        <v/>
      </c>
      <c r="D93" s="36"/>
      <c r="E93" s="31" t="str">
        <f ca="1">IFERROR(__xludf.DUMMYFUNCTION("if(isblank(A93),"""",filter(Moorings!A:A,Moorings!B:B=A93,Moorings!D:D=D93))"),"")</f>
        <v/>
      </c>
      <c r="F93" s="31" t="str">
        <f ca="1">IFERROR(__xludf.DUMMYFUNCTION("if(isblank(A93),"""",filter(Moorings!C:C,Moorings!B:B=A93,Moorings!D:D=D93))"),"")</f>
        <v/>
      </c>
      <c r="G93" s="37"/>
      <c r="H93" s="34"/>
      <c r="I93" s="37"/>
    </row>
    <row r="94" spans="1:9" ht="15.75" customHeight="1">
      <c r="A94" s="37" t="s">
        <v>36</v>
      </c>
      <c r="B94" s="35" t="str">
        <f ca="1">IFERROR(__xludf.DUMMYFUNCTION("if(isblank(A94),"""",filter(Moorings!A:A,Moorings!B:B=left(A94,14),Moorings!D:D=D94))"),"ATAPL-69839-001-0106")</f>
        <v>ATAPL-69839-001-0106</v>
      </c>
      <c r="C94" s="35" t="str">
        <f ca="1">IFERROR(__xludf.DUMMYFUNCTION("if(isblank(A94),"""",filter(Moorings!C:C,Moorings!B:B=left(A94,14),Moorings!D:D=D94))"),"SN0106")</f>
        <v>SN0106</v>
      </c>
      <c r="D94" s="36">
        <v>2</v>
      </c>
      <c r="E94" s="35" t="str">
        <f ca="1">IFERROR(__xludf.DUMMYFUNCTION("if(isblank(A94),"""",filter(Moorings!A:A,Moorings!B:B=A94,Moorings!D:D=D94))"),"ATAPL-58322-00012")</f>
        <v>ATAPL-58322-00012</v>
      </c>
      <c r="F94" s="35" t="str">
        <f ca="1">IFERROR(__xludf.DUMMYFUNCTION("if(isblank(A94),"""",filter(Moorings!C:C,Moorings!B:B=A94,Moorings!D:D=D94))"),"1294")</f>
        <v>1294</v>
      </c>
      <c r="G94" s="37" t="s">
        <v>153</v>
      </c>
      <c r="H94" s="34">
        <v>124</v>
      </c>
      <c r="I94" s="37" t="s">
        <v>167</v>
      </c>
    </row>
    <row r="95" spans="1:9" ht="15.75" customHeight="1">
      <c r="A95" s="37" t="s">
        <v>36</v>
      </c>
      <c r="B95" s="35" t="str">
        <f ca="1">IFERROR(__xludf.DUMMYFUNCTION("if(isblank(A95),"""",filter(Moorings!A:A,Moorings!B:B=left(A95,14),Moorings!D:D=D95))"),"ATAPL-69839-001-0106")</f>
        <v>ATAPL-69839-001-0106</v>
      </c>
      <c r="C95" s="35" t="str">
        <f ca="1">IFERROR(__xludf.DUMMYFUNCTION("if(isblank(A95),"""",filter(Moorings!C:C,Moorings!B:B=left(A95,14),Moorings!D:D=D95))"),"SN0106")</f>
        <v>SN0106</v>
      </c>
      <c r="D95" s="36">
        <v>2</v>
      </c>
      <c r="E95" s="35" t="str">
        <f ca="1">IFERROR(__xludf.DUMMYFUNCTION("if(isblank(A95),"""",filter(Moorings!A:A,Moorings!B:B=A95,Moorings!D:D=D95))"),"ATAPL-58322-00012")</f>
        <v>ATAPL-58322-00012</v>
      </c>
      <c r="F95" s="35" t="str">
        <f ca="1">IFERROR(__xludf.DUMMYFUNCTION("if(isblank(A95),"""",filter(Moorings!C:C,Moorings!B:B=A95,Moorings!D:D=D95))"),"1294")</f>
        <v>1294</v>
      </c>
      <c r="G95" s="37" t="s">
        <v>154</v>
      </c>
      <c r="H95" s="34">
        <v>3.9E-2</v>
      </c>
      <c r="I95" s="37" t="s">
        <v>168</v>
      </c>
    </row>
    <row r="96" spans="1:9" ht="15.75" customHeight="1">
      <c r="A96" s="37" t="s">
        <v>36</v>
      </c>
      <c r="B96" s="35" t="str">
        <f ca="1">IFERROR(__xludf.DUMMYFUNCTION("if(isblank(A96),"""",filter(Moorings!A:A,Moorings!B:B=left(A96,14),Moorings!D:D=D96))"),"ATAPL-69839-001-0106")</f>
        <v>ATAPL-69839-001-0106</v>
      </c>
      <c r="C96" s="35" t="str">
        <f ca="1">IFERROR(__xludf.DUMMYFUNCTION("if(isblank(A96),"""",filter(Moorings!C:C,Moorings!B:B=left(A96,14),Moorings!D:D=D96))"),"SN0106")</f>
        <v>SN0106</v>
      </c>
      <c r="D96" s="36">
        <v>2</v>
      </c>
      <c r="E96" s="35" t="str">
        <f ca="1">IFERROR(__xludf.DUMMYFUNCTION("if(isblank(A96),"""",filter(Moorings!A:A,Moorings!B:B=A96,Moorings!D:D=D96))"),"ATAPL-58322-00012")</f>
        <v>ATAPL-58322-00012</v>
      </c>
      <c r="F96" s="35" t="str">
        <f ca="1">IFERROR(__xludf.DUMMYFUNCTION("if(isblank(A96),"""",filter(Moorings!C:C,Moorings!B:B=A96,Moorings!D:D=D96))"),"1294")</f>
        <v>1294</v>
      </c>
      <c r="G96" s="37" t="s">
        <v>155</v>
      </c>
      <c r="H96" s="34">
        <v>700</v>
      </c>
      <c r="I96" s="37" t="s">
        <v>168</v>
      </c>
    </row>
    <row r="97" spans="1:9" ht="15.75" customHeight="1">
      <c r="A97" s="37" t="s">
        <v>36</v>
      </c>
      <c r="B97" s="35" t="str">
        <f ca="1">IFERROR(__xludf.DUMMYFUNCTION("if(isblank(A97),"""",filter(Moorings!A:A,Moorings!B:B=left(A97,14),Moorings!D:D=D97))"),"ATAPL-69839-001-0106")</f>
        <v>ATAPL-69839-001-0106</v>
      </c>
      <c r="C97" s="35" t="str">
        <f ca="1">IFERROR(__xludf.DUMMYFUNCTION("if(isblank(A97),"""",filter(Moorings!C:C,Moorings!B:B=left(A97,14),Moorings!D:D=D97))"),"SN0106")</f>
        <v>SN0106</v>
      </c>
      <c r="D97" s="36">
        <v>2</v>
      </c>
      <c r="E97" s="35" t="str">
        <f ca="1">IFERROR(__xludf.DUMMYFUNCTION("if(isblank(A97),"""",filter(Moorings!A:A,Moorings!B:B=A97,Moorings!D:D=D97))"),"ATAPL-58322-00012")</f>
        <v>ATAPL-58322-00012</v>
      </c>
      <c r="F97" s="35" t="str">
        <f ca="1">IFERROR(__xludf.DUMMYFUNCTION("if(isblank(A97),"""",filter(Moorings!C:C,Moorings!B:B=A97,Moorings!D:D=D97))"),"1294")</f>
        <v>1294</v>
      </c>
      <c r="G97" s="37" t="s">
        <v>156</v>
      </c>
      <c r="H97" s="34">
        <v>1.0760000000000001</v>
      </c>
      <c r="I97" s="37" t="s">
        <v>168</v>
      </c>
    </row>
    <row r="98" spans="1:9" ht="15.75" customHeight="1">
      <c r="A98" s="43" t="s">
        <v>36</v>
      </c>
      <c r="B98" s="35" t="str">
        <f ca="1">IFERROR(__xludf.DUMMYFUNCTION("if(isblank(A98),"""",filter(Moorings!A:A,Moorings!B:B=left(A98,14),Moorings!D:D=D98))"),"ATAPL-69839-001-0106")</f>
        <v>ATAPL-69839-001-0106</v>
      </c>
      <c r="C98" s="35" t="str">
        <f ca="1">IFERROR(__xludf.DUMMYFUNCTION("if(isblank(A98),"""",filter(Moorings!C:C,Moorings!B:B=left(A98,14),Moorings!D:D=D98))"),"SN0106")</f>
        <v>SN0106</v>
      </c>
      <c r="D98" s="22">
        <v>2</v>
      </c>
      <c r="E98" s="35" t="str">
        <f ca="1">IFERROR(__xludf.DUMMYFUNCTION("if(isblank(A98),"""",filter(Moorings!A:A,Moorings!B:B=A98,Moorings!D:D=D98))"),"ATAPL-58322-00012")</f>
        <v>ATAPL-58322-00012</v>
      </c>
      <c r="F98" s="35" t="str">
        <f ca="1">IFERROR(__xludf.DUMMYFUNCTION("if(isblank(A98),"""",filter(Moorings!C:C,Moorings!B:B=A98,Moorings!D:D=D98))"),"1294")</f>
        <v>1294</v>
      </c>
      <c r="G98" s="43" t="s">
        <v>157</v>
      </c>
      <c r="H98" s="11">
        <v>53</v>
      </c>
      <c r="I98" s="43" t="s">
        <v>158</v>
      </c>
    </row>
    <row r="99" spans="1:9" ht="15.75" customHeight="1">
      <c r="A99" s="43" t="s">
        <v>36</v>
      </c>
      <c r="B99" s="35" t="str">
        <f ca="1">IFERROR(__xludf.DUMMYFUNCTION("if(isblank(A99),"""",filter(Moorings!A:A,Moorings!B:B=left(A99,14),Moorings!D:D=D99))"),"ATAPL-69839-001-0106")</f>
        <v>ATAPL-69839-001-0106</v>
      </c>
      <c r="C99" s="35" t="str">
        <f ca="1">IFERROR(__xludf.DUMMYFUNCTION("if(isblank(A99),"""",filter(Moorings!C:C,Moorings!B:B=left(A99,14),Moorings!D:D=D99))"),"SN0106")</f>
        <v>SN0106</v>
      </c>
      <c r="D99" s="22">
        <v>2</v>
      </c>
      <c r="E99" s="35" t="str">
        <f ca="1">IFERROR(__xludf.DUMMYFUNCTION("if(isblank(A99),"""",filter(Moorings!A:A,Moorings!B:B=A99,Moorings!D:D=D99))"),"ATAPL-58322-00012")</f>
        <v>ATAPL-58322-00012</v>
      </c>
      <c r="F99" s="35" t="str">
        <f ca="1">IFERROR(__xludf.DUMMYFUNCTION("if(isblank(A99),"""",filter(Moorings!C:C,Moorings!B:B=A99,Moorings!D:D=D99))"),"1294")</f>
        <v>1294</v>
      </c>
      <c r="G99" s="43" t="s">
        <v>159</v>
      </c>
      <c r="H99" s="44">
        <v>1.863E-6</v>
      </c>
      <c r="I99" s="43" t="s">
        <v>160</v>
      </c>
    </row>
    <row r="100" spans="1:9" ht="15.75" customHeight="1">
      <c r="A100" s="43" t="s">
        <v>36</v>
      </c>
      <c r="B100" s="35" t="str">
        <f ca="1">IFERROR(__xludf.DUMMYFUNCTION("if(isblank(A100),"""",filter(Moorings!A:A,Moorings!B:B=left(A100,14),Moorings!D:D=D100))"),"ATAPL-69839-001-0106")</f>
        <v>ATAPL-69839-001-0106</v>
      </c>
      <c r="C100" s="35" t="str">
        <f ca="1">IFERROR(__xludf.DUMMYFUNCTION("if(isblank(A100),"""",filter(Moorings!C:C,Moorings!B:B=left(A100,14),Moorings!D:D=D100))"),"SN0106")</f>
        <v>SN0106</v>
      </c>
      <c r="D100" s="22">
        <v>2</v>
      </c>
      <c r="E100" s="35" t="str">
        <f ca="1">IFERROR(__xludf.DUMMYFUNCTION("if(isblank(A100),"""",filter(Moorings!A:A,Moorings!B:B=A100,Moorings!D:D=D100))"),"ATAPL-58322-00012")</f>
        <v>ATAPL-58322-00012</v>
      </c>
      <c r="F100" s="35" t="str">
        <f ca="1">IFERROR(__xludf.DUMMYFUNCTION("if(isblank(A100),"""",filter(Moorings!C:C,Moorings!B:B=A100,Moorings!D:D=D100))"),"1294")</f>
        <v>1294</v>
      </c>
      <c r="G100" s="43" t="s">
        <v>161</v>
      </c>
      <c r="H100" s="11">
        <v>53</v>
      </c>
      <c r="I100" s="43" t="s">
        <v>158</v>
      </c>
    </row>
    <row r="101" spans="1:9" ht="15.75" customHeight="1">
      <c r="A101" s="43" t="s">
        <v>36</v>
      </c>
      <c r="B101" s="35" t="str">
        <f ca="1">IFERROR(__xludf.DUMMYFUNCTION("if(isblank(A101),"""",filter(Moorings!A:A,Moorings!B:B=left(A101,14),Moorings!D:D=D101))"),"ATAPL-69839-001-0106")</f>
        <v>ATAPL-69839-001-0106</v>
      </c>
      <c r="C101" s="35" t="str">
        <f ca="1">IFERROR(__xludf.DUMMYFUNCTION("if(isblank(A101),"""",filter(Moorings!C:C,Moorings!B:B=left(A101,14),Moorings!D:D=D101))"),"SN0106")</f>
        <v>SN0106</v>
      </c>
      <c r="D101" s="22">
        <v>2</v>
      </c>
      <c r="E101" s="35" t="str">
        <f ca="1">IFERROR(__xludf.DUMMYFUNCTION("if(isblank(A101),"""",filter(Moorings!A:A,Moorings!B:B=A101,Moorings!D:D=D101))"),"ATAPL-58322-00012")</f>
        <v>ATAPL-58322-00012</v>
      </c>
      <c r="F101" s="35" t="str">
        <f ca="1">IFERROR(__xludf.DUMMYFUNCTION("if(isblank(A101),"""",filter(Moorings!C:C,Moorings!B:B=A101,Moorings!D:D=D101))"),"1294")</f>
        <v>1294</v>
      </c>
      <c r="G101" s="43" t="s">
        <v>162</v>
      </c>
      <c r="H101" s="11">
        <v>1.21E-2</v>
      </c>
      <c r="I101" s="43" t="s">
        <v>163</v>
      </c>
    </row>
    <row r="102" spans="1:9" ht="15.75" customHeight="1">
      <c r="A102" s="43" t="s">
        <v>36</v>
      </c>
      <c r="B102" s="35" t="str">
        <f ca="1">IFERROR(__xludf.DUMMYFUNCTION("if(isblank(A102),"""",filter(Moorings!A:A,Moorings!B:B=left(A102,14),Moorings!D:D=D102))"),"ATAPL-69839-001-0106")</f>
        <v>ATAPL-69839-001-0106</v>
      </c>
      <c r="C102" s="35" t="str">
        <f ca="1">IFERROR(__xludf.DUMMYFUNCTION("if(isblank(A102),"""",filter(Moorings!C:C,Moorings!B:B=left(A102,14),Moorings!D:D=D102))"),"SN0106")</f>
        <v>SN0106</v>
      </c>
      <c r="D102" s="22">
        <v>2</v>
      </c>
      <c r="E102" s="35" t="str">
        <f ca="1">IFERROR(__xludf.DUMMYFUNCTION("if(isblank(A102),"""",filter(Moorings!A:A,Moorings!B:B=A102,Moorings!D:D=D102))"),"ATAPL-58322-00012")</f>
        <v>ATAPL-58322-00012</v>
      </c>
      <c r="F102" s="35" t="str">
        <f ca="1">IFERROR(__xludf.DUMMYFUNCTION("if(isblank(A102),"""",filter(Moorings!C:C,Moorings!B:B=A102,Moorings!D:D=D102))"),"1294")</f>
        <v>1294</v>
      </c>
      <c r="G102" s="43" t="s">
        <v>164</v>
      </c>
      <c r="H102" s="11">
        <v>46</v>
      </c>
      <c r="I102" s="43" t="s">
        <v>158</v>
      </c>
    </row>
    <row r="103" spans="1:9" ht="15.75" customHeight="1">
      <c r="A103" s="43" t="s">
        <v>36</v>
      </c>
      <c r="B103" s="35" t="str">
        <f ca="1">IFERROR(__xludf.DUMMYFUNCTION("if(isblank(A103),"""",filter(Moorings!A:A,Moorings!B:B=left(A103,14),Moorings!D:D=D103))"),"ATAPL-69839-001-0106")</f>
        <v>ATAPL-69839-001-0106</v>
      </c>
      <c r="C103" s="35" t="str">
        <f ca="1">IFERROR(__xludf.DUMMYFUNCTION("if(isblank(A103),"""",filter(Moorings!C:C,Moorings!B:B=left(A103,14),Moorings!D:D=D103))"),"SN0106")</f>
        <v>SN0106</v>
      </c>
      <c r="D103" s="22">
        <v>2</v>
      </c>
      <c r="E103" s="35" t="str">
        <f ca="1">IFERROR(__xludf.DUMMYFUNCTION("if(isblank(A103),"""",filter(Moorings!A:A,Moorings!B:B=A103,Moorings!D:D=D103))"),"ATAPL-58322-00012")</f>
        <v>ATAPL-58322-00012</v>
      </c>
      <c r="F103" s="35" t="str">
        <f ca="1">IFERROR(__xludf.DUMMYFUNCTION("if(isblank(A103),"""",filter(Moorings!C:C,Moorings!B:B=A103,Moorings!D:D=D103))"),"1294")</f>
        <v>1294</v>
      </c>
      <c r="G103" s="43" t="s">
        <v>165</v>
      </c>
      <c r="H103" s="11">
        <v>9.0399999999999994E-2</v>
      </c>
      <c r="I103" s="43" t="s">
        <v>166</v>
      </c>
    </row>
    <row r="104" spans="1:9" ht="15.75" customHeight="1">
      <c r="A104" s="37"/>
      <c r="B104" s="31" t="str">
        <f ca="1">IFERROR(__xludf.DUMMYFUNCTION("if(isblank(A104),"""",filter(Moorings!A:A,Moorings!B:B=left(A104,14),Moorings!D:D=D104))"),"")</f>
        <v/>
      </c>
      <c r="C104" s="31" t="str">
        <f ca="1">IFERROR(__xludf.DUMMYFUNCTION("if(isblank(A104),"""",filter(Moorings!C:C,Moorings!B:B=left(A104,14),Moorings!D:D=D104))"),"")</f>
        <v/>
      </c>
      <c r="D104" s="36"/>
      <c r="E104" s="31" t="str">
        <f ca="1">IFERROR(__xludf.DUMMYFUNCTION("if(isblank(A104),"""",filter(Moorings!A:A,Moorings!B:B=A104,Moorings!D:D=D104))"),"")</f>
        <v/>
      </c>
      <c r="F104" s="31" t="str">
        <f ca="1">IFERROR(__xludf.DUMMYFUNCTION("if(isblank(A104),"""",filter(Moorings!C:C,Moorings!B:B=A104,Moorings!D:D=D104))"),"")</f>
        <v/>
      </c>
      <c r="G104" s="37"/>
      <c r="H104" s="34"/>
      <c r="I104" s="37"/>
    </row>
    <row r="105" spans="1:9" ht="15.75" customHeight="1">
      <c r="A105" s="34" t="s">
        <v>19</v>
      </c>
      <c r="B105" s="35" t="str">
        <f ca="1">IFERROR(__xludf.DUMMYFUNCTION("if(isblank(A105),"""",filter(Moorings!A:A,Moorings!B:B=left(A105,14),Moorings!D:D=D105))"),"ATAPL-69839-001-0103")</f>
        <v>ATAPL-69839-001-0103</v>
      </c>
      <c r="C105" s="35" t="str">
        <f ca="1">IFERROR(__xludf.DUMMYFUNCTION("if(isblank(A105),"""",filter(Moorings!C:C,Moorings!B:B=left(A105,14),Moorings!D:D=D105))"),"SN0103")</f>
        <v>SN0103</v>
      </c>
      <c r="D105" s="36">
        <v>1</v>
      </c>
      <c r="E105" s="35" t="str">
        <f ca="1">IFERROR(__xludf.DUMMYFUNCTION("if(isblank(A105),"""",filter(Moorings!A:A,Moorings!B:B=A105,Moorings!D:D=D105))"),"ATAPL-58315-00002")</f>
        <v>ATAPL-58315-00002</v>
      </c>
      <c r="F105" s="35" t="str">
        <f ca="1">IFERROR(__xludf.DUMMYFUNCTION("if(isblank(A105),"""",filter(Moorings!C:C,Moorings!B:B=A105,Moorings!D:D=D105))"),"18974")</f>
        <v>18974</v>
      </c>
      <c r="G105" s="37" t="s">
        <v>120</v>
      </c>
      <c r="H105" s="34">
        <v>45.830500000000001</v>
      </c>
      <c r="I105" s="37"/>
    </row>
    <row r="106" spans="1:9" ht="15.75" customHeight="1">
      <c r="A106" s="34" t="s">
        <v>19</v>
      </c>
      <c r="B106" s="35" t="str">
        <f ca="1">IFERROR(__xludf.DUMMYFUNCTION("if(isblank(A106),"""",filter(Moorings!A:A,Moorings!B:B=left(A106,14),Moorings!D:D=D106))"),"ATAPL-69839-001-0103")</f>
        <v>ATAPL-69839-001-0103</v>
      </c>
      <c r="C106" s="35" t="str">
        <f ca="1">IFERROR(__xludf.DUMMYFUNCTION("if(isblank(A106),"""",filter(Moorings!C:C,Moorings!B:B=left(A106,14),Moorings!D:D=D106))"),"SN0103")</f>
        <v>SN0103</v>
      </c>
      <c r="D106" s="36">
        <v>1</v>
      </c>
      <c r="E106" s="35" t="str">
        <f ca="1">IFERROR(__xludf.DUMMYFUNCTION("if(isblank(A106),"""",filter(Moorings!A:A,Moorings!B:B=A106,Moorings!D:D=D106))"),"ATAPL-58315-00002")</f>
        <v>ATAPL-58315-00002</v>
      </c>
      <c r="F106" s="35" t="str">
        <f ca="1">IFERROR(__xludf.DUMMYFUNCTION("if(isblank(A106),"""",filter(Moorings!C:C,Moorings!B:B=A106,Moorings!D:D=D106))"),"18974")</f>
        <v>18974</v>
      </c>
      <c r="G106" s="37" t="s">
        <v>121</v>
      </c>
      <c r="H106" s="34">
        <v>-129.7535</v>
      </c>
      <c r="I106" s="37"/>
    </row>
    <row r="107" spans="1:9" ht="15.75" customHeight="1">
      <c r="A107" s="34" t="s">
        <v>19</v>
      </c>
      <c r="B107" s="35" t="str">
        <f ca="1">IFERROR(__xludf.DUMMYFUNCTION("if(isblank(A107),"""",filter(Moorings!A:A,Moorings!B:B=left(A107,14),Moorings!D:D=D107))"),"ATAPL-69839-001-0103")</f>
        <v>ATAPL-69839-001-0103</v>
      </c>
      <c r="C107" s="35" t="str">
        <f ca="1">IFERROR(__xludf.DUMMYFUNCTION("if(isblank(A107),"""",filter(Moorings!C:C,Moorings!B:B=left(A107,14),Moorings!D:D=D107))"),"SN0103")</f>
        <v>SN0103</v>
      </c>
      <c r="D107" s="36">
        <v>1</v>
      </c>
      <c r="E107" s="35" t="str">
        <f ca="1">IFERROR(__xludf.DUMMYFUNCTION("if(isblank(A107),"""",filter(Moorings!A:A,Moorings!B:B=A107,Moorings!D:D=D107))"),"ATAPL-58315-00002")</f>
        <v>ATAPL-58315-00002</v>
      </c>
      <c r="F107" s="35" t="str">
        <f ca="1">IFERROR(__xludf.DUMMYFUNCTION("if(isblank(A107),"""",filter(Moorings!C:C,Moorings!B:B=A107,Moorings!D:D=D107))"),"18974")</f>
        <v>18974</v>
      </c>
      <c r="G107" s="37" t="s">
        <v>169</v>
      </c>
      <c r="H107" s="34">
        <v>0.45</v>
      </c>
      <c r="I107" s="37"/>
    </row>
    <row r="108" spans="1:9" ht="15.75" customHeight="1">
      <c r="A108" s="34" t="s">
        <v>19</v>
      </c>
      <c r="B108" s="35" t="str">
        <f ca="1">IFERROR(__xludf.DUMMYFUNCTION("if(isblank(A108),"""",filter(Moorings!A:A,Moorings!B:B=left(A108,14),Moorings!D:D=D108))"),"ATAPL-69839-001-0103")</f>
        <v>ATAPL-69839-001-0103</v>
      </c>
      <c r="C108" s="35" t="str">
        <f ca="1">IFERROR(__xludf.DUMMYFUNCTION("if(isblank(A108),"""",filter(Moorings!C:C,Moorings!B:B=left(A108,14),Moorings!D:D=D108))"),"SN0103")</f>
        <v>SN0103</v>
      </c>
      <c r="D108" s="36">
        <v>1</v>
      </c>
      <c r="E108" s="35" t="str">
        <f ca="1">IFERROR(__xludf.DUMMYFUNCTION("if(isblank(A108),"""",filter(Moorings!A:A,Moorings!B:B=A108,Moorings!D:D=D108))"),"ATAPL-58315-00002")</f>
        <v>ATAPL-58315-00002</v>
      </c>
      <c r="F108" s="35" t="str">
        <f ca="1">IFERROR(__xludf.DUMMYFUNCTION("if(isblank(A108),"""",filter(Moorings!C:C,Moorings!B:B=A108,Moorings!D:D=D108))"),"18974")</f>
        <v>18974</v>
      </c>
      <c r="G108" s="37" t="s">
        <v>170</v>
      </c>
      <c r="H108" s="34">
        <v>0.45</v>
      </c>
      <c r="I108" s="37"/>
    </row>
    <row r="109" spans="1:9" ht="15.75" customHeight="1">
      <c r="A109" s="34" t="s">
        <v>19</v>
      </c>
      <c r="B109" s="35" t="str">
        <f ca="1">IFERROR(__xludf.DUMMYFUNCTION("if(isblank(A109),"""",filter(Moorings!A:A,Moorings!B:B=left(A109,14),Moorings!D:D=D109))"),"ATAPL-69839-001-0103")</f>
        <v>ATAPL-69839-001-0103</v>
      </c>
      <c r="C109" s="35" t="str">
        <f ca="1">IFERROR(__xludf.DUMMYFUNCTION("if(isblank(A109),"""",filter(Moorings!C:C,Moorings!B:B=left(A109,14),Moorings!D:D=D109))"),"SN0103")</f>
        <v>SN0103</v>
      </c>
      <c r="D109" s="36">
        <v>1</v>
      </c>
      <c r="E109" s="35" t="str">
        <f ca="1">IFERROR(__xludf.DUMMYFUNCTION("if(isblank(A109),"""",filter(Moorings!A:A,Moorings!B:B=A109,Moorings!D:D=D109))"),"ATAPL-58315-00002")</f>
        <v>ATAPL-58315-00002</v>
      </c>
      <c r="F109" s="35" t="str">
        <f ca="1">IFERROR(__xludf.DUMMYFUNCTION("if(isblank(A109),"""",filter(Moorings!C:C,Moorings!B:B=A109,Moorings!D:D=D109))"),"18974")</f>
        <v>18974</v>
      </c>
      <c r="G109" s="37" t="s">
        <v>171</v>
      </c>
      <c r="H109" s="34">
        <v>0.45</v>
      </c>
      <c r="I109" s="37"/>
    </row>
    <row r="110" spans="1:9" ht="15.75" customHeight="1">
      <c r="A110" s="34" t="s">
        <v>19</v>
      </c>
      <c r="B110" s="35" t="str">
        <f ca="1">IFERROR(__xludf.DUMMYFUNCTION("if(isblank(A110),"""",filter(Moorings!A:A,Moorings!B:B=left(A110,14),Moorings!D:D=D110))"),"ATAPL-69839-001-0103")</f>
        <v>ATAPL-69839-001-0103</v>
      </c>
      <c r="C110" s="35" t="str">
        <f ca="1">IFERROR(__xludf.DUMMYFUNCTION("if(isblank(A110),"""",filter(Moorings!C:C,Moorings!B:B=left(A110,14),Moorings!D:D=D110))"),"SN0103")</f>
        <v>SN0103</v>
      </c>
      <c r="D110" s="36">
        <v>1</v>
      </c>
      <c r="E110" s="35" t="str">
        <f ca="1">IFERROR(__xludf.DUMMYFUNCTION("if(isblank(A110),"""",filter(Moorings!A:A,Moorings!B:B=A110,Moorings!D:D=D110))"),"ATAPL-58315-00002")</f>
        <v>ATAPL-58315-00002</v>
      </c>
      <c r="F110" s="35" t="str">
        <f ca="1">IFERROR(__xludf.DUMMYFUNCTION("if(isblank(A110),"""",filter(Moorings!C:C,Moorings!B:B=A110,Moorings!D:D=D110))"),"18974")</f>
        <v>18974</v>
      </c>
      <c r="G110" s="37" t="s">
        <v>172</v>
      </c>
      <c r="H110" s="34">
        <v>0.45</v>
      </c>
      <c r="I110" s="37"/>
    </row>
    <row r="111" spans="1:9" ht="15.75" customHeight="1">
      <c r="A111" s="34"/>
      <c r="B111" s="31" t="str">
        <f ca="1">IFERROR(__xludf.DUMMYFUNCTION("if(isblank(A111),"""",filter(Moorings!A:A,Moorings!B:B=left(A111,14),Moorings!D:D=D111))"),"")</f>
        <v/>
      </c>
      <c r="C111" s="31" t="str">
        <f ca="1">IFERROR(__xludf.DUMMYFUNCTION("if(isblank(A111),"""",filter(Moorings!C:C,Moorings!B:B=left(A111,14),Moorings!D:D=D111))"),"")</f>
        <v/>
      </c>
      <c r="D111" s="36"/>
      <c r="E111" s="31" t="str">
        <f ca="1">IFERROR(__xludf.DUMMYFUNCTION("if(isblank(A111),"""",filter(Moorings!A:A,Moorings!B:B=A111,Moorings!D:D=D111))"),"")</f>
        <v/>
      </c>
      <c r="F111" s="31" t="str">
        <f ca="1">IFERROR(__xludf.DUMMYFUNCTION("if(isblank(A111),"""",filter(Moorings!C:C,Moorings!B:B=A111,Moorings!D:D=D111))"),"")</f>
        <v/>
      </c>
      <c r="G111" s="37"/>
      <c r="H111" s="34"/>
      <c r="I111" s="37"/>
    </row>
    <row r="112" spans="1:9" ht="15.75" customHeight="1">
      <c r="A112" s="34" t="s">
        <v>19</v>
      </c>
      <c r="B112" s="35" t="str">
        <f ca="1">IFERROR(__xludf.DUMMYFUNCTION("if(isblank(A112),"""",filter(Moorings!A:A,Moorings!B:B=left(A112,14),Moorings!D:D=D112))"),"ATAPL-69839-001-0106")</f>
        <v>ATAPL-69839-001-0106</v>
      </c>
      <c r="C112" s="35" t="str">
        <f ca="1">IFERROR(__xludf.DUMMYFUNCTION("if(isblank(A112),"""",filter(Moorings!C:C,Moorings!B:B=left(A112,14),Moorings!D:D=D112))"),"SN0106")</f>
        <v>SN0106</v>
      </c>
      <c r="D112" s="36">
        <v>2</v>
      </c>
      <c r="E112" s="35" t="str">
        <f ca="1">IFERROR(__xludf.DUMMYFUNCTION("if(isblank(A112),"""",filter(Moorings!A:A,Moorings!B:B=A112,Moorings!D:D=D112))"),"ATAPL-58315-00005")</f>
        <v>ATAPL-58315-00005</v>
      </c>
      <c r="F112" s="35" t="str">
        <f ca="1">IFERROR(__xludf.DUMMYFUNCTION("if(isblank(A112),"""",filter(Moorings!C:C,Moorings!B:B=A112,Moorings!D:D=D112))"),"23339")</f>
        <v>23339</v>
      </c>
      <c r="G112" s="37" t="s">
        <v>120</v>
      </c>
      <c r="H112" s="34">
        <v>45.830500000000001</v>
      </c>
      <c r="I112" s="37"/>
    </row>
    <row r="113" spans="1:9" ht="15.75" customHeight="1">
      <c r="A113" s="34" t="s">
        <v>19</v>
      </c>
      <c r="B113" s="35" t="str">
        <f ca="1">IFERROR(__xludf.DUMMYFUNCTION("if(isblank(A113),"""",filter(Moorings!A:A,Moorings!B:B=left(A113,14),Moorings!D:D=D113))"),"ATAPL-69839-001-0106")</f>
        <v>ATAPL-69839-001-0106</v>
      </c>
      <c r="C113" s="35" t="str">
        <f ca="1">IFERROR(__xludf.DUMMYFUNCTION("if(isblank(A113),"""",filter(Moorings!C:C,Moorings!B:B=left(A113,14),Moorings!D:D=D113))"),"SN0106")</f>
        <v>SN0106</v>
      </c>
      <c r="D113" s="36">
        <v>2</v>
      </c>
      <c r="E113" s="35" t="str">
        <f ca="1">IFERROR(__xludf.DUMMYFUNCTION("if(isblank(A113),"""",filter(Moorings!A:A,Moorings!B:B=A113,Moorings!D:D=D113))"),"ATAPL-58315-00005")</f>
        <v>ATAPL-58315-00005</v>
      </c>
      <c r="F113" s="35" t="str">
        <f ca="1">IFERROR(__xludf.DUMMYFUNCTION("if(isblank(A113),"""",filter(Moorings!C:C,Moorings!B:B=A113,Moorings!D:D=D113))"),"23339")</f>
        <v>23339</v>
      </c>
      <c r="G113" s="37" t="s">
        <v>121</v>
      </c>
      <c r="H113" s="34">
        <v>-129.7535</v>
      </c>
      <c r="I113" s="37"/>
    </row>
    <row r="114" spans="1:9" ht="15.75" customHeight="1">
      <c r="A114" s="34" t="s">
        <v>19</v>
      </c>
      <c r="B114" s="35" t="str">
        <f ca="1">IFERROR(__xludf.DUMMYFUNCTION("if(isblank(A114),"""",filter(Moorings!A:A,Moorings!B:B=left(A114,14),Moorings!D:D=D114))"),"ATAPL-69839-001-0106")</f>
        <v>ATAPL-69839-001-0106</v>
      </c>
      <c r="C114" s="35" t="str">
        <f ca="1">IFERROR(__xludf.DUMMYFUNCTION("if(isblank(A114),"""",filter(Moorings!C:C,Moorings!B:B=left(A114,14),Moorings!D:D=D114))"),"SN0106")</f>
        <v>SN0106</v>
      </c>
      <c r="D114" s="36">
        <v>2</v>
      </c>
      <c r="E114" s="35" t="str">
        <f ca="1">IFERROR(__xludf.DUMMYFUNCTION("if(isblank(A114),"""",filter(Moorings!A:A,Moorings!B:B=A114,Moorings!D:D=D114))"),"ATAPL-58315-00005")</f>
        <v>ATAPL-58315-00005</v>
      </c>
      <c r="F114" s="35" t="str">
        <f ca="1">IFERROR(__xludf.DUMMYFUNCTION("if(isblank(A114),"""",filter(Moorings!C:C,Moorings!B:B=A114,Moorings!D:D=D114))"),"23339")</f>
        <v>23339</v>
      </c>
      <c r="G114" s="37" t="s">
        <v>169</v>
      </c>
      <c r="H114" s="34">
        <v>0.45</v>
      </c>
      <c r="I114" s="37" t="s">
        <v>168</v>
      </c>
    </row>
    <row r="115" spans="1:9" ht="15.75" customHeight="1">
      <c r="A115" s="34" t="s">
        <v>19</v>
      </c>
      <c r="B115" s="35" t="str">
        <f ca="1">IFERROR(__xludf.DUMMYFUNCTION("if(isblank(A115),"""",filter(Moorings!A:A,Moorings!B:B=left(A115,14),Moorings!D:D=D115))"),"ATAPL-69839-001-0106")</f>
        <v>ATAPL-69839-001-0106</v>
      </c>
      <c r="C115" s="35" t="str">
        <f ca="1">IFERROR(__xludf.DUMMYFUNCTION("if(isblank(A115),"""",filter(Moorings!C:C,Moorings!B:B=left(A115,14),Moorings!D:D=D115))"),"SN0106")</f>
        <v>SN0106</v>
      </c>
      <c r="D115" s="36">
        <v>2</v>
      </c>
      <c r="E115" s="35" t="str">
        <f ca="1">IFERROR(__xludf.DUMMYFUNCTION("if(isblank(A115),"""",filter(Moorings!A:A,Moorings!B:B=A115,Moorings!D:D=D115))"),"ATAPL-58315-00005")</f>
        <v>ATAPL-58315-00005</v>
      </c>
      <c r="F115" s="35" t="str">
        <f ca="1">IFERROR(__xludf.DUMMYFUNCTION("if(isblank(A115),"""",filter(Moorings!C:C,Moorings!B:B=A115,Moorings!D:D=D115))"),"23339")</f>
        <v>23339</v>
      </c>
      <c r="G115" s="37" t="s">
        <v>170</v>
      </c>
      <c r="H115" s="34">
        <v>0.45</v>
      </c>
      <c r="I115" s="37" t="s">
        <v>168</v>
      </c>
    </row>
    <row r="116" spans="1:9" ht="15.75" customHeight="1">
      <c r="A116" s="34" t="s">
        <v>19</v>
      </c>
      <c r="B116" s="35" t="str">
        <f ca="1">IFERROR(__xludf.DUMMYFUNCTION("if(isblank(A116),"""",filter(Moorings!A:A,Moorings!B:B=left(A116,14),Moorings!D:D=D116))"),"ATAPL-69839-001-0106")</f>
        <v>ATAPL-69839-001-0106</v>
      </c>
      <c r="C116" s="35" t="str">
        <f ca="1">IFERROR(__xludf.DUMMYFUNCTION("if(isblank(A116),"""",filter(Moorings!C:C,Moorings!B:B=left(A116,14),Moorings!D:D=D116))"),"SN0106")</f>
        <v>SN0106</v>
      </c>
      <c r="D116" s="36">
        <v>2</v>
      </c>
      <c r="E116" s="35" t="str">
        <f ca="1">IFERROR(__xludf.DUMMYFUNCTION("if(isblank(A116),"""",filter(Moorings!A:A,Moorings!B:B=A116,Moorings!D:D=D116))"),"ATAPL-58315-00005")</f>
        <v>ATAPL-58315-00005</v>
      </c>
      <c r="F116" s="35" t="str">
        <f ca="1">IFERROR(__xludf.DUMMYFUNCTION("if(isblank(A116),"""",filter(Moorings!C:C,Moorings!B:B=A116,Moorings!D:D=D116))"),"23339")</f>
        <v>23339</v>
      </c>
      <c r="G116" s="37" t="s">
        <v>171</v>
      </c>
      <c r="H116" s="34">
        <v>0.45</v>
      </c>
      <c r="I116" s="37" t="s">
        <v>168</v>
      </c>
    </row>
    <row r="117" spans="1:9" ht="15.75" customHeight="1">
      <c r="A117" s="34" t="s">
        <v>19</v>
      </c>
      <c r="B117" s="35" t="str">
        <f ca="1">IFERROR(__xludf.DUMMYFUNCTION("if(isblank(A117),"""",filter(Moorings!A:A,Moorings!B:B=left(A117,14),Moorings!D:D=D117))"),"ATAPL-69839-001-0106")</f>
        <v>ATAPL-69839-001-0106</v>
      </c>
      <c r="C117" s="35" t="str">
        <f ca="1">IFERROR(__xludf.DUMMYFUNCTION("if(isblank(A117),"""",filter(Moorings!C:C,Moorings!B:B=left(A117,14),Moorings!D:D=D117))"),"SN0106")</f>
        <v>SN0106</v>
      </c>
      <c r="D117" s="36">
        <v>2</v>
      </c>
      <c r="E117" s="35" t="str">
        <f ca="1">IFERROR(__xludf.DUMMYFUNCTION("if(isblank(A117),"""",filter(Moorings!A:A,Moorings!B:B=A117,Moorings!D:D=D117))"),"ATAPL-58315-00005")</f>
        <v>ATAPL-58315-00005</v>
      </c>
      <c r="F117" s="35" t="str">
        <f ca="1">IFERROR(__xludf.DUMMYFUNCTION("if(isblank(A117),"""",filter(Moorings!C:C,Moorings!B:B=A117,Moorings!D:D=D117))"),"23339")</f>
        <v>23339</v>
      </c>
      <c r="G117" s="37" t="s">
        <v>172</v>
      </c>
      <c r="H117" s="34">
        <v>0.45</v>
      </c>
      <c r="I117" s="37" t="s">
        <v>168</v>
      </c>
    </row>
    <row r="118" spans="1:9" ht="15.75" customHeight="1">
      <c r="A118" s="34"/>
      <c r="B118" s="31" t="str">
        <f ca="1">IFERROR(__xludf.DUMMYFUNCTION("if(isblank(A118),"""",filter(Moorings!A:A,Moorings!B:B=left(A118,14),Moorings!D:D=D118))"),"")</f>
        <v/>
      </c>
      <c r="C118" s="31" t="str">
        <f ca="1">IFERROR(__xludf.DUMMYFUNCTION("if(isblank(A118),"""",filter(Moorings!C:C,Moorings!B:B=left(A118,14),Moorings!D:D=D118))"),"")</f>
        <v/>
      </c>
      <c r="D118" s="36"/>
      <c r="E118" s="31" t="str">
        <f ca="1">IFERROR(__xludf.DUMMYFUNCTION("if(isblank(A118),"""",filter(Moorings!A:A,Moorings!B:B=A118,Moorings!D:D=D118))"),"")</f>
        <v/>
      </c>
      <c r="F118" s="31" t="str">
        <f ca="1">IFERROR(__xludf.DUMMYFUNCTION("if(isblank(A118),"""",filter(Moorings!C:C,Moorings!B:B=A118,Moorings!D:D=D118))"),"")</f>
        <v/>
      </c>
      <c r="G118" s="37"/>
      <c r="H118" s="34"/>
      <c r="I118" s="37"/>
    </row>
    <row r="119" spans="1:9" ht="15.75" customHeight="1">
      <c r="A119" s="34" t="s">
        <v>21</v>
      </c>
      <c r="B119" s="35" t="str">
        <f ca="1">IFERROR(__xludf.DUMMYFUNCTION("if(isblank(A119),"""",filter(Moorings!A:A,Moorings!B:B=left(A119,14),Moorings!D:D=D119))"),"ATAPL-69839-001-0103")</f>
        <v>ATAPL-69839-001-0103</v>
      </c>
      <c r="C119" s="35" t="str">
        <f ca="1">IFERROR(__xludf.DUMMYFUNCTION("if(isblank(A119),"""",filter(Moorings!C:C,Moorings!B:B=left(A119,14),Moorings!D:D=D119))"),"SN0103")</f>
        <v>SN0103</v>
      </c>
      <c r="D119" s="36">
        <v>1</v>
      </c>
      <c r="E119" s="35" t="str">
        <f ca="1">IFERROR(__xludf.DUMMYFUNCTION("if(isblank(A119),"""",filter(Moorings!A:A,Moorings!B:B=A119,Moorings!D:D=D119))"),"ATAPL-58345-00002")</f>
        <v>ATAPL-58345-00002</v>
      </c>
      <c r="F119" s="35" t="str">
        <f ca="1">IFERROR(__xludf.DUMMYFUNCTION("if(isblank(A119),"""",filter(Moorings!C:C,Moorings!B:B=A119,Moorings!D:D=D119))"),"19073")</f>
        <v>19073</v>
      </c>
      <c r="G119" s="37" t="s">
        <v>120</v>
      </c>
      <c r="H119" s="34">
        <v>45.830500000000001</v>
      </c>
      <c r="I119" s="37"/>
    </row>
    <row r="120" spans="1:9" ht="15.75" customHeight="1">
      <c r="A120" s="34" t="s">
        <v>21</v>
      </c>
      <c r="B120" s="35" t="str">
        <f ca="1">IFERROR(__xludf.DUMMYFUNCTION("if(isblank(A120),"""",filter(Moorings!A:A,Moorings!B:B=left(A120,14),Moorings!D:D=D120))"),"ATAPL-69839-001-0103")</f>
        <v>ATAPL-69839-001-0103</v>
      </c>
      <c r="C120" s="35" t="str">
        <f ca="1">IFERROR(__xludf.DUMMYFUNCTION("if(isblank(A120),"""",filter(Moorings!C:C,Moorings!B:B=left(A120,14),Moorings!D:D=D120))"),"SN0103")</f>
        <v>SN0103</v>
      </c>
      <c r="D120" s="36">
        <v>1</v>
      </c>
      <c r="E120" s="35" t="str">
        <f ca="1">IFERROR(__xludf.DUMMYFUNCTION("if(isblank(A120),"""",filter(Moorings!A:A,Moorings!B:B=A120,Moorings!D:D=D120))"),"ATAPL-58345-00002")</f>
        <v>ATAPL-58345-00002</v>
      </c>
      <c r="F120" s="35" t="str">
        <f ca="1">IFERROR(__xludf.DUMMYFUNCTION("if(isblank(A120),"""",filter(Moorings!C:C,Moorings!B:B=A120,Moorings!D:D=D120))"),"19073")</f>
        <v>19073</v>
      </c>
      <c r="G120" s="37" t="s">
        <v>121</v>
      </c>
      <c r="H120" s="34">
        <v>-129.7535</v>
      </c>
      <c r="I120" s="37"/>
    </row>
    <row r="121" spans="1:9" ht="15.75" customHeight="1">
      <c r="A121" s="34" t="s">
        <v>21</v>
      </c>
      <c r="B121" s="35" t="str">
        <f ca="1">IFERROR(__xludf.DUMMYFUNCTION("if(isblank(A121),"""",filter(Moorings!A:A,Moorings!B:B=left(A121,14),Moorings!D:D=D121))"),"ATAPL-69839-001-0103")</f>
        <v>ATAPL-69839-001-0103</v>
      </c>
      <c r="C121" s="35" t="str">
        <f ca="1">IFERROR(__xludf.DUMMYFUNCTION("if(isblank(A121),"""",filter(Moorings!C:C,Moorings!B:B=left(A121,14),Moorings!D:D=D121))"),"SN0103")</f>
        <v>SN0103</v>
      </c>
      <c r="D121" s="36">
        <v>1</v>
      </c>
      <c r="E121" s="35" t="str">
        <f ca="1">IFERROR(__xludf.DUMMYFUNCTION("if(isblank(A121),"""",filter(Moorings!A:A,Moorings!B:B=A121,Moorings!D:D=D121))"),"ATAPL-58345-00002")</f>
        <v>ATAPL-58345-00002</v>
      </c>
      <c r="F121" s="35" t="str">
        <f ca="1">IFERROR(__xludf.DUMMYFUNCTION("if(isblank(A121),"""",filter(Moorings!C:C,Moorings!B:B=A121,Moorings!D:D=D121))"),"19073")</f>
        <v>19073</v>
      </c>
      <c r="G121" s="37" t="s">
        <v>169</v>
      </c>
      <c r="H121" s="34">
        <v>0.45</v>
      </c>
      <c r="I121" s="37"/>
    </row>
    <row r="122" spans="1:9" ht="15.75" customHeight="1">
      <c r="A122" s="34" t="s">
        <v>21</v>
      </c>
      <c r="B122" s="35" t="str">
        <f ca="1">IFERROR(__xludf.DUMMYFUNCTION("if(isblank(A122),"""",filter(Moorings!A:A,Moorings!B:B=left(A122,14),Moorings!D:D=D122))"),"ATAPL-69839-001-0103")</f>
        <v>ATAPL-69839-001-0103</v>
      </c>
      <c r="C122" s="35" t="str">
        <f ca="1">IFERROR(__xludf.DUMMYFUNCTION("if(isblank(A122),"""",filter(Moorings!C:C,Moorings!B:B=left(A122,14),Moorings!D:D=D122))"),"SN0103")</f>
        <v>SN0103</v>
      </c>
      <c r="D122" s="36">
        <v>1</v>
      </c>
      <c r="E122" s="35" t="str">
        <f ca="1">IFERROR(__xludf.DUMMYFUNCTION("if(isblank(A122),"""",filter(Moorings!A:A,Moorings!B:B=A122,Moorings!D:D=D122))"),"ATAPL-58345-00002")</f>
        <v>ATAPL-58345-00002</v>
      </c>
      <c r="F122" s="35" t="str">
        <f ca="1">IFERROR(__xludf.DUMMYFUNCTION("if(isblank(A122),"""",filter(Moorings!C:C,Moorings!B:B=A122,Moorings!D:D=D122))"),"19073")</f>
        <v>19073</v>
      </c>
      <c r="G122" s="37" t="s">
        <v>170</v>
      </c>
      <c r="H122" s="34">
        <v>0.45</v>
      </c>
      <c r="I122" s="37"/>
    </row>
    <row r="123" spans="1:9" ht="15.75" customHeight="1">
      <c r="A123" s="34" t="s">
        <v>21</v>
      </c>
      <c r="B123" s="35" t="str">
        <f ca="1">IFERROR(__xludf.DUMMYFUNCTION("if(isblank(A123),"""",filter(Moorings!A:A,Moorings!B:B=left(A123,14),Moorings!D:D=D123))"),"ATAPL-69839-001-0103")</f>
        <v>ATAPL-69839-001-0103</v>
      </c>
      <c r="C123" s="35" t="str">
        <f ca="1">IFERROR(__xludf.DUMMYFUNCTION("if(isblank(A123),"""",filter(Moorings!C:C,Moorings!B:B=left(A123,14),Moorings!D:D=D123))"),"SN0103")</f>
        <v>SN0103</v>
      </c>
      <c r="D123" s="36">
        <v>1</v>
      </c>
      <c r="E123" s="35" t="str">
        <f ca="1">IFERROR(__xludf.DUMMYFUNCTION("if(isblank(A123),"""",filter(Moorings!A:A,Moorings!B:B=A123,Moorings!D:D=D123))"),"ATAPL-58345-00002")</f>
        <v>ATAPL-58345-00002</v>
      </c>
      <c r="F123" s="35" t="str">
        <f ca="1">IFERROR(__xludf.DUMMYFUNCTION("if(isblank(A123),"""",filter(Moorings!C:C,Moorings!B:B=A123,Moorings!D:D=D123))"),"19073")</f>
        <v>19073</v>
      </c>
      <c r="G123" s="37" t="s">
        <v>171</v>
      </c>
      <c r="H123" s="34">
        <v>0.45</v>
      </c>
      <c r="I123" s="37"/>
    </row>
    <row r="124" spans="1:9" ht="15.75" customHeight="1">
      <c r="A124" s="34" t="s">
        <v>21</v>
      </c>
      <c r="B124" s="35" t="str">
        <f ca="1">IFERROR(__xludf.DUMMYFUNCTION("if(isblank(A124),"""",filter(Moorings!A:A,Moorings!B:B=left(A124,14),Moorings!D:D=D124))"),"ATAPL-69839-001-0103")</f>
        <v>ATAPL-69839-001-0103</v>
      </c>
      <c r="C124" s="35" t="str">
        <f ca="1">IFERROR(__xludf.DUMMYFUNCTION("if(isblank(A124),"""",filter(Moorings!C:C,Moorings!B:B=left(A124,14),Moorings!D:D=D124))"),"SN0103")</f>
        <v>SN0103</v>
      </c>
      <c r="D124" s="36">
        <v>1</v>
      </c>
      <c r="E124" s="35" t="str">
        <f ca="1">IFERROR(__xludf.DUMMYFUNCTION("if(isblank(A124),"""",filter(Moorings!A:A,Moorings!B:B=A124,Moorings!D:D=D124))"),"ATAPL-58345-00002")</f>
        <v>ATAPL-58345-00002</v>
      </c>
      <c r="F124" s="35" t="str">
        <f ca="1">IFERROR(__xludf.DUMMYFUNCTION("if(isblank(A124),"""",filter(Moorings!C:C,Moorings!B:B=A124,Moorings!D:D=D124))"),"19073")</f>
        <v>19073</v>
      </c>
      <c r="G124" s="37" t="s">
        <v>172</v>
      </c>
      <c r="H124" s="34">
        <v>0.45</v>
      </c>
      <c r="I124" s="37"/>
    </row>
    <row r="125" spans="1:9" ht="15.75" customHeight="1">
      <c r="A125" s="34"/>
      <c r="B125" s="31" t="str">
        <f ca="1">IFERROR(__xludf.DUMMYFUNCTION("if(isblank(A125),"""",filter(Moorings!A:A,Moorings!B:B=left(A125,14),Moorings!D:D=D125))"),"")</f>
        <v/>
      </c>
      <c r="C125" s="31" t="str">
        <f ca="1">IFERROR(__xludf.DUMMYFUNCTION("if(isblank(A125),"""",filter(Moorings!C:C,Moorings!B:B=left(A125,14),Moorings!D:D=D125))"),"")</f>
        <v/>
      </c>
      <c r="D125" s="36"/>
      <c r="E125" s="31" t="str">
        <f ca="1">IFERROR(__xludf.DUMMYFUNCTION("if(isblank(A125),"""",filter(Moorings!A:A,Moorings!B:B=A125,Moorings!D:D=D125))"),"")</f>
        <v/>
      </c>
      <c r="F125" s="31" t="str">
        <f ca="1">IFERROR(__xludf.DUMMYFUNCTION("if(isblank(A125),"""",filter(Moorings!C:C,Moorings!B:B=A125,Moorings!D:D=D125))"),"")</f>
        <v/>
      </c>
      <c r="G125" s="37"/>
      <c r="H125" s="34"/>
      <c r="I125" s="37"/>
    </row>
    <row r="126" spans="1:9" ht="15.75" customHeight="1">
      <c r="A126" s="34" t="s">
        <v>21</v>
      </c>
      <c r="B126" s="35" t="str">
        <f ca="1">IFERROR(__xludf.DUMMYFUNCTION("if(isblank(A126),"""",filter(Moorings!A:A,Moorings!B:B=left(A126,14),Moorings!D:D=D126))"),"ATAPL-69839-001-0106")</f>
        <v>ATAPL-69839-001-0106</v>
      </c>
      <c r="C126" s="35" t="str">
        <f ca="1">IFERROR(__xludf.DUMMYFUNCTION("if(isblank(A126),"""",filter(Moorings!C:C,Moorings!B:B=left(A126,14),Moorings!D:D=D126))"),"SN0106")</f>
        <v>SN0106</v>
      </c>
      <c r="D126" s="36">
        <v>2</v>
      </c>
      <c r="E126" s="35" t="str">
        <f ca="1">IFERROR(__xludf.DUMMYFUNCTION("if(isblank(A126),"""",filter(Moorings!A:A,Moorings!B:B=A126,Moorings!D:D=D126))"),"ATAPL-58345-00005")</f>
        <v>ATAPL-58345-00005</v>
      </c>
      <c r="F126" s="35" t="str">
        <f ca="1">IFERROR(__xludf.DUMMYFUNCTION("if(isblank(A126),"""",filter(Moorings!C:C,Moorings!B:B=A126,Moorings!D:D=D126))"),"23341")</f>
        <v>23341</v>
      </c>
      <c r="G126" s="37" t="s">
        <v>120</v>
      </c>
      <c r="H126" s="34">
        <v>45.830500000000001</v>
      </c>
      <c r="I126" s="37"/>
    </row>
    <row r="127" spans="1:9" ht="15.75" customHeight="1">
      <c r="A127" s="34" t="s">
        <v>21</v>
      </c>
      <c r="B127" s="35" t="str">
        <f ca="1">IFERROR(__xludf.DUMMYFUNCTION("if(isblank(A127),"""",filter(Moorings!A:A,Moorings!B:B=left(A127,14),Moorings!D:D=D127))"),"ATAPL-69839-001-0106")</f>
        <v>ATAPL-69839-001-0106</v>
      </c>
      <c r="C127" s="35" t="str">
        <f ca="1">IFERROR(__xludf.DUMMYFUNCTION("if(isblank(A127),"""",filter(Moorings!C:C,Moorings!B:B=left(A127,14),Moorings!D:D=D127))"),"SN0106")</f>
        <v>SN0106</v>
      </c>
      <c r="D127" s="36">
        <v>2</v>
      </c>
      <c r="E127" s="35" t="str">
        <f ca="1">IFERROR(__xludf.DUMMYFUNCTION("if(isblank(A127),"""",filter(Moorings!A:A,Moorings!B:B=A127,Moorings!D:D=D127))"),"ATAPL-58345-00005")</f>
        <v>ATAPL-58345-00005</v>
      </c>
      <c r="F127" s="35" t="str">
        <f ca="1">IFERROR(__xludf.DUMMYFUNCTION("if(isblank(A127),"""",filter(Moorings!C:C,Moorings!B:B=A127,Moorings!D:D=D127))"),"23341")</f>
        <v>23341</v>
      </c>
      <c r="G127" s="37" t="s">
        <v>121</v>
      </c>
      <c r="H127" s="34">
        <v>-129.7535</v>
      </c>
      <c r="I127" s="37"/>
    </row>
    <row r="128" spans="1:9" ht="15.75" customHeight="1">
      <c r="A128" s="34" t="s">
        <v>21</v>
      </c>
      <c r="B128" s="35" t="str">
        <f ca="1">IFERROR(__xludf.DUMMYFUNCTION("if(isblank(A128),"""",filter(Moorings!A:A,Moorings!B:B=left(A128,14),Moorings!D:D=D128))"),"ATAPL-69839-001-0106")</f>
        <v>ATAPL-69839-001-0106</v>
      </c>
      <c r="C128" s="35" t="str">
        <f ca="1">IFERROR(__xludf.DUMMYFUNCTION("if(isblank(A128),"""",filter(Moorings!C:C,Moorings!B:B=left(A128,14),Moorings!D:D=D128))"),"SN0106")</f>
        <v>SN0106</v>
      </c>
      <c r="D128" s="36">
        <v>2</v>
      </c>
      <c r="E128" s="35" t="str">
        <f ca="1">IFERROR(__xludf.DUMMYFUNCTION("if(isblank(A128),"""",filter(Moorings!A:A,Moorings!B:B=A128,Moorings!D:D=D128))"),"ATAPL-58345-00005")</f>
        <v>ATAPL-58345-00005</v>
      </c>
      <c r="F128" s="35" t="str">
        <f ca="1">IFERROR(__xludf.DUMMYFUNCTION("if(isblank(A128),"""",filter(Moorings!C:C,Moorings!B:B=A128,Moorings!D:D=D128))"),"23341")</f>
        <v>23341</v>
      </c>
      <c r="G128" s="37" t="s">
        <v>169</v>
      </c>
      <c r="H128" s="34">
        <v>0.45</v>
      </c>
      <c r="I128" s="37" t="s">
        <v>168</v>
      </c>
    </row>
    <row r="129" spans="1:9" ht="15.75" customHeight="1">
      <c r="A129" s="34" t="s">
        <v>21</v>
      </c>
      <c r="B129" s="35" t="str">
        <f ca="1">IFERROR(__xludf.DUMMYFUNCTION("if(isblank(A129),"""",filter(Moorings!A:A,Moorings!B:B=left(A129,14),Moorings!D:D=D129))"),"ATAPL-69839-001-0106")</f>
        <v>ATAPL-69839-001-0106</v>
      </c>
      <c r="C129" s="35" t="str">
        <f ca="1">IFERROR(__xludf.DUMMYFUNCTION("if(isblank(A129),"""",filter(Moorings!C:C,Moorings!B:B=left(A129,14),Moorings!D:D=D129))"),"SN0106")</f>
        <v>SN0106</v>
      </c>
      <c r="D129" s="36">
        <v>2</v>
      </c>
      <c r="E129" s="35" t="str">
        <f ca="1">IFERROR(__xludf.DUMMYFUNCTION("if(isblank(A129),"""",filter(Moorings!A:A,Moorings!B:B=A129,Moorings!D:D=D129))"),"ATAPL-58345-00005")</f>
        <v>ATAPL-58345-00005</v>
      </c>
      <c r="F129" s="35" t="str">
        <f ca="1">IFERROR(__xludf.DUMMYFUNCTION("if(isblank(A129),"""",filter(Moorings!C:C,Moorings!B:B=A129,Moorings!D:D=D129))"),"23341")</f>
        <v>23341</v>
      </c>
      <c r="G129" s="37" t="s">
        <v>170</v>
      </c>
      <c r="H129" s="34">
        <v>0.45</v>
      </c>
      <c r="I129" s="37" t="s">
        <v>168</v>
      </c>
    </row>
    <row r="130" spans="1:9" ht="15.75" customHeight="1">
      <c r="A130" s="34" t="s">
        <v>21</v>
      </c>
      <c r="B130" s="35" t="str">
        <f ca="1">IFERROR(__xludf.DUMMYFUNCTION("if(isblank(A130),"""",filter(Moorings!A:A,Moorings!B:B=left(A130,14),Moorings!D:D=D130))"),"ATAPL-69839-001-0106")</f>
        <v>ATAPL-69839-001-0106</v>
      </c>
      <c r="C130" s="35" t="str">
        <f ca="1">IFERROR(__xludf.DUMMYFUNCTION("if(isblank(A130),"""",filter(Moorings!C:C,Moorings!B:B=left(A130,14),Moorings!D:D=D130))"),"SN0106")</f>
        <v>SN0106</v>
      </c>
      <c r="D130" s="36">
        <v>2</v>
      </c>
      <c r="E130" s="35" t="str">
        <f ca="1">IFERROR(__xludf.DUMMYFUNCTION("if(isblank(A130),"""",filter(Moorings!A:A,Moorings!B:B=A130,Moorings!D:D=D130))"),"ATAPL-58345-00005")</f>
        <v>ATAPL-58345-00005</v>
      </c>
      <c r="F130" s="35" t="str">
        <f ca="1">IFERROR(__xludf.DUMMYFUNCTION("if(isblank(A130),"""",filter(Moorings!C:C,Moorings!B:B=A130,Moorings!D:D=D130))"),"23341")</f>
        <v>23341</v>
      </c>
      <c r="G130" s="37" t="s">
        <v>171</v>
      </c>
      <c r="H130" s="34">
        <v>0.45</v>
      </c>
      <c r="I130" s="37" t="s">
        <v>168</v>
      </c>
    </row>
    <row r="131" spans="1:9" ht="15.75" customHeight="1">
      <c r="A131" s="34" t="s">
        <v>21</v>
      </c>
      <c r="B131" s="35" t="str">
        <f ca="1">IFERROR(__xludf.DUMMYFUNCTION("if(isblank(A131),"""",filter(Moorings!A:A,Moorings!B:B=left(A131,14),Moorings!D:D=D131))"),"ATAPL-69839-001-0106")</f>
        <v>ATAPL-69839-001-0106</v>
      </c>
      <c r="C131" s="35" t="str">
        <f ca="1">IFERROR(__xludf.DUMMYFUNCTION("if(isblank(A131),"""",filter(Moorings!C:C,Moorings!B:B=left(A131,14),Moorings!D:D=D131))"),"SN0106")</f>
        <v>SN0106</v>
      </c>
      <c r="D131" s="36">
        <v>2</v>
      </c>
      <c r="E131" s="35" t="str">
        <f ca="1">IFERROR(__xludf.DUMMYFUNCTION("if(isblank(A131),"""",filter(Moorings!A:A,Moorings!B:B=A131,Moorings!D:D=D131))"),"ATAPL-58345-00005")</f>
        <v>ATAPL-58345-00005</v>
      </c>
      <c r="F131" s="35" t="str">
        <f ca="1">IFERROR(__xludf.DUMMYFUNCTION("if(isblank(A131),"""",filter(Moorings!C:C,Moorings!B:B=A131,Moorings!D:D=D131))"),"23341")</f>
        <v>23341</v>
      </c>
      <c r="G131" s="37" t="s">
        <v>172</v>
      </c>
      <c r="H131" s="34">
        <v>0.45</v>
      </c>
      <c r="I131" s="37" t="s">
        <v>168</v>
      </c>
    </row>
    <row r="132" spans="1:9" ht="15.75" customHeight="1">
      <c r="A132" s="34"/>
      <c r="B132" s="31" t="str">
        <f ca="1">IFERROR(__xludf.DUMMYFUNCTION("if(isblank(A132),"""",filter(Moorings!A:A,Moorings!B:B=left(A132,14),Moorings!D:D=D132))"),"")</f>
        <v/>
      </c>
      <c r="C132" s="31" t="str">
        <f ca="1">IFERROR(__xludf.DUMMYFUNCTION("if(isblank(A132),"""",filter(Moorings!C:C,Moorings!B:B=left(A132,14),Moorings!D:D=D132))"),"")</f>
        <v/>
      </c>
      <c r="D132" s="36"/>
      <c r="E132" s="31" t="str">
        <f ca="1">IFERROR(__xludf.DUMMYFUNCTION("if(isblank(A132),"""",filter(Moorings!A:A,Moorings!B:B=A132,Moorings!D:D=D132))"),"")</f>
        <v/>
      </c>
      <c r="F132" s="31" t="str">
        <f ca="1">IFERROR(__xludf.DUMMYFUNCTION("if(isblank(A132),"""",filter(Moorings!C:C,Moorings!B:B=A132,Moorings!D:D=D132))"),"")</f>
        <v/>
      </c>
      <c r="G132" s="37"/>
      <c r="H132" s="34"/>
      <c r="I132" s="37"/>
    </row>
    <row r="133" spans="1:9" ht="15.75" customHeight="1">
      <c r="A133" s="39" t="s">
        <v>23</v>
      </c>
      <c r="B133" s="35" t="str">
        <f ca="1">IFERROR(__xludf.DUMMYFUNCTION("if(isblank(A133),"""",filter(Moorings!A:A,Moorings!B:B=left(A133,14),Moorings!D:D=D133))"),"ATAPL-69839-001-0103")</f>
        <v>ATAPL-69839-001-0103</v>
      </c>
      <c r="C133" s="35" t="str">
        <f ca="1">IFERROR(__xludf.DUMMYFUNCTION("if(isblank(A133),"""",filter(Moorings!C:C,Moorings!B:B=left(A133,14),Moorings!D:D=D133))"),"SN0103")</f>
        <v>SN0103</v>
      </c>
      <c r="D133" s="40">
        <v>1</v>
      </c>
      <c r="E133" s="35" t="str">
        <f ca="1">IFERROR(__xludf.DUMMYFUNCTION("if(isblank(A133),"""",filter(Moorings!A:A,Moorings!B:B=A133,Moorings!D:D=D133))"),"ATAPL-58317-00006")</f>
        <v>ATAPL-58317-00006</v>
      </c>
      <c r="F133" s="35" t="str">
        <f ca="1">IFERROR(__xludf.DUMMYFUNCTION("if(isblank(A133),"""",filter(Moorings!C:C,Moorings!B:B=A133,Moorings!D:D=D133))"),"108")</f>
        <v>108</v>
      </c>
      <c r="G133" s="37"/>
      <c r="H133" s="34"/>
      <c r="I133" s="37"/>
    </row>
    <row r="134" spans="1:9" ht="15.75" customHeight="1">
      <c r="A134" s="37" t="s">
        <v>23</v>
      </c>
      <c r="B134" s="35" t="str">
        <f ca="1">IFERROR(__xludf.DUMMYFUNCTION("if(isblank(A134),"""",filter(Moorings!A:A,Moorings!B:B=left(A134,14),Moorings!D:D=D134))"),"ATAPL-69839-001-0106")</f>
        <v>ATAPL-69839-001-0106</v>
      </c>
      <c r="C134" s="35" t="str">
        <f ca="1">IFERROR(__xludf.DUMMYFUNCTION("if(isblank(A134),"""",filter(Moorings!C:C,Moorings!B:B=left(A134,14),Moorings!D:D=D134))"),"SN0106")</f>
        <v>SN0106</v>
      </c>
      <c r="D134" s="36">
        <v>2</v>
      </c>
      <c r="E134" s="35" t="str">
        <f ca="1">IFERROR(__xludf.DUMMYFUNCTION("if(isblank(A134),"""",filter(Moorings!A:A,Moorings!B:B=A134,Moorings!D:D=D134))"),"ATAPL-58317-00003")</f>
        <v>ATAPL-58317-00003</v>
      </c>
      <c r="F134" s="35" t="str">
        <f ca="1">IFERROR(__xludf.DUMMYFUNCTION("if(isblank(A134),"""",filter(Moorings!C:C,Moorings!B:B=A134,Moorings!D:D=D134))"),"103")</f>
        <v>103</v>
      </c>
      <c r="G134" s="37"/>
      <c r="H134" s="34"/>
      <c r="I134" s="37" t="s">
        <v>173</v>
      </c>
    </row>
    <row r="135" spans="1:9" ht="15.75" customHeight="1">
      <c r="A135" s="37"/>
      <c r="B135" s="31" t="str">
        <f ca="1">IFERROR(__xludf.DUMMYFUNCTION("if(isblank(A135),"""",filter(Moorings!A:A,Moorings!B:B=left(A135,14),Moorings!D:D=D135))"),"")</f>
        <v/>
      </c>
      <c r="C135" s="31" t="str">
        <f ca="1">IFERROR(__xludf.DUMMYFUNCTION("if(isblank(A135),"""",filter(Moorings!C:C,Moorings!B:B=left(A135,14),Moorings!D:D=D135))"),"")</f>
        <v/>
      </c>
      <c r="D135" s="36"/>
      <c r="E135" s="31" t="str">
        <f ca="1">IFERROR(__xludf.DUMMYFUNCTION("if(isblank(A135),"""",filter(Moorings!A:A,Moorings!B:B=A135,Moorings!D:D=D135))"),"")</f>
        <v/>
      </c>
      <c r="F135" s="31" t="str">
        <f ca="1">IFERROR(__xludf.DUMMYFUNCTION("if(isblank(A135),"""",filter(Moorings!C:C,Moorings!B:B=A135,Moorings!D:D=D135))"),"")</f>
        <v/>
      </c>
      <c r="G135" s="37"/>
      <c r="H135" s="34"/>
      <c r="I135" s="37"/>
    </row>
    <row r="136" spans="1:9" ht="15.75" customHeight="1">
      <c r="A136" s="45" t="s">
        <v>25</v>
      </c>
      <c r="B136" s="35" t="str">
        <f ca="1">IFERROR(__xludf.DUMMYFUNCTION("if(isblank(A136),"""",filter(Moorings!A:A,Moorings!B:B=left(A136,14),Moorings!D:D=D136))"),"ATAPL-69839-001-0103")</f>
        <v>ATAPL-69839-001-0103</v>
      </c>
      <c r="C136" s="35" t="str">
        <f ca="1">IFERROR(__xludf.DUMMYFUNCTION("if(isblank(A136),"""",filter(Moorings!C:C,Moorings!B:B=left(A136,14),Moorings!D:D=D136))"),"SN0103")</f>
        <v>SN0103</v>
      </c>
      <c r="D136" s="40">
        <v>1</v>
      </c>
      <c r="E136" s="35" t="str">
        <f ca="1">IFERROR(__xludf.DUMMYFUNCTION("if(isblank(A136),"""",filter(Moorings!A:A,Moorings!B:B=A136,Moorings!D:D=D136))"),"ATAPL-58324-00004")</f>
        <v>ATAPL-58324-00004</v>
      </c>
      <c r="F136" s="35" t="str">
        <f ca="1">IFERROR(__xludf.DUMMYFUNCTION("if(isblank(A136),"""",filter(Moorings!C:C,Moorings!B:B=A136,Moorings!D:D=D136))"),"1272")</f>
        <v>1272</v>
      </c>
      <c r="G136" s="39" t="s">
        <v>174</v>
      </c>
      <c r="H136" s="41">
        <v>6</v>
      </c>
      <c r="I136" s="37"/>
    </row>
    <row r="137" spans="1:9" ht="15.75" customHeight="1">
      <c r="A137" s="46" t="s">
        <v>25</v>
      </c>
      <c r="B137" s="35" t="str">
        <f ca="1">IFERROR(__xludf.DUMMYFUNCTION("if(isblank(A137),"""",filter(Moorings!A:A,Moorings!B:B=left(A137,14),Moorings!D:D=D137))"),"ATAPL-69839-001-0106")</f>
        <v>ATAPL-69839-001-0106</v>
      </c>
      <c r="C137" s="35" t="str">
        <f ca="1">IFERROR(__xludf.DUMMYFUNCTION("if(isblank(A137),"""",filter(Moorings!C:C,Moorings!B:B=left(A137,14),Moorings!D:D=D137))"),"SN0106")</f>
        <v>SN0106</v>
      </c>
      <c r="D137" s="36">
        <v>2</v>
      </c>
      <c r="E137" s="35" t="str">
        <f ca="1">IFERROR(__xludf.DUMMYFUNCTION("if(isblank(A137),"""",filter(Moorings!A:A,Moorings!B:B=A137,Moorings!D:D=D137))"),"ATAPL-58324-00009")</f>
        <v>ATAPL-58324-00009</v>
      </c>
      <c r="F137" s="35" t="str">
        <f ca="1">IFERROR(__xludf.DUMMYFUNCTION("if(isblank(A137),"""",filter(Moorings!C:C,Moorings!B:B=A137,Moorings!D:D=D137))"),"1362")</f>
        <v>1362</v>
      </c>
      <c r="G137" s="37" t="s">
        <v>174</v>
      </c>
      <c r="H137" s="34">
        <v>0</v>
      </c>
      <c r="I137" s="37" t="s">
        <v>175</v>
      </c>
    </row>
    <row r="138" spans="1:9" ht="15.75" customHeight="1">
      <c r="A138" s="34"/>
      <c r="B138" s="31" t="str">
        <f ca="1">IFERROR(__xludf.DUMMYFUNCTION("if(isblank(A138),"""",filter(Moorings!A:A,Moorings!B:B=left(A138,14),Moorings!D:D=D138))"),"")</f>
        <v/>
      </c>
      <c r="C138" s="31" t="str">
        <f ca="1">IFERROR(__xludf.DUMMYFUNCTION("if(isblank(A138),"""",filter(Moorings!C:C,Moorings!B:B=left(A138,14),Moorings!D:D=D138))"),"")</f>
        <v/>
      </c>
      <c r="D138" s="36"/>
      <c r="E138" s="31" t="str">
        <f ca="1">IFERROR(__xludf.DUMMYFUNCTION("if(isblank(A138),"""",filter(Moorings!A:A,Moorings!B:B=A138,Moorings!D:D=D138))"),"")</f>
        <v/>
      </c>
      <c r="F138" s="31" t="str">
        <f ca="1">IFERROR(__xludf.DUMMYFUNCTION("if(isblank(A138),"""",filter(Moorings!C:C,Moorings!B:B=A138,Moorings!D:D=D138))"),"")</f>
        <v/>
      </c>
      <c r="G138" s="37"/>
      <c r="H138" s="34"/>
      <c r="I138" s="37"/>
    </row>
    <row r="139" spans="1:9" ht="15.75" customHeight="1">
      <c r="A139" s="41" t="s">
        <v>60</v>
      </c>
      <c r="B139" s="35" t="str">
        <f ca="1">IFERROR(__xludf.DUMMYFUNCTION("if(isblank(A139),"""",filter(Moorings!A:A,Moorings!B:B=left(A139,14),Moorings!D:D=D139))"),"ATAPL-68870-001-0142")</f>
        <v>ATAPL-68870-001-0142</v>
      </c>
      <c r="C139" s="35" t="str">
        <f ca="1">IFERROR(__xludf.DUMMYFUNCTION("if(isblank(A139),"""",filter(Moorings!C:C,Moorings!B:B=left(A139,14),Moorings!D:D=D139))"),"SN0142")</f>
        <v>SN0142</v>
      </c>
      <c r="D139" s="40">
        <v>1</v>
      </c>
      <c r="E139" s="35" t="str">
        <f ca="1">IFERROR(__xludf.DUMMYFUNCTION("if(isblank(A139),"""",filter(Moorings!A:A,Moorings!B:B=A139,Moorings!D:D=D139))"),"ATAPL-66662-00003")</f>
        <v>ATAPL-66662-00003</v>
      </c>
      <c r="F139" s="35" t="str">
        <f ca="1">IFERROR(__xludf.DUMMYFUNCTION("if(isblank(A139),"""",filter(Moorings!C:C,Moorings!B:B=A139,Moorings!D:D=D139))"),"16P71179-7232-2484")</f>
        <v>16P71179-7232-2484</v>
      </c>
      <c r="G139" s="39" t="s">
        <v>112</v>
      </c>
      <c r="H139" s="41">
        <v>-0.44640000000000002</v>
      </c>
      <c r="I139" s="37"/>
    </row>
    <row r="140" spans="1:9" ht="15.75" customHeight="1">
      <c r="A140" s="41" t="s">
        <v>60</v>
      </c>
      <c r="B140" s="35" t="str">
        <f ca="1">IFERROR(__xludf.DUMMYFUNCTION("if(isblank(A140),"""",filter(Moorings!A:A,Moorings!B:B=left(A140,14),Moorings!D:D=D140))"),"ATAPL-68870-001-0142")</f>
        <v>ATAPL-68870-001-0142</v>
      </c>
      <c r="C140" s="35" t="str">
        <f ca="1">IFERROR(__xludf.DUMMYFUNCTION("if(isblank(A140),"""",filter(Moorings!C:C,Moorings!B:B=left(A140,14),Moorings!D:D=D140))"),"SN0142")</f>
        <v>SN0142</v>
      </c>
      <c r="D140" s="40">
        <v>1</v>
      </c>
      <c r="E140" s="35" t="str">
        <f ca="1">IFERROR(__xludf.DUMMYFUNCTION("if(isblank(A140),"""",filter(Moorings!A:A,Moorings!B:B=A140,Moorings!D:D=D140))"),"ATAPL-66662-00003")</f>
        <v>ATAPL-66662-00003</v>
      </c>
      <c r="F140" s="35" t="str">
        <f ca="1">IFERROR(__xludf.DUMMYFUNCTION("if(isblank(A140),"""",filter(Moorings!C:C,Moorings!B:B=A140,Moorings!D:D=D140))"),"16P71179-7232-2484")</f>
        <v>16P71179-7232-2484</v>
      </c>
      <c r="G140" s="39" t="s">
        <v>113</v>
      </c>
      <c r="H140" s="41">
        <v>0.49020000000000002</v>
      </c>
      <c r="I140" s="37"/>
    </row>
    <row r="141" spans="1:9" ht="15.75" customHeight="1">
      <c r="A141" s="41" t="s">
        <v>60</v>
      </c>
      <c r="B141" s="35" t="str">
        <f ca="1">IFERROR(__xludf.DUMMYFUNCTION("if(isblank(A141),"""",filter(Moorings!A:A,Moorings!B:B=left(A141,14),Moorings!D:D=D141))"),"ATAPL-68870-001-0142")</f>
        <v>ATAPL-68870-001-0142</v>
      </c>
      <c r="C141" s="35" t="str">
        <f ca="1">IFERROR(__xludf.DUMMYFUNCTION("if(isblank(A141),"""",filter(Moorings!C:C,Moorings!B:B=left(A141,14),Moorings!D:D=D141))"),"SN0142")</f>
        <v>SN0142</v>
      </c>
      <c r="D141" s="40">
        <v>1</v>
      </c>
      <c r="E141" s="35" t="str">
        <f ca="1">IFERROR(__xludf.DUMMYFUNCTION("if(isblank(A141),"""",filter(Moorings!A:A,Moorings!B:B=A141,Moorings!D:D=D141))"),"ATAPL-66662-00003")</f>
        <v>ATAPL-66662-00003</v>
      </c>
      <c r="F141" s="35" t="str">
        <f ca="1">IFERROR(__xludf.DUMMYFUNCTION("if(isblank(A141),"""",filter(Moorings!C:C,Moorings!B:B=A141,Moorings!D:D=D141))"),"16P71179-7232-2484")</f>
        <v>16P71179-7232-2484</v>
      </c>
      <c r="G141" s="39" t="s">
        <v>114</v>
      </c>
      <c r="H141" s="41">
        <v>-3.6754999999999999E-3</v>
      </c>
      <c r="I141" s="37"/>
    </row>
    <row r="142" spans="1:9" ht="15.75" customHeight="1">
      <c r="A142" s="41" t="s">
        <v>60</v>
      </c>
      <c r="B142" s="35" t="str">
        <f ca="1">IFERROR(__xludf.DUMMYFUNCTION("if(isblank(A142),"""",filter(Moorings!A:A,Moorings!B:B=left(A142,14),Moorings!D:D=D142))"),"ATAPL-68870-001-0142")</f>
        <v>ATAPL-68870-001-0142</v>
      </c>
      <c r="C142" s="35" t="str">
        <f ca="1">IFERROR(__xludf.DUMMYFUNCTION("if(isblank(A142),"""",filter(Moorings!C:C,Moorings!B:B=left(A142,14),Moorings!D:D=D142))"),"SN0142")</f>
        <v>SN0142</v>
      </c>
      <c r="D142" s="40">
        <v>1</v>
      </c>
      <c r="E142" s="35" t="str">
        <f ca="1">IFERROR(__xludf.DUMMYFUNCTION("if(isblank(A142),"""",filter(Moorings!A:A,Moorings!B:B=A142,Moorings!D:D=D142))"),"ATAPL-66662-00003")</f>
        <v>ATAPL-66662-00003</v>
      </c>
      <c r="F142" s="35" t="str">
        <f ca="1">IFERROR(__xludf.DUMMYFUNCTION("if(isblank(A142),"""",filter(Moorings!C:C,Moorings!B:B=A142,Moorings!D:D=D142))"),"16P71179-7232-2484")</f>
        <v>16P71179-7232-2484</v>
      </c>
      <c r="G142" s="39" t="s">
        <v>115</v>
      </c>
      <c r="H142" s="41">
        <v>1.8714E-4</v>
      </c>
      <c r="I142" s="37"/>
    </row>
    <row r="143" spans="1:9" ht="15.75" customHeight="1">
      <c r="A143" s="41" t="s">
        <v>60</v>
      </c>
      <c r="B143" s="35" t="str">
        <f ca="1">IFERROR(__xludf.DUMMYFUNCTION("if(isblank(A143),"""",filter(Moorings!A:A,Moorings!B:B=left(A143,14),Moorings!D:D=D143))"),"ATAPL-68870-001-0142")</f>
        <v>ATAPL-68870-001-0142</v>
      </c>
      <c r="C143" s="35" t="str">
        <f ca="1">IFERROR(__xludf.DUMMYFUNCTION("if(isblank(A143),"""",filter(Moorings!C:C,Moorings!B:B=left(A143,14),Moorings!D:D=D143))"),"SN0142")</f>
        <v>SN0142</v>
      </c>
      <c r="D143" s="40">
        <v>1</v>
      </c>
      <c r="E143" s="35" t="str">
        <f ca="1">IFERROR(__xludf.DUMMYFUNCTION("if(isblank(A143),"""",filter(Moorings!A:A,Moorings!B:B=A143,Moorings!D:D=D143))"),"ATAPL-66662-00003")</f>
        <v>ATAPL-66662-00003</v>
      </c>
      <c r="F143" s="35" t="str">
        <f ca="1">IFERROR(__xludf.DUMMYFUNCTION("if(isblank(A143),"""",filter(Moorings!C:C,Moorings!B:B=A143,Moorings!D:D=D143))"),"16P71179-7232-2484")</f>
        <v>16P71179-7232-2484</v>
      </c>
      <c r="G143" s="39" t="s">
        <v>116</v>
      </c>
      <c r="H143" s="41">
        <v>-2.7964999999999998E-6</v>
      </c>
      <c r="I143" s="37"/>
    </row>
    <row r="144" spans="1:9" ht="15.75" customHeight="1">
      <c r="A144" s="41" t="s">
        <v>60</v>
      </c>
      <c r="B144" s="35" t="str">
        <f ca="1">IFERROR(__xludf.DUMMYFUNCTION("if(isblank(A144),"""",filter(Moorings!A:A,Moorings!B:B=left(A144,14),Moorings!D:D=D144))"),"ATAPL-68870-001-0142")</f>
        <v>ATAPL-68870-001-0142</v>
      </c>
      <c r="C144" s="35" t="str">
        <f ca="1">IFERROR(__xludf.DUMMYFUNCTION("if(isblank(A144),"""",filter(Moorings!C:C,Moorings!B:B=left(A144,14),Moorings!D:D=D144))"),"SN0142")</f>
        <v>SN0142</v>
      </c>
      <c r="D144" s="40">
        <v>1</v>
      </c>
      <c r="E144" s="35" t="str">
        <f ca="1">IFERROR(__xludf.DUMMYFUNCTION("if(isblank(A144),"""",filter(Moorings!A:A,Moorings!B:B=A144,Moorings!D:D=D144))"),"ATAPL-66662-00003")</f>
        <v>ATAPL-66662-00003</v>
      </c>
      <c r="F144" s="35" t="str">
        <f ca="1">IFERROR(__xludf.DUMMYFUNCTION("if(isblank(A144),"""",filter(Moorings!C:C,Moorings!B:B=A144,Moorings!D:D=D144))"),"16P71179-7232-2484")</f>
        <v>16P71179-7232-2484</v>
      </c>
      <c r="G144" s="39" t="s">
        <v>117</v>
      </c>
      <c r="H144" s="41">
        <v>3.5999999999999997E-2</v>
      </c>
      <c r="I144" s="37"/>
    </row>
    <row r="145" spans="1:9" ht="15.75" customHeight="1">
      <c r="A145" s="41" t="s">
        <v>60</v>
      </c>
      <c r="B145" s="35" t="str">
        <f ca="1">IFERROR(__xludf.DUMMYFUNCTION("if(isblank(A145),"""",filter(Moorings!A:A,Moorings!B:B=left(A145,14),Moorings!D:D=D145))"),"ATAPL-68870-001-0142")</f>
        <v>ATAPL-68870-001-0142</v>
      </c>
      <c r="C145" s="35" t="str">
        <f ca="1">IFERROR(__xludf.DUMMYFUNCTION("if(isblank(A145),"""",filter(Moorings!C:C,Moorings!B:B=left(A145,14),Moorings!D:D=D145))"),"SN0142")</f>
        <v>SN0142</v>
      </c>
      <c r="D145" s="40">
        <v>1</v>
      </c>
      <c r="E145" s="35" t="str">
        <f ca="1">IFERROR(__xludf.DUMMYFUNCTION("if(isblank(A145),"""",filter(Moorings!A:A,Moorings!B:B=A145,Moorings!D:D=D145))"),"ATAPL-66662-00003")</f>
        <v>ATAPL-66662-00003</v>
      </c>
      <c r="F145" s="35" t="str">
        <f ca="1">IFERROR(__xludf.DUMMYFUNCTION("if(isblank(A145),"""",filter(Moorings!C:C,Moorings!B:B=A145,Moorings!D:D=D145))"),"16P71179-7232-2484")</f>
        <v>16P71179-7232-2484</v>
      </c>
      <c r="G145" s="39" t="s">
        <v>118</v>
      </c>
      <c r="H145" s="41">
        <v>45.830500000000001</v>
      </c>
      <c r="I145" s="37"/>
    </row>
    <row r="146" spans="1:9" ht="15.75" customHeight="1">
      <c r="A146" s="41" t="s">
        <v>60</v>
      </c>
      <c r="B146" s="35" t="str">
        <f ca="1">IFERROR(__xludf.DUMMYFUNCTION("if(isblank(A146),"""",filter(Moorings!A:A,Moorings!B:B=left(A146,14),Moorings!D:D=D146))"),"ATAPL-68870-001-0142")</f>
        <v>ATAPL-68870-001-0142</v>
      </c>
      <c r="C146" s="35" t="str">
        <f ca="1">IFERROR(__xludf.DUMMYFUNCTION("if(isblank(A146),"""",filter(Moorings!C:C,Moorings!B:B=left(A146,14),Moorings!D:D=D146))"),"SN0142")</f>
        <v>SN0142</v>
      </c>
      <c r="D146" s="40">
        <v>1</v>
      </c>
      <c r="E146" s="35" t="str">
        <f ca="1">IFERROR(__xludf.DUMMYFUNCTION("if(isblank(A146),"""",filter(Moorings!A:A,Moorings!B:B=A146,Moorings!D:D=D146))"),"ATAPL-66662-00003")</f>
        <v>ATAPL-66662-00003</v>
      </c>
      <c r="F146" s="35" t="str">
        <f ca="1">IFERROR(__xludf.DUMMYFUNCTION("if(isblank(A146),"""",filter(Moorings!C:C,Moorings!B:B=A146,Moorings!D:D=D146))"),"16P71179-7232-2484")</f>
        <v>16P71179-7232-2484</v>
      </c>
      <c r="G146" s="39" t="s">
        <v>119</v>
      </c>
      <c r="H146" s="41">
        <v>-129.7535</v>
      </c>
      <c r="I146" s="37"/>
    </row>
    <row r="147" spans="1:9" ht="15.75" customHeight="1">
      <c r="A147" s="41" t="s">
        <v>60</v>
      </c>
      <c r="B147" s="35" t="str">
        <f ca="1">IFERROR(__xludf.DUMMYFUNCTION("if(isblank(A147),"""",filter(Moorings!A:A,Moorings!B:B=left(A147,14),Moorings!D:D=D147))"),"ATAPL-68870-001-0142")</f>
        <v>ATAPL-68870-001-0142</v>
      </c>
      <c r="C147" s="35" t="str">
        <f ca="1">IFERROR(__xludf.DUMMYFUNCTION("if(isblank(A147),"""",filter(Moorings!C:C,Moorings!B:B=left(A147,14),Moorings!D:D=D147))"),"SN0142")</f>
        <v>SN0142</v>
      </c>
      <c r="D147" s="40">
        <v>1</v>
      </c>
      <c r="E147" s="35" t="str">
        <f ca="1">IFERROR(__xludf.DUMMYFUNCTION("if(isblank(A147),"""",filter(Moorings!A:A,Moorings!B:B=A147,Moorings!D:D=D147))"),"ATAPL-66662-00003")</f>
        <v>ATAPL-66662-00003</v>
      </c>
      <c r="F147" s="35" t="str">
        <f ca="1">IFERROR(__xludf.DUMMYFUNCTION("if(isblank(A147),"""",filter(Moorings!C:C,Moorings!B:B=A147,Moorings!D:D=D147))"),"16P71179-7232-2484")</f>
        <v>16P71179-7232-2484</v>
      </c>
      <c r="G147" s="39" t="s">
        <v>120</v>
      </c>
      <c r="H147" s="41">
        <v>45.830500000000001</v>
      </c>
      <c r="I147" s="37"/>
    </row>
    <row r="148" spans="1:9" ht="15.75" customHeight="1">
      <c r="A148" s="41" t="s">
        <v>60</v>
      </c>
      <c r="B148" s="35" t="str">
        <f ca="1">IFERROR(__xludf.DUMMYFUNCTION("if(isblank(A148),"""",filter(Moorings!A:A,Moorings!B:B=left(A148,14),Moorings!D:D=D148))"),"ATAPL-68870-001-0142")</f>
        <v>ATAPL-68870-001-0142</v>
      </c>
      <c r="C148" s="35" t="str">
        <f ca="1">IFERROR(__xludf.DUMMYFUNCTION("if(isblank(A148),"""",filter(Moorings!C:C,Moorings!B:B=left(A148,14),Moorings!D:D=D148))"),"SN0142")</f>
        <v>SN0142</v>
      </c>
      <c r="D148" s="40">
        <v>1</v>
      </c>
      <c r="E148" s="35" t="str">
        <f ca="1">IFERROR(__xludf.DUMMYFUNCTION("if(isblank(A148),"""",filter(Moorings!A:A,Moorings!B:B=A148,Moorings!D:D=D148))"),"ATAPL-66662-00003")</f>
        <v>ATAPL-66662-00003</v>
      </c>
      <c r="F148" s="35" t="str">
        <f ca="1">IFERROR(__xludf.DUMMYFUNCTION("if(isblank(A148),"""",filter(Moorings!C:C,Moorings!B:B=A148,Moorings!D:D=D148))"),"16P71179-7232-2484")</f>
        <v>16P71179-7232-2484</v>
      </c>
      <c r="G148" s="39" t="s">
        <v>121</v>
      </c>
      <c r="H148" s="41">
        <v>-129.7535</v>
      </c>
      <c r="I148" s="37"/>
    </row>
    <row r="149" spans="1:9" ht="15.75" customHeight="1">
      <c r="A149" s="41" t="s">
        <v>60</v>
      </c>
      <c r="B149" s="35" t="str">
        <f ca="1">IFERROR(__xludf.DUMMYFUNCTION("if(isblank(A149),"""",filter(Moorings!A:A,Moorings!B:B=left(A149,14),Moorings!D:D=D149))"),"ATAPL-68870-001-0142")</f>
        <v>ATAPL-68870-001-0142</v>
      </c>
      <c r="C149" s="35" t="str">
        <f ca="1">IFERROR(__xludf.DUMMYFUNCTION("if(isblank(A149),"""",filter(Moorings!C:C,Moorings!B:B=left(A149,14),Moorings!D:D=D149))"),"SN0142")</f>
        <v>SN0142</v>
      </c>
      <c r="D149" s="40">
        <v>1</v>
      </c>
      <c r="E149" s="35" t="str">
        <f ca="1">IFERROR(__xludf.DUMMYFUNCTION("if(isblank(A149),"""",filter(Moorings!A:A,Moorings!B:B=A149,Moorings!D:D=D149))"),"ATAPL-66662-00003")</f>
        <v>ATAPL-66662-00003</v>
      </c>
      <c r="F149" s="35" t="str">
        <f ca="1">IFERROR(__xludf.DUMMYFUNCTION("if(isblank(A149),"""",filter(Moorings!C:C,Moorings!B:B=A149,Moorings!D:D=D149))"),"16P71179-7232-2484")</f>
        <v>16P71179-7232-2484</v>
      </c>
      <c r="G149" s="39" t="s">
        <v>122</v>
      </c>
      <c r="H149" s="41">
        <v>1.253608E-3</v>
      </c>
      <c r="I149" s="37"/>
    </row>
    <row r="150" spans="1:9" ht="15.75" customHeight="1">
      <c r="A150" s="41" t="s">
        <v>60</v>
      </c>
      <c r="B150" s="35" t="str">
        <f ca="1">IFERROR(__xludf.DUMMYFUNCTION("if(isblank(A150),"""",filter(Moorings!A:A,Moorings!B:B=left(A150,14),Moorings!D:D=D150))"),"ATAPL-68870-001-0142")</f>
        <v>ATAPL-68870-001-0142</v>
      </c>
      <c r="C150" s="35" t="str">
        <f ca="1">IFERROR(__xludf.DUMMYFUNCTION("if(isblank(A150),"""",filter(Moorings!C:C,Moorings!B:B=left(A150,14),Moorings!D:D=D150))"),"SN0142")</f>
        <v>SN0142</v>
      </c>
      <c r="D150" s="40">
        <v>1</v>
      </c>
      <c r="E150" s="35" t="str">
        <f ca="1">IFERROR(__xludf.DUMMYFUNCTION("if(isblank(A150),"""",filter(Moorings!A:A,Moorings!B:B=A150,Moorings!D:D=D150))"),"ATAPL-66662-00003")</f>
        <v>ATAPL-66662-00003</v>
      </c>
      <c r="F150" s="35" t="str">
        <f ca="1">IFERROR(__xludf.DUMMYFUNCTION("if(isblank(A150),"""",filter(Moorings!C:C,Moorings!B:B=A150,Moorings!D:D=D150))"),"16P71179-7232-2484")</f>
        <v>16P71179-7232-2484</v>
      </c>
      <c r="G150" s="39" t="s">
        <v>123</v>
      </c>
      <c r="H150" s="41">
        <v>2.7474189999999999E-4</v>
      </c>
      <c r="I150" s="37"/>
    </row>
    <row r="151" spans="1:9" ht="15.75" customHeight="1">
      <c r="A151" s="41" t="s">
        <v>60</v>
      </c>
      <c r="B151" s="35" t="str">
        <f ca="1">IFERROR(__xludf.DUMMYFUNCTION("if(isblank(A151),"""",filter(Moorings!A:A,Moorings!B:B=left(A151,14),Moorings!D:D=D151))"),"ATAPL-68870-001-0142")</f>
        <v>ATAPL-68870-001-0142</v>
      </c>
      <c r="C151" s="35" t="str">
        <f ca="1">IFERROR(__xludf.DUMMYFUNCTION("if(isblank(A151),"""",filter(Moorings!C:C,Moorings!B:B=left(A151,14),Moorings!D:D=D151))"),"SN0142")</f>
        <v>SN0142</v>
      </c>
      <c r="D151" s="40">
        <v>1</v>
      </c>
      <c r="E151" s="35" t="str">
        <f ca="1">IFERROR(__xludf.DUMMYFUNCTION("if(isblank(A151),"""",filter(Moorings!A:A,Moorings!B:B=A151,Moorings!D:D=D151))"),"ATAPL-66662-00003")</f>
        <v>ATAPL-66662-00003</v>
      </c>
      <c r="F151" s="35" t="str">
        <f ca="1">IFERROR(__xludf.DUMMYFUNCTION("if(isblank(A151),"""",filter(Moorings!C:C,Moorings!B:B=A151,Moorings!D:D=D151))"),"16P71179-7232-2484")</f>
        <v>16P71179-7232-2484</v>
      </c>
      <c r="G151" s="39" t="s">
        <v>124</v>
      </c>
      <c r="H151" s="41">
        <v>-1.05858E-6</v>
      </c>
      <c r="I151" s="37"/>
    </row>
    <row r="152" spans="1:9" ht="15.75" customHeight="1">
      <c r="A152" s="41" t="s">
        <v>60</v>
      </c>
      <c r="B152" s="35" t="str">
        <f ca="1">IFERROR(__xludf.DUMMYFUNCTION("if(isblank(A152),"""",filter(Moorings!A:A,Moorings!B:B=left(A152,14),Moorings!D:D=D152))"),"ATAPL-68870-001-0142")</f>
        <v>ATAPL-68870-001-0142</v>
      </c>
      <c r="C152" s="35" t="str">
        <f ca="1">IFERROR(__xludf.DUMMYFUNCTION("if(isblank(A152),"""",filter(Moorings!C:C,Moorings!B:B=left(A152,14),Moorings!D:D=D152))"),"SN0142")</f>
        <v>SN0142</v>
      </c>
      <c r="D152" s="40">
        <v>1</v>
      </c>
      <c r="E152" s="35" t="str">
        <f ca="1">IFERROR(__xludf.DUMMYFUNCTION("if(isblank(A152),"""",filter(Moorings!A:A,Moorings!B:B=A152,Moorings!D:D=D152))"),"ATAPL-66662-00003")</f>
        <v>ATAPL-66662-00003</v>
      </c>
      <c r="F152" s="35" t="str">
        <f ca="1">IFERROR(__xludf.DUMMYFUNCTION("if(isblank(A152),"""",filter(Moorings!C:C,Moorings!B:B=A152,Moorings!D:D=D152))"),"16P71179-7232-2484")</f>
        <v>16P71179-7232-2484</v>
      </c>
      <c r="G152" s="39" t="s">
        <v>125</v>
      </c>
      <c r="H152" s="41">
        <v>1.7870770000000001E-7</v>
      </c>
      <c r="I152" s="37"/>
    </row>
    <row r="153" spans="1:9" ht="15.75" customHeight="1">
      <c r="A153" s="41" t="s">
        <v>60</v>
      </c>
      <c r="B153" s="35" t="str">
        <f ca="1">IFERROR(__xludf.DUMMYFUNCTION("if(isblank(A153),"""",filter(Moorings!A:A,Moorings!B:B=left(A153,14),Moorings!D:D=D153))"),"ATAPL-68870-001-0142")</f>
        <v>ATAPL-68870-001-0142</v>
      </c>
      <c r="C153" s="35" t="str">
        <f ca="1">IFERROR(__xludf.DUMMYFUNCTION("if(isblank(A153),"""",filter(Moorings!C:C,Moorings!B:B=left(A153,14),Moorings!D:D=D153))"),"SN0142")</f>
        <v>SN0142</v>
      </c>
      <c r="D153" s="40">
        <v>1</v>
      </c>
      <c r="E153" s="35" t="str">
        <f ca="1">IFERROR(__xludf.DUMMYFUNCTION("if(isblank(A153),"""",filter(Moorings!A:A,Moorings!B:B=A153,Moorings!D:D=D153))"),"ATAPL-66662-00003")</f>
        <v>ATAPL-66662-00003</v>
      </c>
      <c r="F153" s="35" t="str">
        <f ca="1">IFERROR(__xludf.DUMMYFUNCTION("if(isblank(A153),"""",filter(Moorings!C:C,Moorings!B:B=A153,Moorings!D:D=D153))"),"16P71179-7232-2484")</f>
        <v>16P71179-7232-2484</v>
      </c>
      <c r="G153" s="39" t="s">
        <v>126</v>
      </c>
      <c r="H153" s="41">
        <v>-9.5700000000000003E-8</v>
      </c>
      <c r="I153" s="37"/>
    </row>
    <row r="154" spans="1:9" ht="15.75" customHeight="1">
      <c r="A154" s="41" t="s">
        <v>60</v>
      </c>
      <c r="B154" s="35" t="str">
        <f ca="1">IFERROR(__xludf.DUMMYFUNCTION("if(isblank(A154),"""",filter(Moorings!A:A,Moorings!B:B=left(A154,14),Moorings!D:D=D154))"),"ATAPL-68870-001-0142")</f>
        <v>ATAPL-68870-001-0142</v>
      </c>
      <c r="C154" s="35" t="str">
        <f ca="1">IFERROR(__xludf.DUMMYFUNCTION("if(isblank(A154),"""",filter(Moorings!C:C,Moorings!B:B=left(A154,14),Moorings!D:D=D154))"),"SN0142")</f>
        <v>SN0142</v>
      </c>
      <c r="D154" s="40">
        <v>1</v>
      </c>
      <c r="E154" s="35" t="str">
        <f ca="1">IFERROR(__xludf.DUMMYFUNCTION("if(isblank(A154),"""",filter(Moorings!A:A,Moorings!B:B=A154,Moorings!D:D=D154))"),"ATAPL-66662-00003")</f>
        <v>ATAPL-66662-00003</v>
      </c>
      <c r="F154" s="35" t="str">
        <f ca="1">IFERROR(__xludf.DUMMYFUNCTION("if(isblank(A154),"""",filter(Moorings!C:C,Moorings!B:B=A154,Moorings!D:D=D154))"),"16P71179-7232-2484")</f>
        <v>16P71179-7232-2484</v>
      </c>
      <c r="G154" s="39" t="s">
        <v>127</v>
      </c>
      <c r="H154" s="41">
        <v>3.2499999999999998E-6</v>
      </c>
      <c r="I154" s="37"/>
    </row>
    <row r="155" spans="1:9" ht="15.75" customHeight="1">
      <c r="A155" s="41" t="s">
        <v>60</v>
      </c>
      <c r="B155" s="35" t="str">
        <f ca="1">IFERROR(__xludf.DUMMYFUNCTION("if(isblank(A155),"""",filter(Moorings!A:A,Moorings!B:B=left(A155,14),Moorings!D:D=D155))"),"ATAPL-68870-001-0142")</f>
        <v>ATAPL-68870-001-0142</v>
      </c>
      <c r="C155" s="35" t="str">
        <f ca="1">IFERROR(__xludf.DUMMYFUNCTION("if(isblank(A155),"""",filter(Moorings!C:C,Moorings!B:B=left(A155,14),Moorings!D:D=D155))"),"SN0142")</f>
        <v>SN0142</v>
      </c>
      <c r="D155" s="40">
        <v>1</v>
      </c>
      <c r="E155" s="35" t="str">
        <f ca="1">IFERROR(__xludf.DUMMYFUNCTION("if(isblank(A155),"""",filter(Moorings!A:A,Moorings!B:B=A155,Moorings!D:D=D155))"),"ATAPL-66662-00003")</f>
        <v>ATAPL-66662-00003</v>
      </c>
      <c r="F155" s="35" t="str">
        <f ca="1">IFERROR(__xludf.DUMMYFUNCTION("if(isblank(A155),"""",filter(Moorings!C:C,Moorings!B:B=A155,Moorings!D:D=D155))"),"16P71179-7232-2484")</f>
        <v>16P71179-7232-2484</v>
      </c>
      <c r="G155" s="39" t="s">
        <v>128</v>
      </c>
      <c r="H155" s="41">
        <v>-0.97301729999999997</v>
      </c>
      <c r="I155" s="37"/>
    </row>
    <row r="156" spans="1:9" ht="15.75" customHeight="1">
      <c r="A156" s="41" t="s">
        <v>60</v>
      </c>
      <c r="B156" s="35" t="str">
        <f ca="1">IFERROR(__xludf.DUMMYFUNCTION("if(isblank(A156),"""",filter(Moorings!A:A,Moorings!B:B=left(A156,14),Moorings!D:D=D156))"),"ATAPL-68870-001-0142")</f>
        <v>ATAPL-68870-001-0142</v>
      </c>
      <c r="C156" s="35" t="str">
        <f ca="1">IFERROR(__xludf.DUMMYFUNCTION("if(isblank(A156),"""",filter(Moorings!C:C,Moorings!B:B=left(A156,14),Moorings!D:D=D156))"),"SN0142")</f>
        <v>SN0142</v>
      </c>
      <c r="D156" s="40">
        <v>1</v>
      </c>
      <c r="E156" s="35" t="str">
        <f ca="1">IFERROR(__xludf.DUMMYFUNCTION("if(isblank(A156),"""",filter(Moorings!A:A,Moorings!B:B=A156,Moorings!D:D=D156))"),"ATAPL-66662-00003")</f>
        <v>ATAPL-66662-00003</v>
      </c>
      <c r="F156" s="35" t="str">
        <f ca="1">IFERROR(__xludf.DUMMYFUNCTION("if(isblank(A156),"""",filter(Moorings!C:C,Moorings!B:B=A156,Moorings!D:D=D156))"),"16P71179-7232-2484")</f>
        <v>16P71179-7232-2484</v>
      </c>
      <c r="G156" s="39" t="s">
        <v>129</v>
      </c>
      <c r="H156" s="41">
        <v>0.13455700000000001</v>
      </c>
      <c r="I156" s="37"/>
    </row>
    <row r="157" spans="1:9" ht="15.75" customHeight="1">
      <c r="A157" s="41" t="s">
        <v>60</v>
      </c>
      <c r="B157" s="35" t="str">
        <f ca="1">IFERROR(__xludf.DUMMYFUNCTION("if(isblank(A157),"""",filter(Moorings!A:A,Moorings!B:B=left(A157,14),Moorings!D:D=D157))"),"ATAPL-68870-001-0142")</f>
        <v>ATAPL-68870-001-0142</v>
      </c>
      <c r="C157" s="35" t="str">
        <f ca="1">IFERROR(__xludf.DUMMYFUNCTION("if(isblank(A157),"""",filter(Moorings!C:C,Moorings!B:B=left(A157,14),Moorings!D:D=D157))"),"SN0142")</f>
        <v>SN0142</v>
      </c>
      <c r="D157" s="40">
        <v>1</v>
      </c>
      <c r="E157" s="35" t="str">
        <f ca="1">IFERROR(__xludf.DUMMYFUNCTION("if(isblank(A157),"""",filter(Moorings!A:A,Moorings!B:B=A157,Moorings!D:D=D157))"),"ATAPL-66662-00003")</f>
        <v>ATAPL-66662-00003</v>
      </c>
      <c r="F157" s="35" t="str">
        <f ca="1">IFERROR(__xludf.DUMMYFUNCTION("if(isblank(A157),"""",filter(Moorings!C:C,Moorings!B:B=A157,Moorings!D:D=D157))"),"16P71179-7232-2484")</f>
        <v>16P71179-7232-2484</v>
      </c>
      <c r="G157" s="39" t="s">
        <v>130</v>
      </c>
      <c r="H157" s="41">
        <v>-3.3230599999999999E-4</v>
      </c>
      <c r="I157" s="37"/>
    </row>
    <row r="158" spans="1:9" ht="15.75" customHeight="1">
      <c r="A158" s="41" t="s">
        <v>60</v>
      </c>
      <c r="B158" s="35" t="str">
        <f ca="1">IFERROR(__xludf.DUMMYFUNCTION("if(isblank(A158),"""",filter(Moorings!A:A,Moorings!B:B=left(A158,14),Moorings!D:D=D158))"),"ATAPL-68870-001-0142")</f>
        <v>ATAPL-68870-001-0142</v>
      </c>
      <c r="C158" s="35" t="str">
        <f ca="1">IFERROR(__xludf.DUMMYFUNCTION("if(isblank(A158),"""",filter(Moorings!C:C,Moorings!B:B=left(A158,14),Moorings!D:D=D158))"),"SN0142")</f>
        <v>SN0142</v>
      </c>
      <c r="D158" s="40">
        <v>1</v>
      </c>
      <c r="E158" s="35" t="str">
        <f ca="1">IFERROR(__xludf.DUMMYFUNCTION("if(isblank(A158),"""",filter(Moorings!A:A,Moorings!B:B=A158,Moorings!D:D=D158))"),"ATAPL-66662-00003")</f>
        <v>ATAPL-66662-00003</v>
      </c>
      <c r="F158" s="35" t="str">
        <f ca="1">IFERROR(__xludf.DUMMYFUNCTION("if(isblank(A158),"""",filter(Moorings!C:C,Moorings!B:B=A158,Moorings!D:D=D158))"),"16P71179-7232-2484")</f>
        <v>16P71179-7232-2484</v>
      </c>
      <c r="G158" s="39" t="s">
        <v>131</v>
      </c>
      <c r="H158" s="41">
        <v>4.2351529999999998E-5</v>
      </c>
      <c r="I158" s="37"/>
    </row>
    <row r="159" spans="1:9" ht="15.75" customHeight="1">
      <c r="A159" s="41" t="s">
        <v>60</v>
      </c>
      <c r="B159" s="35" t="str">
        <f ca="1">IFERROR(__xludf.DUMMYFUNCTION("if(isblank(A159),"""",filter(Moorings!A:A,Moorings!B:B=left(A159,14),Moorings!D:D=D159))"),"ATAPL-68870-001-0142")</f>
        <v>ATAPL-68870-001-0142</v>
      </c>
      <c r="C159" s="35" t="str">
        <f ca="1">IFERROR(__xludf.DUMMYFUNCTION("if(isblank(A159),"""",filter(Moorings!C:C,Moorings!B:B=left(A159,14),Moorings!D:D=D159))"),"SN0142")</f>
        <v>SN0142</v>
      </c>
      <c r="D159" s="40">
        <v>1</v>
      </c>
      <c r="E159" s="35" t="str">
        <f ca="1">IFERROR(__xludf.DUMMYFUNCTION("if(isblank(A159),"""",filter(Moorings!A:A,Moorings!B:B=A159,Moorings!D:D=D159))"),"ATAPL-66662-00003")</f>
        <v>ATAPL-66662-00003</v>
      </c>
      <c r="F159" s="35" t="str">
        <f ca="1">IFERROR(__xludf.DUMMYFUNCTION("if(isblank(A159),"""",filter(Moorings!C:C,Moorings!B:B=A159,Moorings!D:D=D159))"),"16P71179-7232-2484")</f>
        <v>16P71179-7232-2484</v>
      </c>
      <c r="G159" s="39" t="s">
        <v>132</v>
      </c>
      <c r="H159" s="41">
        <v>3.118624E-2</v>
      </c>
      <c r="I159" s="37"/>
    </row>
    <row r="160" spans="1:9" ht="15.75" customHeight="1">
      <c r="A160" s="41" t="s">
        <v>60</v>
      </c>
      <c r="B160" s="35" t="str">
        <f ca="1">IFERROR(__xludf.DUMMYFUNCTION("if(isblank(A160),"""",filter(Moorings!A:A,Moorings!B:B=left(A160,14),Moorings!D:D=D160))"),"ATAPL-68870-001-0142")</f>
        <v>ATAPL-68870-001-0142</v>
      </c>
      <c r="C160" s="35" t="str">
        <f ca="1">IFERROR(__xludf.DUMMYFUNCTION("if(isblank(A160),"""",filter(Moorings!C:C,Moorings!B:B=left(A160,14),Moorings!D:D=D160))"),"SN0142")</f>
        <v>SN0142</v>
      </c>
      <c r="D160" s="40">
        <v>1</v>
      </c>
      <c r="E160" s="35" t="str">
        <f ca="1">IFERROR(__xludf.DUMMYFUNCTION("if(isblank(A160),"""",filter(Moorings!A:A,Moorings!B:B=A160,Moorings!D:D=D160))"),"ATAPL-66662-00003")</f>
        <v>ATAPL-66662-00003</v>
      </c>
      <c r="F160" s="35" t="str">
        <f ca="1">IFERROR(__xludf.DUMMYFUNCTION("if(isblank(A160),"""",filter(Moorings!C:C,Moorings!B:B=A160,Moorings!D:D=D160))"),"16P71179-7232-2484")</f>
        <v>16P71179-7232-2484</v>
      </c>
      <c r="G160" s="39" t="s">
        <v>133</v>
      </c>
      <c r="H160" s="41">
        <v>1.550081E-3</v>
      </c>
      <c r="I160" s="37"/>
    </row>
    <row r="161" spans="1:9" ht="15.75" customHeight="1">
      <c r="A161" s="41" t="s">
        <v>60</v>
      </c>
      <c r="B161" s="35" t="str">
        <f ca="1">IFERROR(__xludf.DUMMYFUNCTION("if(isblank(A161),"""",filter(Moorings!A:A,Moorings!B:B=left(A161,14),Moorings!D:D=D161))"),"ATAPL-68870-001-0142")</f>
        <v>ATAPL-68870-001-0142</v>
      </c>
      <c r="C161" s="35" t="str">
        <f ca="1">IFERROR(__xludf.DUMMYFUNCTION("if(isblank(A161),"""",filter(Moorings!C:C,Moorings!B:B=left(A161,14),Moorings!D:D=D161))"),"SN0142")</f>
        <v>SN0142</v>
      </c>
      <c r="D161" s="40">
        <v>1</v>
      </c>
      <c r="E161" s="35" t="str">
        <f ca="1">IFERROR(__xludf.DUMMYFUNCTION("if(isblank(A161),"""",filter(Moorings!A:A,Moorings!B:B=A161,Moorings!D:D=D161))"),"ATAPL-66662-00003")</f>
        <v>ATAPL-66662-00003</v>
      </c>
      <c r="F161" s="35" t="str">
        <f ca="1">IFERROR(__xludf.DUMMYFUNCTION("if(isblank(A161),"""",filter(Moorings!C:C,Moorings!B:B=A161,Moorings!D:D=D161))"),"16P71179-7232-2484")</f>
        <v>16P71179-7232-2484</v>
      </c>
      <c r="G161" s="39" t="s">
        <v>134</v>
      </c>
      <c r="H161" s="47">
        <v>9.1948180000000003E-12</v>
      </c>
      <c r="I161" s="37"/>
    </row>
    <row r="162" spans="1:9" ht="15.75" customHeight="1">
      <c r="A162" s="41" t="s">
        <v>60</v>
      </c>
      <c r="B162" s="35" t="str">
        <f ca="1">IFERROR(__xludf.DUMMYFUNCTION("if(isblank(A162),"""",filter(Moorings!A:A,Moorings!B:B=left(A162,14),Moorings!D:D=D162))"),"ATAPL-68870-001-0142")</f>
        <v>ATAPL-68870-001-0142</v>
      </c>
      <c r="C162" s="35" t="str">
        <f ca="1">IFERROR(__xludf.DUMMYFUNCTION("if(isblank(A162),"""",filter(Moorings!C:C,Moorings!B:B=left(A162,14),Moorings!D:D=D162))"),"SN0142")</f>
        <v>SN0142</v>
      </c>
      <c r="D162" s="40">
        <v>1</v>
      </c>
      <c r="E162" s="35" t="str">
        <f ca="1">IFERROR(__xludf.DUMMYFUNCTION("if(isblank(A162),"""",filter(Moorings!A:A,Moorings!B:B=A162,Moorings!D:D=D162))"),"ATAPL-66662-00003")</f>
        <v>ATAPL-66662-00003</v>
      </c>
      <c r="F162" s="35" t="str">
        <f ca="1">IFERROR(__xludf.DUMMYFUNCTION("if(isblank(A162),"""",filter(Moorings!C:C,Moorings!B:B=A162,Moorings!D:D=D162))"),"16P71179-7232-2484")</f>
        <v>16P71179-7232-2484</v>
      </c>
      <c r="G162" s="39" t="s">
        <v>135</v>
      </c>
      <c r="H162" s="41">
        <v>-53.964939999999999</v>
      </c>
      <c r="I162" s="37"/>
    </row>
    <row r="163" spans="1:9" ht="15.75" customHeight="1">
      <c r="A163" s="41" t="s">
        <v>60</v>
      </c>
      <c r="B163" s="35" t="str">
        <f ca="1">IFERROR(__xludf.DUMMYFUNCTION("if(isblank(A163),"""",filter(Moorings!A:A,Moorings!B:B=left(A163,14),Moorings!D:D=D163))"),"ATAPL-68870-001-0142")</f>
        <v>ATAPL-68870-001-0142</v>
      </c>
      <c r="C163" s="35" t="str">
        <f ca="1">IFERROR(__xludf.DUMMYFUNCTION("if(isblank(A163),"""",filter(Moorings!C:C,Moorings!B:B=left(A163,14),Moorings!D:D=D163))"),"SN0142")</f>
        <v>SN0142</v>
      </c>
      <c r="D163" s="40">
        <v>1</v>
      </c>
      <c r="E163" s="35" t="str">
        <f ca="1">IFERROR(__xludf.DUMMYFUNCTION("if(isblank(A163),"""",filter(Moorings!A:A,Moorings!B:B=A163,Moorings!D:D=D163))"),"ATAPL-66662-00003")</f>
        <v>ATAPL-66662-00003</v>
      </c>
      <c r="F163" s="35" t="str">
        <f ca="1">IFERROR(__xludf.DUMMYFUNCTION("if(isblank(A163),"""",filter(Moorings!C:C,Moorings!B:B=A163,Moorings!D:D=D163))"),"16P71179-7232-2484")</f>
        <v>16P71179-7232-2484</v>
      </c>
      <c r="G163" s="39" t="s">
        <v>136</v>
      </c>
      <c r="H163" s="41">
        <v>57.644350000000003</v>
      </c>
      <c r="I163" s="37"/>
    </row>
    <row r="164" spans="1:9" ht="15.75" customHeight="1">
      <c r="A164" s="41" t="s">
        <v>60</v>
      </c>
      <c r="B164" s="35" t="str">
        <f ca="1">IFERROR(__xludf.DUMMYFUNCTION("if(isblank(A164),"""",filter(Moorings!A:A,Moorings!B:B=left(A164,14),Moorings!D:D=D164))"),"ATAPL-68870-001-0142")</f>
        <v>ATAPL-68870-001-0142</v>
      </c>
      <c r="C164" s="35" t="str">
        <f ca="1">IFERROR(__xludf.DUMMYFUNCTION("if(isblank(A164),"""",filter(Moorings!C:C,Moorings!B:B=left(A164,14),Moorings!D:D=D164))"),"SN0142")</f>
        <v>SN0142</v>
      </c>
      <c r="D164" s="40">
        <v>1</v>
      </c>
      <c r="E164" s="35" t="str">
        <f ca="1">IFERROR(__xludf.DUMMYFUNCTION("if(isblank(A164),"""",filter(Moorings!A:A,Moorings!B:B=A164,Moorings!D:D=D164))"),"ATAPL-66662-00003")</f>
        <v>ATAPL-66662-00003</v>
      </c>
      <c r="F164" s="35" t="str">
        <f ca="1">IFERROR(__xludf.DUMMYFUNCTION("if(isblank(A164),"""",filter(Moorings!C:C,Moorings!B:B=A164,Moorings!D:D=D164))"),"16P71179-7232-2484")</f>
        <v>16P71179-7232-2484</v>
      </c>
      <c r="G164" s="39" t="s">
        <v>137</v>
      </c>
      <c r="H164" s="41">
        <v>-1.0669930000000001</v>
      </c>
      <c r="I164" s="37"/>
    </row>
    <row r="165" spans="1:9" ht="15.75" customHeight="1">
      <c r="A165" s="41" t="s">
        <v>60</v>
      </c>
      <c r="B165" s="35" t="str">
        <f ca="1">IFERROR(__xludf.DUMMYFUNCTION("if(isblank(A165),"""",filter(Moorings!A:A,Moorings!B:B=left(A165,14),Moorings!D:D=D165))"),"ATAPL-68870-001-0142")</f>
        <v>ATAPL-68870-001-0142</v>
      </c>
      <c r="C165" s="35" t="str">
        <f ca="1">IFERROR(__xludf.DUMMYFUNCTION("if(isblank(A165),"""",filter(Moorings!C:C,Moorings!B:B=left(A165,14),Moorings!D:D=D165))"),"SN0142")</f>
        <v>SN0142</v>
      </c>
      <c r="D165" s="40">
        <v>1</v>
      </c>
      <c r="E165" s="35" t="str">
        <f ca="1">IFERROR(__xludf.DUMMYFUNCTION("if(isblank(A165),"""",filter(Moorings!A:A,Moorings!B:B=A165,Moorings!D:D=D165))"),"ATAPL-66662-00003")</f>
        <v>ATAPL-66662-00003</v>
      </c>
      <c r="F165" s="35" t="str">
        <f ca="1">IFERROR(__xludf.DUMMYFUNCTION("if(isblank(A165),"""",filter(Moorings!C:C,Moorings!B:B=A165,Moorings!D:D=D165))"),"16P71179-7232-2484")</f>
        <v>16P71179-7232-2484</v>
      </c>
      <c r="G165" s="39" t="s">
        <v>138</v>
      </c>
      <c r="H165" s="41">
        <v>524809.69999999995</v>
      </c>
      <c r="I165" s="37"/>
    </row>
    <row r="166" spans="1:9" ht="15.75" customHeight="1">
      <c r="A166" s="41" t="s">
        <v>60</v>
      </c>
      <c r="B166" s="35" t="str">
        <f ca="1">IFERROR(__xludf.DUMMYFUNCTION("if(isblank(A166),"""",filter(Moorings!A:A,Moorings!B:B=left(A166,14),Moorings!D:D=D166))"),"ATAPL-68870-001-0142")</f>
        <v>ATAPL-68870-001-0142</v>
      </c>
      <c r="C166" s="35" t="str">
        <f ca="1">IFERROR(__xludf.DUMMYFUNCTION("if(isblank(A166),"""",filter(Moorings!C:C,Moorings!B:B=left(A166,14),Moorings!D:D=D166))"),"SN0142")</f>
        <v>SN0142</v>
      </c>
      <c r="D166" s="40">
        <v>1</v>
      </c>
      <c r="E166" s="35" t="str">
        <f ca="1">IFERROR(__xludf.DUMMYFUNCTION("if(isblank(A166),"""",filter(Moorings!A:A,Moorings!B:B=A166,Moorings!D:D=D166))"),"ATAPL-66662-00003")</f>
        <v>ATAPL-66662-00003</v>
      </c>
      <c r="F166" s="35" t="str">
        <f ca="1">IFERROR(__xludf.DUMMYFUNCTION("if(isblank(A166),"""",filter(Moorings!C:C,Moorings!B:B=A166,Moorings!D:D=D166))"),"16P71179-7232-2484")</f>
        <v>16P71179-7232-2484</v>
      </c>
      <c r="G166" s="39" t="s">
        <v>139</v>
      </c>
      <c r="H166" s="41">
        <v>3.3556159999999999</v>
      </c>
      <c r="I166" s="37"/>
    </row>
    <row r="167" spans="1:9" ht="15.75" customHeight="1">
      <c r="A167" s="41" t="s">
        <v>60</v>
      </c>
      <c r="B167" s="35" t="str">
        <f ca="1">IFERROR(__xludf.DUMMYFUNCTION("if(isblank(A167),"""",filter(Moorings!A:A,Moorings!B:B=left(A167,14),Moorings!D:D=D167))"),"ATAPL-68870-001-0142")</f>
        <v>ATAPL-68870-001-0142</v>
      </c>
      <c r="C167" s="35" t="str">
        <f ca="1">IFERROR(__xludf.DUMMYFUNCTION("if(isblank(A167),"""",filter(Moorings!C:C,Moorings!B:B=left(A167,14),Moorings!D:D=D167))"),"SN0142")</f>
        <v>SN0142</v>
      </c>
      <c r="D167" s="40">
        <v>1</v>
      </c>
      <c r="E167" s="35" t="str">
        <f ca="1">IFERROR(__xludf.DUMMYFUNCTION("if(isblank(A167),"""",filter(Moorings!A:A,Moorings!B:B=A167,Moorings!D:D=D167))"),"ATAPL-66662-00003")</f>
        <v>ATAPL-66662-00003</v>
      </c>
      <c r="F167" s="35" t="str">
        <f ca="1">IFERROR(__xludf.DUMMYFUNCTION("if(isblank(A167),"""",filter(Moorings!C:C,Moorings!B:B=A167,Moorings!D:D=D167))"),"16P71179-7232-2484")</f>
        <v>16P71179-7232-2484</v>
      </c>
      <c r="G167" s="39" t="s">
        <v>140</v>
      </c>
      <c r="H167" s="41">
        <v>-0.1151732</v>
      </c>
      <c r="I167" s="37"/>
    </row>
    <row r="168" spans="1:9" ht="15.75" customHeight="1">
      <c r="A168" s="41" t="s">
        <v>60</v>
      </c>
      <c r="B168" s="35" t="str">
        <f ca="1">IFERROR(__xludf.DUMMYFUNCTION("if(isblank(A168),"""",filter(Moorings!A:A,Moorings!B:B=left(A168,14),Moorings!D:D=D168))"),"ATAPL-68870-001-0142")</f>
        <v>ATAPL-68870-001-0142</v>
      </c>
      <c r="C168" s="35" t="str">
        <f ca="1">IFERROR(__xludf.DUMMYFUNCTION("if(isblank(A168),"""",filter(Moorings!C:C,Moorings!B:B=left(A168,14),Moorings!D:D=D168))"),"SN0142")</f>
        <v>SN0142</v>
      </c>
      <c r="D168" s="40">
        <v>1</v>
      </c>
      <c r="E168" s="35" t="str">
        <f ca="1">IFERROR(__xludf.DUMMYFUNCTION("if(isblank(A168),"""",filter(Moorings!A:A,Moorings!B:B=A168,Moorings!D:D=D168))"),"ATAPL-66662-00003")</f>
        <v>ATAPL-66662-00003</v>
      </c>
      <c r="F168" s="35" t="str">
        <f ca="1">IFERROR(__xludf.DUMMYFUNCTION("if(isblank(A168),"""",filter(Moorings!C:C,Moorings!B:B=A168,Moorings!D:D=D168))"),"16P71179-7232-2484")</f>
        <v>16P71179-7232-2484</v>
      </c>
      <c r="G168" s="39" t="s">
        <v>141</v>
      </c>
      <c r="H168" s="41">
        <v>25.017499999999998</v>
      </c>
      <c r="I168" s="37"/>
    </row>
    <row r="169" spans="1:9" ht="15.75" customHeight="1">
      <c r="A169" s="41" t="s">
        <v>60</v>
      </c>
      <c r="B169" s="35" t="str">
        <f ca="1">IFERROR(__xludf.DUMMYFUNCTION("if(isblank(A169),"""",filter(Moorings!A:A,Moorings!B:B=left(A169,14),Moorings!D:D=D169))"),"ATAPL-68870-001-0142")</f>
        <v>ATAPL-68870-001-0142</v>
      </c>
      <c r="C169" s="35" t="str">
        <f ca="1">IFERROR(__xludf.DUMMYFUNCTION("if(isblank(A169),"""",filter(Moorings!C:C,Moorings!B:B=left(A169,14),Moorings!D:D=D169))"),"SN0142")</f>
        <v>SN0142</v>
      </c>
      <c r="D169" s="40">
        <v>1</v>
      </c>
      <c r="E169" s="35" t="str">
        <f ca="1">IFERROR(__xludf.DUMMYFUNCTION("if(isblank(A169),"""",filter(Moorings!A:A,Moorings!B:B=A169,Moorings!D:D=D169))"),"ATAPL-66662-00003")</f>
        <v>ATAPL-66662-00003</v>
      </c>
      <c r="F169" s="35" t="str">
        <f ca="1">IFERROR(__xludf.DUMMYFUNCTION("if(isblank(A169),"""",filter(Moorings!C:C,Moorings!B:B=A169,Moorings!D:D=D169))"),"16P71179-7232-2484")</f>
        <v>16P71179-7232-2484</v>
      </c>
      <c r="G169" s="39" t="s">
        <v>142</v>
      </c>
      <c r="H169" s="41">
        <v>-2.9999999999999997E-4</v>
      </c>
      <c r="I169" s="37"/>
    </row>
    <row r="170" spans="1:9" ht="15.75" customHeight="1">
      <c r="A170" s="41" t="s">
        <v>60</v>
      </c>
      <c r="B170" s="35" t="str">
        <f ca="1">IFERROR(__xludf.DUMMYFUNCTION("if(isblank(A170),"""",filter(Moorings!A:A,Moorings!B:B=left(A170,14),Moorings!D:D=D170))"),"ATAPL-68870-001-0142")</f>
        <v>ATAPL-68870-001-0142</v>
      </c>
      <c r="C170" s="35" t="str">
        <f ca="1">IFERROR(__xludf.DUMMYFUNCTION("if(isblank(A170),"""",filter(Moorings!C:C,Moorings!B:B=left(A170,14),Moorings!D:D=D170))"),"SN0142")</f>
        <v>SN0142</v>
      </c>
      <c r="D170" s="40">
        <v>1</v>
      </c>
      <c r="E170" s="35" t="str">
        <f ca="1">IFERROR(__xludf.DUMMYFUNCTION("if(isblank(A170),"""",filter(Moorings!A:A,Moorings!B:B=A170,Moorings!D:D=D170))"),"ATAPL-66662-00003")</f>
        <v>ATAPL-66662-00003</v>
      </c>
      <c r="F170" s="35" t="str">
        <f ca="1">IFERROR(__xludf.DUMMYFUNCTION("if(isblank(A170),"""",filter(Moorings!C:C,Moorings!B:B=A170,Moorings!D:D=D170))"),"16P71179-7232-2484")</f>
        <v>16P71179-7232-2484</v>
      </c>
      <c r="G170" s="39" t="s">
        <v>143</v>
      </c>
      <c r="H170" s="41">
        <v>0</v>
      </c>
      <c r="I170" s="37"/>
    </row>
    <row r="171" spans="1:9" ht="15.75" customHeight="1">
      <c r="A171" s="34"/>
      <c r="B171" s="31" t="str">
        <f ca="1">IFERROR(__xludf.DUMMYFUNCTION("if(isblank(A171),"""",filter(Moorings!A:A,Moorings!B:B=left(A171,14),Moorings!D:D=D171))"),"")</f>
        <v/>
      </c>
      <c r="C171" s="31" t="str">
        <f ca="1">IFERROR(__xludf.DUMMYFUNCTION("if(isblank(A171),"""",filter(Moorings!C:C,Moorings!B:B=left(A171,14),Moorings!D:D=D171))"),"")</f>
        <v/>
      </c>
      <c r="D171" s="36"/>
      <c r="E171" s="31" t="str">
        <f ca="1">IFERROR(__xludf.DUMMYFUNCTION("if(isblank(A171),"""",filter(Moorings!A:A,Moorings!B:B=A171,Moorings!D:D=D171))"),"")</f>
        <v/>
      </c>
      <c r="F171" s="31" t="str">
        <f ca="1">IFERROR(__xludf.DUMMYFUNCTION("if(isblank(A171),"""",filter(Moorings!C:C,Moorings!B:B=A171,Moorings!D:D=D171))"),"")</f>
        <v/>
      </c>
      <c r="G171" s="37"/>
      <c r="H171" s="34"/>
      <c r="I171" s="37"/>
    </row>
    <row r="172" spans="1:9" ht="15.75" customHeight="1">
      <c r="A172" s="34" t="s">
        <v>60</v>
      </c>
      <c r="B172" s="35" t="str">
        <f ca="1">IFERROR(__xludf.DUMMYFUNCTION("if(isblank(A172),"""",filter(Moorings!A:A,Moorings!B:B=left(A172,14),Moorings!D:D=D172))"),"ATAPL-68870-001-0145")</f>
        <v>ATAPL-68870-001-0145</v>
      </c>
      <c r="C172" s="35" t="str">
        <f ca="1">IFERROR(__xludf.DUMMYFUNCTION("if(isblank(A172),"""",filter(Moorings!C:C,Moorings!B:B=left(A172,14),Moorings!D:D=D172))"),"SN0145")</f>
        <v>SN0145</v>
      </c>
      <c r="D172" s="36">
        <v>2</v>
      </c>
      <c r="E172" s="35" t="str">
        <f ca="1">IFERROR(__xludf.DUMMYFUNCTION("if(isblank(A172),"""",filter(Moorings!A:A,Moorings!B:B=A172,Moorings!D:D=D172))"),"ATAPL-66662-00010")</f>
        <v>ATAPL-66662-00010</v>
      </c>
      <c r="F172" s="35" t="str">
        <f ca="1">IFERROR(__xludf.DUMMYFUNCTION("if(isblank(A172),"""",filter(Moorings!C:C,Moorings!B:B=A172,Moorings!D:D=D172))"),"16-50122")</f>
        <v>16-50122</v>
      </c>
      <c r="G172" s="37" t="s">
        <v>120</v>
      </c>
      <c r="H172" s="34">
        <v>45.830500000000001</v>
      </c>
      <c r="I172" s="37"/>
    </row>
    <row r="173" spans="1:9" ht="15.75" customHeight="1">
      <c r="A173" s="34" t="s">
        <v>60</v>
      </c>
      <c r="B173" s="35" t="str">
        <f ca="1">IFERROR(__xludf.DUMMYFUNCTION("if(isblank(A173),"""",filter(Moorings!A:A,Moorings!B:B=left(A173,14),Moorings!D:D=D173))"),"ATAPL-68870-001-0145")</f>
        <v>ATAPL-68870-001-0145</v>
      </c>
      <c r="C173" s="35" t="str">
        <f ca="1">IFERROR(__xludf.DUMMYFUNCTION("if(isblank(A173),"""",filter(Moorings!C:C,Moorings!B:B=left(A173,14),Moorings!D:D=D173))"),"SN0145")</f>
        <v>SN0145</v>
      </c>
      <c r="D173" s="36">
        <v>2</v>
      </c>
      <c r="E173" s="35" t="str">
        <f ca="1">IFERROR(__xludf.DUMMYFUNCTION("if(isblank(A173),"""",filter(Moorings!A:A,Moorings!B:B=A173,Moorings!D:D=D173))"),"ATAPL-66662-00010")</f>
        <v>ATAPL-66662-00010</v>
      </c>
      <c r="F173" s="35" t="str">
        <f ca="1">IFERROR(__xludf.DUMMYFUNCTION("if(isblank(A173),"""",filter(Moorings!C:C,Moorings!B:B=A173,Moorings!D:D=D173))"),"16-50122")</f>
        <v>16-50122</v>
      </c>
      <c r="G173" s="37" t="s">
        <v>121</v>
      </c>
      <c r="H173" s="34">
        <v>-129.7535</v>
      </c>
      <c r="I173" s="37"/>
    </row>
    <row r="174" spans="1:9" ht="15.75" customHeight="1">
      <c r="A174" s="34" t="s">
        <v>60</v>
      </c>
      <c r="B174" s="35" t="str">
        <f ca="1">IFERROR(__xludf.DUMMYFUNCTION("if(isblank(A174),"""",filter(Moorings!A:A,Moorings!B:B=left(A174,14),Moorings!D:D=D174))"),"ATAPL-68870-001-0145")</f>
        <v>ATAPL-68870-001-0145</v>
      </c>
      <c r="C174" s="35" t="str">
        <f ca="1">IFERROR(__xludf.DUMMYFUNCTION("if(isblank(A174),"""",filter(Moorings!C:C,Moorings!B:B=left(A174,14),Moorings!D:D=D174))"),"SN0145")</f>
        <v>SN0145</v>
      </c>
      <c r="D174" s="36">
        <v>2</v>
      </c>
      <c r="E174" s="35" t="str">
        <f ca="1">IFERROR(__xludf.DUMMYFUNCTION("if(isblank(A174),"""",filter(Moorings!A:A,Moorings!B:B=A174,Moorings!D:D=D174))"),"ATAPL-66662-00010")</f>
        <v>ATAPL-66662-00010</v>
      </c>
      <c r="F174" s="35" t="str">
        <f ca="1">IFERROR(__xludf.DUMMYFUNCTION("if(isblank(A174),"""",filter(Moorings!C:C,Moorings!B:B=A174,Moorings!D:D=D174))"),"16-50122")</f>
        <v>16-50122</v>
      </c>
      <c r="G174" s="37" t="s">
        <v>122</v>
      </c>
      <c r="H174" s="34">
        <v>1.242199E-3</v>
      </c>
      <c r="I174" s="37"/>
    </row>
    <row r="175" spans="1:9" ht="15.75" customHeight="1">
      <c r="A175" s="34" t="s">
        <v>60</v>
      </c>
      <c r="B175" s="35" t="str">
        <f ca="1">IFERROR(__xludf.DUMMYFUNCTION("if(isblank(A175),"""",filter(Moorings!A:A,Moorings!B:B=left(A175,14),Moorings!D:D=D175))"),"ATAPL-68870-001-0145")</f>
        <v>ATAPL-68870-001-0145</v>
      </c>
      <c r="C175" s="35" t="str">
        <f ca="1">IFERROR(__xludf.DUMMYFUNCTION("if(isblank(A175),"""",filter(Moorings!C:C,Moorings!B:B=left(A175,14),Moorings!D:D=D175))"),"SN0145")</f>
        <v>SN0145</v>
      </c>
      <c r="D175" s="36">
        <v>2</v>
      </c>
      <c r="E175" s="35" t="str">
        <f ca="1">IFERROR(__xludf.DUMMYFUNCTION("if(isblank(A175),"""",filter(Moorings!A:A,Moorings!B:B=A175,Moorings!D:D=D175))"),"ATAPL-66662-00010")</f>
        <v>ATAPL-66662-00010</v>
      </c>
      <c r="F175" s="35" t="str">
        <f ca="1">IFERROR(__xludf.DUMMYFUNCTION("if(isblank(A175),"""",filter(Moorings!C:C,Moorings!B:B=A175,Moorings!D:D=D175))"),"16-50122")</f>
        <v>16-50122</v>
      </c>
      <c r="G175" s="37" t="s">
        <v>123</v>
      </c>
      <c r="H175" s="34">
        <v>2.7853120000000001E-4</v>
      </c>
      <c r="I175" s="37"/>
    </row>
    <row r="176" spans="1:9" ht="15.75" customHeight="1">
      <c r="A176" s="34" t="s">
        <v>60</v>
      </c>
      <c r="B176" s="35" t="str">
        <f ca="1">IFERROR(__xludf.DUMMYFUNCTION("if(isblank(A176),"""",filter(Moorings!A:A,Moorings!B:B=left(A176,14),Moorings!D:D=D176))"),"ATAPL-68870-001-0145")</f>
        <v>ATAPL-68870-001-0145</v>
      </c>
      <c r="C176" s="35" t="str">
        <f ca="1">IFERROR(__xludf.DUMMYFUNCTION("if(isblank(A176),"""",filter(Moorings!C:C,Moorings!B:B=left(A176,14),Moorings!D:D=D176))"),"SN0145")</f>
        <v>SN0145</v>
      </c>
      <c r="D176" s="36">
        <v>2</v>
      </c>
      <c r="E176" s="35" t="str">
        <f ca="1">IFERROR(__xludf.DUMMYFUNCTION("if(isblank(A176),"""",filter(Moorings!A:A,Moorings!B:B=A176,Moorings!D:D=D176))"),"ATAPL-66662-00010")</f>
        <v>ATAPL-66662-00010</v>
      </c>
      <c r="F176" s="35" t="str">
        <f ca="1">IFERROR(__xludf.DUMMYFUNCTION("if(isblank(A176),"""",filter(Moorings!C:C,Moorings!B:B=A176,Moorings!D:D=D176))"),"16-50122")</f>
        <v>16-50122</v>
      </c>
      <c r="G176" s="37" t="s">
        <v>124</v>
      </c>
      <c r="H176" s="34">
        <v>-1.6757680000000001E-6</v>
      </c>
      <c r="I176" s="37"/>
    </row>
    <row r="177" spans="1:9" ht="15.75" customHeight="1">
      <c r="A177" s="34" t="s">
        <v>60</v>
      </c>
      <c r="B177" s="35" t="str">
        <f ca="1">IFERROR(__xludf.DUMMYFUNCTION("if(isblank(A177),"""",filter(Moorings!A:A,Moorings!B:B=left(A177,14),Moorings!D:D=D177))"),"ATAPL-68870-001-0145")</f>
        <v>ATAPL-68870-001-0145</v>
      </c>
      <c r="C177" s="35" t="str">
        <f ca="1">IFERROR(__xludf.DUMMYFUNCTION("if(isblank(A177),"""",filter(Moorings!C:C,Moorings!B:B=left(A177,14),Moorings!D:D=D177))"),"SN0145")</f>
        <v>SN0145</v>
      </c>
      <c r="D177" s="36">
        <v>2</v>
      </c>
      <c r="E177" s="35" t="str">
        <f ca="1">IFERROR(__xludf.DUMMYFUNCTION("if(isblank(A177),"""",filter(Moorings!A:A,Moorings!B:B=A177,Moorings!D:D=D177))"),"ATAPL-66662-00010")</f>
        <v>ATAPL-66662-00010</v>
      </c>
      <c r="F177" s="35" t="str">
        <f ca="1">IFERROR(__xludf.DUMMYFUNCTION("if(isblank(A177),"""",filter(Moorings!C:C,Moorings!B:B=A177,Moorings!D:D=D177))"),"16-50122")</f>
        <v>16-50122</v>
      </c>
      <c r="G177" s="37" t="s">
        <v>125</v>
      </c>
      <c r="H177" s="34">
        <v>2.032473E-7</v>
      </c>
      <c r="I177" s="37"/>
    </row>
    <row r="178" spans="1:9" ht="15.75" customHeight="1">
      <c r="A178" s="34" t="s">
        <v>60</v>
      </c>
      <c r="B178" s="35" t="str">
        <f ca="1">IFERROR(__xludf.DUMMYFUNCTION("if(isblank(A178),"""",filter(Moorings!A:A,Moorings!B:B=left(A178,14),Moorings!D:D=D178))"),"ATAPL-68870-001-0145")</f>
        <v>ATAPL-68870-001-0145</v>
      </c>
      <c r="C178" s="35" t="str">
        <f ca="1">IFERROR(__xludf.DUMMYFUNCTION("if(isblank(A178),"""",filter(Moorings!C:C,Moorings!B:B=left(A178,14),Moorings!D:D=D178))"),"SN0145")</f>
        <v>SN0145</v>
      </c>
      <c r="D178" s="36">
        <v>2</v>
      </c>
      <c r="E178" s="35" t="str">
        <f ca="1">IFERROR(__xludf.DUMMYFUNCTION("if(isblank(A178),"""",filter(Moorings!A:A,Moorings!B:B=A178,Moorings!D:D=D178))"),"ATAPL-66662-00010")</f>
        <v>ATAPL-66662-00010</v>
      </c>
      <c r="F178" s="35" t="str">
        <f ca="1">IFERROR(__xludf.DUMMYFUNCTION("if(isblank(A178),"""",filter(Moorings!C:C,Moorings!B:B=A178,Moorings!D:D=D178))"),"16-50122")</f>
        <v>16-50122</v>
      </c>
      <c r="G178" s="37" t="s">
        <v>126</v>
      </c>
      <c r="H178" s="34">
        <v>-9.5700000000000003E-8</v>
      </c>
      <c r="I178" s="37"/>
    </row>
    <row r="179" spans="1:9" ht="15.75" customHeight="1">
      <c r="A179" s="34" t="s">
        <v>60</v>
      </c>
      <c r="B179" s="35" t="str">
        <f ca="1">IFERROR(__xludf.DUMMYFUNCTION("if(isblank(A179),"""",filter(Moorings!A:A,Moorings!B:B=left(A179,14),Moorings!D:D=D179))"),"ATAPL-68870-001-0145")</f>
        <v>ATAPL-68870-001-0145</v>
      </c>
      <c r="C179" s="35" t="str">
        <f ca="1">IFERROR(__xludf.DUMMYFUNCTION("if(isblank(A179),"""",filter(Moorings!C:C,Moorings!B:B=left(A179,14),Moorings!D:D=D179))"),"SN0145")</f>
        <v>SN0145</v>
      </c>
      <c r="D179" s="36">
        <v>2</v>
      </c>
      <c r="E179" s="35" t="str">
        <f ca="1">IFERROR(__xludf.DUMMYFUNCTION("if(isblank(A179),"""",filter(Moorings!A:A,Moorings!B:B=A179,Moorings!D:D=D179))"),"ATAPL-66662-00010")</f>
        <v>ATAPL-66662-00010</v>
      </c>
      <c r="F179" s="35" t="str">
        <f ca="1">IFERROR(__xludf.DUMMYFUNCTION("if(isblank(A179),"""",filter(Moorings!C:C,Moorings!B:B=A179,Moorings!D:D=D179))"),"16-50122")</f>
        <v>16-50122</v>
      </c>
      <c r="G179" s="37" t="s">
        <v>127</v>
      </c>
      <c r="H179" s="34">
        <v>3.2499999999999998E-6</v>
      </c>
      <c r="I179" s="37"/>
    </row>
    <row r="180" spans="1:9" ht="15.75" customHeight="1">
      <c r="A180" s="34" t="s">
        <v>60</v>
      </c>
      <c r="B180" s="35" t="str">
        <f ca="1">IFERROR(__xludf.DUMMYFUNCTION("if(isblank(A180),"""",filter(Moorings!A:A,Moorings!B:B=left(A180,14),Moorings!D:D=D180))"),"ATAPL-68870-001-0145")</f>
        <v>ATAPL-68870-001-0145</v>
      </c>
      <c r="C180" s="35" t="str">
        <f ca="1">IFERROR(__xludf.DUMMYFUNCTION("if(isblank(A180),"""",filter(Moorings!C:C,Moorings!B:B=left(A180,14),Moorings!D:D=D180))"),"SN0145")</f>
        <v>SN0145</v>
      </c>
      <c r="D180" s="36">
        <v>2</v>
      </c>
      <c r="E180" s="35" t="str">
        <f ca="1">IFERROR(__xludf.DUMMYFUNCTION("if(isblank(A180),"""",filter(Moorings!A:A,Moorings!B:B=A180,Moorings!D:D=D180))"),"ATAPL-66662-00010")</f>
        <v>ATAPL-66662-00010</v>
      </c>
      <c r="F180" s="35" t="str">
        <f ca="1">IFERROR(__xludf.DUMMYFUNCTION("if(isblank(A180),"""",filter(Moorings!C:C,Moorings!B:B=A180,Moorings!D:D=D180))"),"16-50122")</f>
        <v>16-50122</v>
      </c>
      <c r="G180" s="37" t="s">
        <v>128</v>
      </c>
      <c r="H180" s="34">
        <v>-0.97861900000000002</v>
      </c>
      <c r="I180" s="37"/>
    </row>
    <row r="181" spans="1:9" ht="15.75" customHeight="1">
      <c r="A181" s="34" t="s">
        <v>60</v>
      </c>
      <c r="B181" s="35" t="str">
        <f ca="1">IFERROR(__xludf.DUMMYFUNCTION("if(isblank(A181),"""",filter(Moorings!A:A,Moorings!B:B=left(A181,14),Moorings!D:D=D181))"),"ATAPL-68870-001-0145")</f>
        <v>ATAPL-68870-001-0145</v>
      </c>
      <c r="C181" s="35" t="str">
        <f ca="1">IFERROR(__xludf.DUMMYFUNCTION("if(isblank(A181),"""",filter(Moorings!C:C,Moorings!B:B=left(A181,14),Moorings!D:D=D181))"),"SN0145")</f>
        <v>SN0145</v>
      </c>
      <c r="D181" s="36">
        <v>2</v>
      </c>
      <c r="E181" s="35" t="str">
        <f ca="1">IFERROR(__xludf.DUMMYFUNCTION("if(isblank(A181),"""",filter(Moorings!A:A,Moorings!B:B=A181,Moorings!D:D=D181))"),"ATAPL-66662-00010")</f>
        <v>ATAPL-66662-00010</v>
      </c>
      <c r="F181" s="35" t="str">
        <f ca="1">IFERROR(__xludf.DUMMYFUNCTION("if(isblank(A181),"""",filter(Moorings!C:C,Moorings!B:B=A181,Moorings!D:D=D181))"),"16-50122")</f>
        <v>16-50122</v>
      </c>
      <c r="G181" s="37" t="s">
        <v>129</v>
      </c>
      <c r="H181" s="34">
        <v>0.15448049999999999</v>
      </c>
      <c r="I181" s="37"/>
    </row>
    <row r="182" spans="1:9" ht="15.75" customHeight="1">
      <c r="A182" s="34" t="s">
        <v>60</v>
      </c>
      <c r="B182" s="35" t="str">
        <f ca="1">IFERROR(__xludf.DUMMYFUNCTION("if(isblank(A182),"""",filter(Moorings!A:A,Moorings!B:B=left(A182,14),Moorings!D:D=D182))"),"ATAPL-68870-001-0145")</f>
        <v>ATAPL-68870-001-0145</v>
      </c>
      <c r="C182" s="35" t="str">
        <f ca="1">IFERROR(__xludf.DUMMYFUNCTION("if(isblank(A182),"""",filter(Moorings!C:C,Moorings!B:B=left(A182,14),Moorings!D:D=D182))"),"SN0145")</f>
        <v>SN0145</v>
      </c>
      <c r="D182" s="36">
        <v>2</v>
      </c>
      <c r="E182" s="35" t="str">
        <f ca="1">IFERROR(__xludf.DUMMYFUNCTION("if(isblank(A182),"""",filter(Moorings!A:A,Moorings!B:B=A182,Moorings!D:D=D182))"),"ATAPL-66662-00010")</f>
        <v>ATAPL-66662-00010</v>
      </c>
      <c r="F182" s="35" t="str">
        <f ca="1">IFERROR(__xludf.DUMMYFUNCTION("if(isblank(A182),"""",filter(Moorings!C:C,Moorings!B:B=A182,Moorings!D:D=D182))"),"16-50122")</f>
        <v>16-50122</v>
      </c>
      <c r="G182" s="37" t="s">
        <v>130</v>
      </c>
      <c r="H182" s="34">
        <v>-2.1592749999999999E-4</v>
      </c>
      <c r="I182" s="37"/>
    </row>
    <row r="183" spans="1:9" ht="15.75" customHeight="1">
      <c r="A183" s="34" t="s">
        <v>60</v>
      </c>
      <c r="B183" s="35" t="str">
        <f ca="1">IFERROR(__xludf.DUMMYFUNCTION("if(isblank(A183),"""",filter(Moorings!A:A,Moorings!B:B=left(A183,14),Moorings!D:D=D183))"),"ATAPL-68870-001-0145")</f>
        <v>ATAPL-68870-001-0145</v>
      </c>
      <c r="C183" s="35" t="str">
        <f ca="1">IFERROR(__xludf.DUMMYFUNCTION("if(isblank(A183),"""",filter(Moorings!C:C,Moorings!B:B=left(A183,14),Moorings!D:D=D183))"),"SN0145")</f>
        <v>SN0145</v>
      </c>
      <c r="D183" s="36">
        <v>2</v>
      </c>
      <c r="E183" s="35" t="str">
        <f ca="1">IFERROR(__xludf.DUMMYFUNCTION("if(isblank(A183),"""",filter(Moorings!A:A,Moorings!B:B=A183,Moorings!D:D=D183))"),"ATAPL-66662-00010")</f>
        <v>ATAPL-66662-00010</v>
      </c>
      <c r="F183" s="35" t="str">
        <f ca="1">IFERROR(__xludf.DUMMYFUNCTION("if(isblank(A183),"""",filter(Moorings!C:C,Moorings!B:B=A183,Moorings!D:D=D183))"),"16-50122")</f>
        <v>16-50122</v>
      </c>
      <c r="G183" s="37" t="s">
        <v>131</v>
      </c>
      <c r="H183" s="34">
        <v>4.0011439999999997E-5</v>
      </c>
      <c r="I183" s="37"/>
    </row>
    <row r="184" spans="1:9" ht="15.75" customHeight="1">
      <c r="A184" s="34" t="s">
        <v>60</v>
      </c>
      <c r="B184" s="35" t="str">
        <f ca="1">IFERROR(__xludf.DUMMYFUNCTION("if(isblank(A184),"""",filter(Moorings!A:A,Moorings!B:B=left(A184,14),Moorings!D:D=D184))"),"ATAPL-68870-001-0145")</f>
        <v>ATAPL-68870-001-0145</v>
      </c>
      <c r="C184" s="35" t="str">
        <f ca="1">IFERROR(__xludf.DUMMYFUNCTION("if(isblank(A184),"""",filter(Moorings!C:C,Moorings!B:B=left(A184,14),Moorings!D:D=D184))"),"SN0145")</f>
        <v>SN0145</v>
      </c>
      <c r="D184" s="36">
        <v>2</v>
      </c>
      <c r="E184" s="35" t="str">
        <f ca="1">IFERROR(__xludf.DUMMYFUNCTION("if(isblank(A184),"""",filter(Moorings!A:A,Moorings!B:B=A184,Moorings!D:D=D184))"),"ATAPL-66662-00010")</f>
        <v>ATAPL-66662-00010</v>
      </c>
      <c r="F184" s="35" t="str">
        <f ca="1">IFERROR(__xludf.DUMMYFUNCTION("if(isblank(A184),"""",filter(Moorings!C:C,Moorings!B:B=A184,Moorings!D:D=D184))"),"16-50122")</f>
        <v>16-50122</v>
      </c>
      <c r="G184" s="37" t="s">
        <v>132</v>
      </c>
      <c r="H184" s="34">
        <v>-0.90968740000000003</v>
      </c>
      <c r="I184" s="37"/>
    </row>
    <row r="185" spans="1:9" ht="15.75" customHeight="1">
      <c r="A185" s="34" t="s">
        <v>60</v>
      </c>
      <c r="B185" s="35" t="str">
        <f ca="1">IFERROR(__xludf.DUMMYFUNCTION("if(isblank(A185),"""",filter(Moorings!A:A,Moorings!B:B=left(A185,14),Moorings!D:D=D185))"),"ATAPL-68870-001-0145")</f>
        <v>ATAPL-68870-001-0145</v>
      </c>
      <c r="C185" s="35" t="str">
        <f ca="1">IFERROR(__xludf.DUMMYFUNCTION("if(isblank(A185),"""",filter(Moorings!C:C,Moorings!B:B=left(A185,14),Moorings!D:D=D185))"),"SN0145")</f>
        <v>SN0145</v>
      </c>
      <c r="D185" s="36">
        <v>2</v>
      </c>
      <c r="E185" s="35" t="str">
        <f ca="1">IFERROR(__xludf.DUMMYFUNCTION("if(isblank(A185),"""",filter(Moorings!A:A,Moorings!B:B=A185,Moorings!D:D=D185))"),"ATAPL-66662-00010")</f>
        <v>ATAPL-66662-00010</v>
      </c>
      <c r="F185" s="35" t="str">
        <f ca="1">IFERROR(__xludf.DUMMYFUNCTION("if(isblank(A185),"""",filter(Moorings!C:C,Moorings!B:B=A185,Moorings!D:D=D185))"),"16-50122")</f>
        <v>16-50122</v>
      </c>
      <c r="G185" s="37" t="s">
        <v>133</v>
      </c>
      <c r="H185" s="34">
        <v>1.714904E-3</v>
      </c>
      <c r="I185" s="37"/>
    </row>
    <row r="186" spans="1:9" ht="15.75" customHeight="1">
      <c r="A186" s="34" t="s">
        <v>60</v>
      </c>
      <c r="B186" s="35" t="str">
        <f ca="1">IFERROR(__xludf.DUMMYFUNCTION("if(isblank(A186),"""",filter(Moorings!A:A,Moorings!B:B=left(A186,14),Moorings!D:D=D186))"),"ATAPL-68870-001-0145")</f>
        <v>ATAPL-68870-001-0145</v>
      </c>
      <c r="C186" s="35" t="str">
        <f ca="1">IFERROR(__xludf.DUMMYFUNCTION("if(isblank(A186),"""",filter(Moorings!C:C,Moorings!B:B=left(A186,14),Moorings!D:D=D186))"),"SN0145")</f>
        <v>SN0145</v>
      </c>
      <c r="D186" s="36">
        <v>2</v>
      </c>
      <c r="E186" s="35" t="str">
        <f ca="1">IFERROR(__xludf.DUMMYFUNCTION("if(isblank(A186),"""",filter(Moorings!A:A,Moorings!B:B=A186,Moorings!D:D=D186))"),"ATAPL-66662-00010")</f>
        <v>ATAPL-66662-00010</v>
      </c>
      <c r="F186" s="35" t="str">
        <f ca="1">IFERROR(__xludf.DUMMYFUNCTION("if(isblank(A186),"""",filter(Moorings!C:C,Moorings!B:B=A186,Moorings!D:D=D186))"),"16-50122")</f>
        <v>16-50122</v>
      </c>
      <c r="G186" s="37" t="s">
        <v>134</v>
      </c>
      <c r="H186" s="38">
        <v>8.6223430000000003E-11</v>
      </c>
      <c r="I186" s="37"/>
    </row>
    <row r="187" spans="1:9" ht="15.75" customHeight="1">
      <c r="A187" s="34" t="s">
        <v>60</v>
      </c>
      <c r="B187" s="35" t="str">
        <f ca="1">IFERROR(__xludf.DUMMYFUNCTION("if(isblank(A187),"""",filter(Moorings!A:A,Moorings!B:B=left(A187,14),Moorings!D:D=D187))"),"ATAPL-68870-001-0145")</f>
        <v>ATAPL-68870-001-0145</v>
      </c>
      <c r="C187" s="35" t="str">
        <f ca="1">IFERROR(__xludf.DUMMYFUNCTION("if(isblank(A187),"""",filter(Moorings!C:C,Moorings!B:B=left(A187,14),Moorings!D:D=D187))"),"SN0145")</f>
        <v>SN0145</v>
      </c>
      <c r="D187" s="36">
        <v>2</v>
      </c>
      <c r="E187" s="35" t="str">
        <f ca="1">IFERROR(__xludf.DUMMYFUNCTION("if(isblank(A187),"""",filter(Moorings!A:A,Moorings!B:B=A187,Moorings!D:D=D187))"),"ATAPL-66662-00010")</f>
        <v>ATAPL-66662-00010</v>
      </c>
      <c r="F187" s="35" t="str">
        <f ca="1">IFERROR(__xludf.DUMMYFUNCTION("if(isblank(A187),"""",filter(Moorings!C:C,Moorings!B:B=A187,Moorings!D:D=D187))"),"16-50122")</f>
        <v>16-50122</v>
      </c>
      <c r="G187" s="37" t="s">
        <v>135</v>
      </c>
      <c r="H187" s="34">
        <v>145.12180000000001</v>
      </c>
      <c r="I187" s="37"/>
    </row>
    <row r="188" spans="1:9" ht="15.75" customHeight="1">
      <c r="A188" s="34" t="s">
        <v>60</v>
      </c>
      <c r="B188" s="35" t="str">
        <f ca="1">IFERROR(__xludf.DUMMYFUNCTION("if(isblank(A188),"""",filter(Moorings!A:A,Moorings!B:B=left(A188,14),Moorings!D:D=D188))"),"ATAPL-68870-001-0145")</f>
        <v>ATAPL-68870-001-0145</v>
      </c>
      <c r="C188" s="35" t="str">
        <f ca="1">IFERROR(__xludf.DUMMYFUNCTION("if(isblank(A188),"""",filter(Moorings!C:C,Moorings!B:B=left(A188,14),Moorings!D:D=D188))"),"SN0145")</f>
        <v>SN0145</v>
      </c>
      <c r="D188" s="36">
        <v>2</v>
      </c>
      <c r="E188" s="35" t="str">
        <f ca="1">IFERROR(__xludf.DUMMYFUNCTION("if(isblank(A188),"""",filter(Moorings!A:A,Moorings!B:B=A188,Moorings!D:D=D188))"),"ATAPL-66662-00010")</f>
        <v>ATAPL-66662-00010</v>
      </c>
      <c r="F188" s="35" t="str">
        <f ca="1">IFERROR(__xludf.DUMMYFUNCTION("if(isblank(A188),"""",filter(Moorings!C:C,Moorings!B:B=A188,Moorings!D:D=D188))"),"16-50122")</f>
        <v>16-50122</v>
      </c>
      <c r="G188" s="37" t="s">
        <v>136</v>
      </c>
      <c r="H188" s="34">
        <v>-55.279890000000002</v>
      </c>
      <c r="I188" s="37"/>
    </row>
    <row r="189" spans="1:9" ht="15.75" customHeight="1">
      <c r="A189" s="34" t="s">
        <v>60</v>
      </c>
      <c r="B189" s="35" t="str">
        <f ca="1">IFERROR(__xludf.DUMMYFUNCTION("if(isblank(A189),"""",filter(Moorings!A:A,Moorings!B:B=left(A189,14),Moorings!D:D=D189))"),"ATAPL-68870-001-0145")</f>
        <v>ATAPL-68870-001-0145</v>
      </c>
      <c r="C189" s="35" t="str">
        <f ca="1">IFERROR(__xludf.DUMMYFUNCTION("if(isblank(A189),"""",filter(Moorings!C:C,Moorings!B:B=left(A189,14),Moorings!D:D=D189))"),"SN0145")</f>
        <v>SN0145</v>
      </c>
      <c r="D189" s="36">
        <v>2</v>
      </c>
      <c r="E189" s="35" t="str">
        <f ca="1">IFERROR(__xludf.DUMMYFUNCTION("if(isblank(A189),"""",filter(Moorings!A:A,Moorings!B:B=A189,Moorings!D:D=D189))"),"ATAPL-66662-00010")</f>
        <v>ATAPL-66662-00010</v>
      </c>
      <c r="F189" s="35" t="str">
        <f ca="1">IFERROR(__xludf.DUMMYFUNCTION("if(isblank(A189),"""",filter(Moorings!C:C,Moorings!B:B=A189,Moorings!D:D=D189))"),"16-50122")</f>
        <v>16-50122</v>
      </c>
      <c r="G189" s="37" t="s">
        <v>137</v>
      </c>
      <c r="H189" s="34">
        <v>-5.5739219999999996</v>
      </c>
      <c r="I189" s="37"/>
    </row>
    <row r="190" spans="1:9" ht="15.75" customHeight="1">
      <c r="A190" s="34" t="s">
        <v>60</v>
      </c>
      <c r="B190" s="35" t="str">
        <f ca="1">IFERROR(__xludf.DUMMYFUNCTION("if(isblank(A190),"""",filter(Moorings!A:A,Moorings!B:B=left(A190,14),Moorings!D:D=D190))"),"ATAPL-68870-001-0145")</f>
        <v>ATAPL-68870-001-0145</v>
      </c>
      <c r="C190" s="35" t="str">
        <f ca="1">IFERROR(__xludf.DUMMYFUNCTION("if(isblank(A190),"""",filter(Moorings!C:C,Moorings!B:B=left(A190,14),Moorings!D:D=D190))"),"SN0145")</f>
        <v>SN0145</v>
      </c>
      <c r="D190" s="36">
        <v>2</v>
      </c>
      <c r="E190" s="35" t="str">
        <f ca="1">IFERROR(__xludf.DUMMYFUNCTION("if(isblank(A190),"""",filter(Moorings!A:A,Moorings!B:B=A190,Moorings!D:D=D190))"),"ATAPL-66662-00010")</f>
        <v>ATAPL-66662-00010</v>
      </c>
      <c r="F190" s="35" t="str">
        <f ca="1">IFERROR(__xludf.DUMMYFUNCTION("if(isblank(A190),"""",filter(Moorings!C:C,Moorings!B:B=A190,Moorings!D:D=D190))"),"16-50122")</f>
        <v>16-50122</v>
      </c>
      <c r="G190" s="37" t="s">
        <v>138</v>
      </c>
      <c r="H190" s="34">
        <v>524015.7</v>
      </c>
      <c r="I190" s="37"/>
    </row>
    <row r="191" spans="1:9" ht="15.75" customHeight="1">
      <c r="A191" s="34" t="s">
        <v>60</v>
      </c>
      <c r="B191" s="35" t="str">
        <f ca="1">IFERROR(__xludf.DUMMYFUNCTION("if(isblank(A191),"""",filter(Moorings!A:A,Moorings!B:B=left(A191,14),Moorings!D:D=D191))"),"ATAPL-68870-001-0145")</f>
        <v>ATAPL-68870-001-0145</v>
      </c>
      <c r="C191" s="35" t="str">
        <f ca="1">IFERROR(__xludf.DUMMYFUNCTION("if(isblank(A191),"""",filter(Moorings!C:C,Moorings!B:B=left(A191,14),Moorings!D:D=D191))"),"SN0145")</f>
        <v>SN0145</v>
      </c>
      <c r="D191" s="36">
        <v>2</v>
      </c>
      <c r="E191" s="35" t="str">
        <f ca="1">IFERROR(__xludf.DUMMYFUNCTION("if(isblank(A191),"""",filter(Moorings!A:A,Moorings!B:B=A191,Moorings!D:D=D191))"),"ATAPL-66662-00010")</f>
        <v>ATAPL-66662-00010</v>
      </c>
      <c r="F191" s="35" t="str">
        <f ca="1">IFERROR(__xludf.DUMMYFUNCTION("if(isblank(A191),"""",filter(Moorings!C:C,Moorings!B:B=A191,Moorings!D:D=D191))"),"16-50122")</f>
        <v>16-50122</v>
      </c>
      <c r="G191" s="37" t="s">
        <v>139</v>
      </c>
      <c r="H191" s="34">
        <v>-24.611129999999999</v>
      </c>
      <c r="I191" s="37"/>
    </row>
    <row r="192" spans="1:9" ht="15.75" customHeight="1">
      <c r="A192" s="34" t="s">
        <v>60</v>
      </c>
      <c r="B192" s="35" t="str">
        <f ca="1">IFERROR(__xludf.DUMMYFUNCTION("if(isblank(A192),"""",filter(Moorings!A:A,Moorings!B:B=left(A192,14),Moorings!D:D=D192))"),"ATAPL-68870-001-0145")</f>
        <v>ATAPL-68870-001-0145</v>
      </c>
      <c r="C192" s="35" t="str">
        <f ca="1">IFERROR(__xludf.DUMMYFUNCTION("if(isblank(A192),"""",filter(Moorings!C:C,Moorings!B:B=left(A192,14),Moorings!D:D=D192))"),"SN0145")</f>
        <v>SN0145</v>
      </c>
      <c r="D192" s="36">
        <v>2</v>
      </c>
      <c r="E192" s="35" t="str">
        <f ca="1">IFERROR(__xludf.DUMMYFUNCTION("if(isblank(A192),"""",filter(Moorings!A:A,Moorings!B:B=A192,Moorings!D:D=D192))"),"ATAPL-66662-00010")</f>
        <v>ATAPL-66662-00010</v>
      </c>
      <c r="F192" s="35" t="str">
        <f ca="1">IFERROR(__xludf.DUMMYFUNCTION("if(isblank(A192),"""",filter(Moorings!C:C,Moorings!B:B=A192,Moorings!D:D=D192))"),"16-50122")</f>
        <v>16-50122</v>
      </c>
      <c r="G192" s="37" t="s">
        <v>140</v>
      </c>
      <c r="H192" s="34">
        <v>6.2600859999999994E-2</v>
      </c>
      <c r="I192" s="37"/>
    </row>
    <row r="193" spans="1:9" ht="15.75" customHeight="1">
      <c r="A193" s="34" t="s">
        <v>60</v>
      </c>
      <c r="B193" s="35" t="str">
        <f ca="1">IFERROR(__xludf.DUMMYFUNCTION("if(isblank(A193),"""",filter(Moorings!A:A,Moorings!B:B=left(A193,14),Moorings!D:D=D193))"),"ATAPL-68870-001-0145")</f>
        <v>ATAPL-68870-001-0145</v>
      </c>
      <c r="C193" s="35" t="str">
        <f ca="1">IFERROR(__xludf.DUMMYFUNCTION("if(isblank(A193),"""",filter(Moorings!C:C,Moorings!B:B=left(A193,14),Moorings!D:D=D193))"),"SN0145")</f>
        <v>SN0145</v>
      </c>
      <c r="D193" s="36">
        <v>2</v>
      </c>
      <c r="E193" s="35" t="str">
        <f ca="1">IFERROR(__xludf.DUMMYFUNCTION("if(isblank(A193),"""",filter(Moorings!A:A,Moorings!B:B=A193,Moorings!D:D=D193))"),"ATAPL-66662-00010")</f>
        <v>ATAPL-66662-00010</v>
      </c>
      <c r="F193" s="35" t="str">
        <f ca="1">IFERROR(__xludf.DUMMYFUNCTION("if(isblank(A193),"""",filter(Moorings!C:C,Moorings!B:B=A193,Moorings!D:D=D193))"),"16-50122")</f>
        <v>16-50122</v>
      </c>
      <c r="G193" s="37" t="s">
        <v>141</v>
      </c>
      <c r="H193" s="34">
        <v>24.849250000000001</v>
      </c>
      <c r="I193" s="37"/>
    </row>
    <row r="194" spans="1:9" ht="15.75" customHeight="1">
      <c r="A194" s="34" t="s">
        <v>60</v>
      </c>
      <c r="B194" s="35" t="str">
        <f ca="1">IFERROR(__xludf.DUMMYFUNCTION("if(isblank(A194),"""",filter(Moorings!A:A,Moorings!B:B=left(A194,14),Moorings!D:D=D194))"),"ATAPL-68870-001-0145")</f>
        <v>ATAPL-68870-001-0145</v>
      </c>
      <c r="C194" s="35" t="str">
        <f ca="1">IFERROR(__xludf.DUMMYFUNCTION("if(isblank(A194),"""",filter(Moorings!C:C,Moorings!B:B=left(A194,14),Moorings!D:D=D194))"),"SN0145")</f>
        <v>SN0145</v>
      </c>
      <c r="D194" s="36">
        <v>2</v>
      </c>
      <c r="E194" s="35" t="str">
        <f ca="1">IFERROR(__xludf.DUMMYFUNCTION("if(isblank(A194),"""",filter(Moorings!A:A,Moorings!B:B=A194,Moorings!D:D=D194))"),"ATAPL-66662-00010")</f>
        <v>ATAPL-66662-00010</v>
      </c>
      <c r="F194" s="35" t="str">
        <f ca="1">IFERROR(__xludf.DUMMYFUNCTION("if(isblank(A194),"""",filter(Moorings!C:C,Moorings!B:B=A194,Moorings!D:D=D194))"),"16-50122")</f>
        <v>16-50122</v>
      </c>
      <c r="G194" s="37" t="s">
        <v>142</v>
      </c>
      <c r="H194" s="34">
        <v>2.5000000000000001E-4</v>
      </c>
      <c r="I194" s="37"/>
    </row>
    <row r="195" spans="1:9" ht="15.75" customHeight="1">
      <c r="A195" s="34" t="s">
        <v>60</v>
      </c>
      <c r="B195" s="35" t="str">
        <f ca="1">IFERROR(__xludf.DUMMYFUNCTION("if(isblank(A195),"""",filter(Moorings!A:A,Moorings!B:B=left(A195,14),Moorings!D:D=D195))"),"ATAPL-68870-001-0145")</f>
        <v>ATAPL-68870-001-0145</v>
      </c>
      <c r="C195" s="35" t="str">
        <f ca="1">IFERROR(__xludf.DUMMYFUNCTION("if(isblank(A195),"""",filter(Moorings!C:C,Moorings!B:B=left(A195,14),Moorings!D:D=D195))"),"SN0145")</f>
        <v>SN0145</v>
      </c>
      <c r="D195" s="36">
        <v>2</v>
      </c>
      <c r="E195" s="35" t="str">
        <f ca="1">IFERROR(__xludf.DUMMYFUNCTION("if(isblank(A195),"""",filter(Moorings!A:A,Moorings!B:B=A195,Moorings!D:D=D195))"),"ATAPL-66662-00010")</f>
        <v>ATAPL-66662-00010</v>
      </c>
      <c r="F195" s="35" t="str">
        <f ca="1">IFERROR(__xludf.DUMMYFUNCTION("if(isblank(A195),"""",filter(Moorings!C:C,Moorings!B:B=A195,Moorings!D:D=D195))"),"16-50122")</f>
        <v>16-50122</v>
      </c>
      <c r="G195" s="37" t="s">
        <v>143</v>
      </c>
      <c r="H195" s="34">
        <v>0</v>
      </c>
      <c r="I195" s="37"/>
    </row>
    <row r="196" spans="1:9" ht="15.75" customHeight="1">
      <c r="A196" s="34"/>
      <c r="B196" s="31" t="str">
        <f ca="1">IFERROR(__xludf.DUMMYFUNCTION("if(isblank(A196),"""",filter(Moorings!A:A,Moorings!B:B=left(A196,14),Moorings!D:D=D196))"),"")</f>
        <v/>
      </c>
      <c r="C196" s="31" t="str">
        <f ca="1">IFERROR(__xludf.DUMMYFUNCTION("if(isblank(A196),"""",filter(Moorings!C:C,Moorings!B:B=left(A196,14),Moorings!D:D=D196))"),"")</f>
        <v/>
      </c>
      <c r="D196" s="36"/>
      <c r="E196" s="31" t="str">
        <f ca="1">IFERROR(__xludf.DUMMYFUNCTION("if(isblank(A196),"""",filter(Moorings!A:A,Moorings!B:B=A196,Moorings!D:D=D196))"),"")</f>
        <v/>
      </c>
      <c r="F196" s="31" t="str">
        <f ca="1">IFERROR(__xludf.DUMMYFUNCTION("if(isblank(A196),"""",filter(Moorings!C:C,Moorings!B:B=A196,Moorings!D:D=D196))"),"")</f>
        <v/>
      </c>
      <c r="G196" s="37"/>
      <c r="H196" s="34"/>
      <c r="I196" s="34" t="s">
        <v>63</v>
      </c>
    </row>
    <row r="197" spans="1:9" ht="15.75" customHeight="1">
      <c r="A197" s="41" t="s">
        <v>60</v>
      </c>
      <c r="B197" s="35" t="str">
        <f ca="1">IFERROR(__xludf.DUMMYFUNCTION("if(isblank(A197),"""",filter(Moorings!A:A,Moorings!B:B=left(A197,14),Moorings!D:D=D197))"),"ATAPL-68870-001-0142")</f>
        <v>ATAPL-68870-001-0142</v>
      </c>
      <c r="C197" s="35" t="str">
        <f ca="1">IFERROR(__xludf.DUMMYFUNCTION("if(isblank(A197),"""",filter(Moorings!C:C,Moorings!B:B=left(A197,14),Moorings!D:D=D197))"),"SN0142")</f>
        <v>SN0142</v>
      </c>
      <c r="D197" s="40">
        <v>1</v>
      </c>
      <c r="E197" s="35" t="str">
        <f ca="1">IFERROR(__xludf.DUMMYFUNCTION("if(isblank(A197),"""",filter(Moorings!A:A,Moorings!B:B=A197,Moorings!D:D=D197))"),"ATAPL-66662-00003")</f>
        <v>ATAPL-66662-00003</v>
      </c>
      <c r="F197" s="35" t="str">
        <f ca="1">IFERROR(__xludf.DUMMYFUNCTION("if(isblank(A197),"""",filter(Moorings!C:C,Moorings!B:B=A197,Moorings!D:D=D197))"),"16P71179-7232-2484")</f>
        <v>16P71179-7232-2484</v>
      </c>
      <c r="G197" s="39" t="s">
        <v>112</v>
      </c>
      <c r="H197" s="41">
        <v>-0.44640000000000002</v>
      </c>
      <c r="I197" s="39" t="s">
        <v>63</v>
      </c>
    </row>
    <row r="198" spans="1:9" ht="15.75" customHeight="1">
      <c r="A198" s="41" t="s">
        <v>60</v>
      </c>
      <c r="B198" s="35" t="str">
        <f ca="1">IFERROR(__xludf.DUMMYFUNCTION("if(isblank(A198),"""",filter(Moorings!A:A,Moorings!B:B=left(A198,14),Moorings!D:D=D198))"),"ATAPL-68870-001-0142")</f>
        <v>ATAPL-68870-001-0142</v>
      </c>
      <c r="C198" s="35" t="str">
        <f ca="1">IFERROR(__xludf.DUMMYFUNCTION("if(isblank(A198),"""",filter(Moorings!C:C,Moorings!B:B=left(A198,14),Moorings!D:D=D198))"),"SN0142")</f>
        <v>SN0142</v>
      </c>
      <c r="D198" s="40">
        <v>1</v>
      </c>
      <c r="E198" s="35" t="str">
        <f ca="1">IFERROR(__xludf.DUMMYFUNCTION("if(isblank(A198),"""",filter(Moorings!A:A,Moorings!B:B=A198,Moorings!D:D=D198))"),"ATAPL-66662-00003")</f>
        <v>ATAPL-66662-00003</v>
      </c>
      <c r="F198" s="35" t="str">
        <f ca="1">IFERROR(__xludf.DUMMYFUNCTION("if(isblank(A198),"""",filter(Moorings!C:C,Moorings!B:B=A198,Moorings!D:D=D198))"),"16P71179-7232-2484")</f>
        <v>16P71179-7232-2484</v>
      </c>
      <c r="G198" s="39" t="s">
        <v>113</v>
      </c>
      <c r="H198" s="41">
        <v>0.49020000000000002</v>
      </c>
      <c r="I198" s="37"/>
    </row>
    <row r="199" spans="1:9" ht="15.75" customHeight="1">
      <c r="A199" s="41" t="s">
        <v>60</v>
      </c>
      <c r="B199" s="35" t="str">
        <f ca="1">IFERROR(__xludf.DUMMYFUNCTION("if(isblank(A199),"""",filter(Moorings!A:A,Moorings!B:B=left(A199,14),Moorings!D:D=D199))"),"ATAPL-68870-001-0142")</f>
        <v>ATAPL-68870-001-0142</v>
      </c>
      <c r="C199" s="35" t="str">
        <f ca="1">IFERROR(__xludf.DUMMYFUNCTION("if(isblank(A199),"""",filter(Moorings!C:C,Moorings!B:B=left(A199,14),Moorings!D:D=D199))"),"SN0142")</f>
        <v>SN0142</v>
      </c>
      <c r="D199" s="40">
        <v>1</v>
      </c>
      <c r="E199" s="35" t="str">
        <f ca="1">IFERROR(__xludf.DUMMYFUNCTION("if(isblank(A199),"""",filter(Moorings!A:A,Moorings!B:B=A199,Moorings!D:D=D199))"),"ATAPL-66662-00003")</f>
        <v>ATAPL-66662-00003</v>
      </c>
      <c r="F199" s="35" t="str">
        <f ca="1">IFERROR(__xludf.DUMMYFUNCTION("if(isblank(A199),"""",filter(Moorings!C:C,Moorings!B:B=A199,Moorings!D:D=D199))"),"16P71179-7232-2484")</f>
        <v>16P71179-7232-2484</v>
      </c>
      <c r="G199" s="39" t="s">
        <v>114</v>
      </c>
      <c r="H199" s="41">
        <v>-3.6754999999999999E-3</v>
      </c>
      <c r="I199" s="37"/>
    </row>
    <row r="200" spans="1:9" ht="15.75" customHeight="1">
      <c r="A200" s="41" t="s">
        <v>60</v>
      </c>
      <c r="B200" s="35" t="str">
        <f ca="1">IFERROR(__xludf.DUMMYFUNCTION("if(isblank(A200),"""",filter(Moorings!A:A,Moorings!B:B=left(A200,14),Moorings!D:D=D200))"),"ATAPL-68870-001-0142")</f>
        <v>ATAPL-68870-001-0142</v>
      </c>
      <c r="C200" s="35" t="str">
        <f ca="1">IFERROR(__xludf.DUMMYFUNCTION("if(isblank(A200),"""",filter(Moorings!C:C,Moorings!B:B=left(A200,14),Moorings!D:D=D200))"),"SN0142")</f>
        <v>SN0142</v>
      </c>
      <c r="D200" s="40">
        <v>1</v>
      </c>
      <c r="E200" s="35" t="str">
        <f ca="1">IFERROR(__xludf.DUMMYFUNCTION("if(isblank(A200),"""",filter(Moorings!A:A,Moorings!B:B=A200,Moorings!D:D=D200))"),"ATAPL-66662-00003")</f>
        <v>ATAPL-66662-00003</v>
      </c>
      <c r="F200" s="35" t="str">
        <f ca="1">IFERROR(__xludf.DUMMYFUNCTION("if(isblank(A200),"""",filter(Moorings!C:C,Moorings!B:B=A200,Moorings!D:D=D200))"),"16P71179-7232-2484")</f>
        <v>16P71179-7232-2484</v>
      </c>
      <c r="G200" s="39" t="s">
        <v>115</v>
      </c>
      <c r="H200" s="41">
        <v>1.8714E-4</v>
      </c>
      <c r="I200" s="37"/>
    </row>
    <row r="201" spans="1:9" ht="15.75" customHeight="1">
      <c r="A201" s="41" t="s">
        <v>60</v>
      </c>
      <c r="B201" s="35" t="str">
        <f ca="1">IFERROR(__xludf.DUMMYFUNCTION("if(isblank(A201),"""",filter(Moorings!A:A,Moorings!B:B=left(A201,14),Moorings!D:D=D201))"),"ATAPL-68870-001-0142")</f>
        <v>ATAPL-68870-001-0142</v>
      </c>
      <c r="C201" s="35" t="str">
        <f ca="1">IFERROR(__xludf.DUMMYFUNCTION("if(isblank(A201),"""",filter(Moorings!C:C,Moorings!B:B=left(A201,14),Moorings!D:D=D201))"),"SN0142")</f>
        <v>SN0142</v>
      </c>
      <c r="D201" s="40">
        <v>1</v>
      </c>
      <c r="E201" s="35" t="str">
        <f ca="1">IFERROR(__xludf.DUMMYFUNCTION("if(isblank(A201),"""",filter(Moorings!A:A,Moorings!B:B=A201,Moorings!D:D=D201))"),"ATAPL-66662-00003")</f>
        <v>ATAPL-66662-00003</v>
      </c>
      <c r="F201" s="35" t="str">
        <f ca="1">IFERROR(__xludf.DUMMYFUNCTION("if(isblank(A201),"""",filter(Moorings!C:C,Moorings!B:B=A201,Moorings!D:D=D201))"),"16P71179-7232-2484")</f>
        <v>16P71179-7232-2484</v>
      </c>
      <c r="G201" s="39" t="s">
        <v>116</v>
      </c>
      <c r="H201" s="41">
        <v>-2.7964999999999998E-6</v>
      </c>
      <c r="I201" s="37"/>
    </row>
    <row r="202" spans="1:9" ht="15.75" customHeight="1">
      <c r="A202" s="41" t="s">
        <v>60</v>
      </c>
      <c r="B202" s="35" t="str">
        <f ca="1">IFERROR(__xludf.DUMMYFUNCTION("if(isblank(A202),"""",filter(Moorings!A:A,Moorings!B:B=left(A202,14),Moorings!D:D=D202))"),"ATAPL-68870-001-0142")</f>
        <v>ATAPL-68870-001-0142</v>
      </c>
      <c r="C202" s="35" t="str">
        <f ca="1">IFERROR(__xludf.DUMMYFUNCTION("if(isblank(A202),"""",filter(Moorings!C:C,Moorings!B:B=left(A202,14),Moorings!D:D=D202))"),"SN0142")</f>
        <v>SN0142</v>
      </c>
      <c r="D202" s="40">
        <v>1</v>
      </c>
      <c r="E202" s="35" t="str">
        <f ca="1">IFERROR(__xludf.DUMMYFUNCTION("if(isblank(A202),"""",filter(Moorings!A:A,Moorings!B:B=A202,Moorings!D:D=D202))"),"ATAPL-66662-00003")</f>
        <v>ATAPL-66662-00003</v>
      </c>
      <c r="F202" s="35" t="str">
        <f ca="1">IFERROR(__xludf.DUMMYFUNCTION("if(isblank(A202),"""",filter(Moorings!C:C,Moorings!B:B=A202,Moorings!D:D=D202))"),"16P71179-7232-2484")</f>
        <v>16P71179-7232-2484</v>
      </c>
      <c r="G202" s="39" t="s">
        <v>117</v>
      </c>
      <c r="H202" s="41">
        <v>3.5999999999999997E-2</v>
      </c>
      <c r="I202" s="37"/>
    </row>
    <row r="203" spans="1:9" ht="15.75" customHeight="1">
      <c r="A203" s="41" t="s">
        <v>60</v>
      </c>
      <c r="B203" s="35" t="str">
        <f ca="1">IFERROR(__xludf.DUMMYFUNCTION("if(isblank(A203),"""",filter(Moorings!A:A,Moorings!B:B=left(A203,14),Moorings!D:D=D203))"),"ATAPL-68870-001-0142")</f>
        <v>ATAPL-68870-001-0142</v>
      </c>
      <c r="C203" s="35" t="str">
        <f ca="1">IFERROR(__xludf.DUMMYFUNCTION("if(isblank(A203),"""",filter(Moorings!C:C,Moorings!B:B=left(A203,14),Moorings!D:D=D203))"),"SN0142")</f>
        <v>SN0142</v>
      </c>
      <c r="D203" s="40">
        <v>1</v>
      </c>
      <c r="E203" s="35" t="str">
        <f ca="1">IFERROR(__xludf.DUMMYFUNCTION("if(isblank(A203),"""",filter(Moorings!A:A,Moorings!B:B=A203,Moorings!D:D=D203))"),"ATAPL-66662-00003")</f>
        <v>ATAPL-66662-00003</v>
      </c>
      <c r="F203" s="35" t="str">
        <f ca="1">IFERROR(__xludf.DUMMYFUNCTION("if(isblank(A203),"""",filter(Moorings!C:C,Moorings!B:B=A203,Moorings!D:D=D203))"),"16P71179-7232-2484")</f>
        <v>16P71179-7232-2484</v>
      </c>
      <c r="G203" s="39" t="s">
        <v>118</v>
      </c>
      <c r="H203" s="41">
        <v>45.830500000000001</v>
      </c>
      <c r="I203" s="37"/>
    </row>
    <row r="204" spans="1:9" ht="15.75" customHeight="1">
      <c r="A204" s="41" t="s">
        <v>60</v>
      </c>
      <c r="B204" s="35" t="str">
        <f ca="1">IFERROR(__xludf.DUMMYFUNCTION("if(isblank(A204),"""",filter(Moorings!A:A,Moorings!B:B=left(A204,14),Moorings!D:D=D204))"),"ATAPL-68870-001-0142")</f>
        <v>ATAPL-68870-001-0142</v>
      </c>
      <c r="C204" s="35" t="str">
        <f ca="1">IFERROR(__xludf.DUMMYFUNCTION("if(isblank(A204),"""",filter(Moorings!C:C,Moorings!B:B=left(A204,14),Moorings!D:D=D204))"),"SN0142")</f>
        <v>SN0142</v>
      </c>
      <c r="D204" s="40">
        <v>1</v>
      </c>
      <c r="E204" s="35" t="str">
        <f ca="1">IFERROR(__xludf.DUMMYFUNCTION("if(isblank(A204),"""",filter(Moorings!A:A,Moorings!B:B=A204,Moorings!D:D=D204))"),"ATAPL-66662-00003")</f>
        <v>ATAPL-66662-00003</v>
      </c>
      <c r="F204" s="35" t="str">
        <f ca="1">IFERROR(__xludf.DUMMYFUNCTION("if(isblank(A204),"""",filter(Moorings!C:C,Moorings!B:B=A204,Moorings!D:D=D204))"),"16P71179-7232-2484")</f>
        <v>16P71179-7232-2484</v>
      </c>
      <c r="G204" s="39" t="s">
        <v>119</v>
      </c>
      <c r="H204" s="41">
        <v>-129.7535</v>
      </c>
      <c r="I204" s="37"/>
    </row>
    <row r="205" spans="1:9" ht="15.75" customHeight="1">
      <c r="A205" s="34"/>
      <c r="B205" s="31" t="str">
        <f ca="1">IFERROR(__xludf.DUMMYFUNCTION("if(isblank(A205),"""",filter(Moorings!A:A,Moorings!B:B=left(A205,14),Moorings!D:D=D205))"),"")</f>
        <v/>
      </c>
      <c r="C205" s="31" t="str">
        <f ca="1">IFERROR(__xludf.DUMMYFUNCTION("if(isblank(A205),"""",filter(Moorings!C:C,Moorings!B:B=left(A205,14),Moorings!D:D=D205))"),"")</f>
        <v/>
      </c>
      <c r="D205" s="36"/>
      <c r="E205" s="31" t="str">
        <f ca="1">IFERROR(__xludf.DUMMYFUNCTION("if(isblank(A205),"""",filter(Moorings!A:A,Moorings!B:B=A205,Moorings!D:D=D205))"),"")</f>
        <v/>
      </c>
      <c r="F205" s="31" t="str">
        <f ca="1">IFERROR(__xludf.DUMMYFUNCTION("if(isblank(A205),"""",filter(Moorings!C:C,Moorings!B:B=A205,Moorings!D:D=D205))"),"")</f>
        <v/>
      </c>
      <c r="G205" s="37"/>
      <c r="H205" s="34"/>
      <c r="I205" s="37"/>
    </row>
    <row r="206" spans="1:9" ht="15.75" customHeight="1">
      <c r="A206" s="34" t="s">
        <v>60</v>
      </c>
      <c r="B206" s="35" t="str">
        <f ca="1">IFERROR(__xludf.DUMMYFUNCTION("if(isblank(A206),"""",filter(Moorings!A:A,Moorings!B:B=left(A206,14),Moorings!D:D=D206))"),"ATAPL-68870-001-0145")</f>
        <v>ATAPL-68870-001-0145</v>
      </c>
      <c r="C206" s="35" t="str">
        <f ca="1">IFERROR(__xludf.DUMMYFUNCTION("if(isblank(A206),"""",filter(Moorings!C:C,Moorings!B:B=left(A206,14),Moorings!D:D=D206))"),"SN0145")</f>
        <v>SN0145</v>
      </c>
      <c r="D206" s="36">
        <v>2</v>
      </c>
      <c r="E206" s="35" t="str">
        <f ca="1">IFERROR(__xludf.DUMMYFUNCTION("if(isblank(A206),"""",filter(Moorings!A:A,Moorings!B:B=A206,Moorings!D:D=D206))"),"ATAPL-66662-00010")</f>
        <v>ATAPL-66662-00010</v>
      </c>
      <c r="F206" s="35" t="str">
        <f ca="1">IFERROR(__xludf.DUMMYFUNCTION("if(isblank(A206),"""",filter(Moorings!C:C,Moorings!B:B=A206,Moorings!D:D=D206))"),"16-50122")</f>
        <v>16-50122</v>
      </c>
      <c r="G206" s="37" t="s">
        <v>112</v>
      </c>
      <c r="H206" s="34">
        <v>-0.48770000000000002</v>
      </c>
      <c r="I206" s="37" t="s">
        <v>176</v>
      </c>
    </row>
    <row r="207" spans="1:9" ht="15.75" customHeight="1">
      <c r="A207" s="34" t="s">
        <v>60</v>
      </c>
      <c r="B207" s="35" t="str">
        <f ca="1">IFERROR(__xludf.DUMMYFUNCTION("if(isblank(A207),"""",filter(Moorings!A:A,Moorings!B:B=left(A207,14),Moorings!D:D=D207))"),"ATAPL-68870-001-0145")</f>
        <v>ATAPL-68870-001-0145</v>
      </c>
      <c r="C207" s="35" t="str">
        <f ca="1">IFERROR(__xludf.DUMMYFUNCTION("if(isblank(A207),"""",filter(Moorings!C:C,Moorings!B:B=left(A207,14),Moorings!D:D=D207))"),"SN0145")</f>
        <v>SN0145</v>
      </c>
      <c r="D207" s="36">
        <v>2</v>
      </c>
      <c r="E207" s="35" t="str">
        <f ca="1">IFERROR(__xludf.DUMMYFUNCTION("if(isblank(A207),"""",filter(Moorings!A:A,Moorings!B:B=A207,Moorings!D:D=D207))"),"ATAPL-66662-00010")</f>
        <v>ATAPL-66662-00010</v>
      </c>
      <c r="F207" s="35" t="str">
        <f ca="1">IFERROR(__xludf.DUMMYFUNCTION("if(isblank(A207),"""",filter(Moorings!C:C,Moorings!B:B=A207,Moorings!D:D=D207))"),"16-50122")</f>
        <v>16-50122</v>
      </c>
      <c r="G207" s="37" t="s">
        <v>113</v>
      </c>
      <c r="H207" s="34">
        <v>0.49909999999999999</v>
      </c>
      <c r="I207" s="37" t="s">
        <v>177</v>
      </c>
    </row>
    <row r="208" spans="1:9" ht="15.75" customHeight="1">
      <c r="A208" s="34" t="s">
        <v>60</v>
      </c>
      <c r="B208" s="35" t="str">
        <f ca="1">IFERROR(__xludf.DUMMYFUNCTION("if(isblank(A208),"""",filter(Moorings!A:A,Moorings!B:B=left(A208,14),Moorings!D:D=D208))"),"ATAPL-68870-001-0145")</f>
        <v>ATAPL-68870-001-0145</v>
      </c>
      <c r="C208" s="35" t="str">
        <f ca="1">IFERROR(__xludf.DUMMYFUNCTION("if(isblank(A208),"""",filter(Moorings!C:C,Moorings!B:B=left(A208,14),Moorings!D:D=D208))"),"SN0145")</f>
        <v>SN0145</v>
      </c>
      <c r="D208" s="36">
        <v>2</v>
      </c>
      <c r="E208" s="35" t="str">
        <f ca="1">IFERROR(__xludf.DUMMYFUNCTION("if(isblank(A208),"""",filter(Moorings!A:A,Moorings!B:B=A208,Moorings!D:D=D208))"),"ATAPL-66662-00010")</f>
        <v>ATAPL-66662-00010</v>
      </c>
      <c r="F208" s="35" t="str">
        <f ca="1">IFERROR(__xludf.DUMMYFUNCTION("if(isblank(A208),"""",filter(Moorings!C:C,Moorings!B:B=A208,Moorings!D:D=D208))"),"16-50122")</f>
        <v>16-50122</v>
      </c>
      <c r="G208" s="37" t="s">
        <v>114</v>
      </c>
      <c r="H208" s="34">
        <v>-3.7697999999999998E-3</v>
      </c>
      <c r="I208" s="37"/>
    </row>
    <row r="209" spans="1:9" ht="15.75" customHeight="1">
      <c r="A209" s="34" t="s">
        <v>60</v>
      </c>
      <c r="B209" s="35" t="str">
        <f ca="1">IFERROR(__xludf.DUMMYFUNCTION("if(isblank(A209),"""",filter(Moorings!A:A,Moorings!B:B=left(A209,14),Moorings!D:D=D209))"),"ATAPL-68870-001-0145")</f>
        <v>ATAPL-68870-001-0145</v>
      </c>
      <c r="C209" s="35" t="str">
        <f ca="1">IFERROR(__xludf.DUMMYFUNCTION("if(isblank(A209),"""",filter(Moorings!C:C,Moorings!B:B=left(A209,14),Moorings!D:D=D209))"),"SN0145")</f>
        <v>SN0145</v>
      </c>
      <c r="D209" s="36">
        <v>2</v>
      </c>
      <c r="E209" s="35" t="str">
        <f ca="1">IFERROR(__xludf.DUMMYFUNCTION("if(isblank(A209),"""",filter(Moorings!A:A,Moorings!B:B=A209,Moorings!D:D=D209))"),"ATAPL-66662-00010")</f>
        <v>ATAPL-66662-00010</v>
      </c>
      <c r="F209" s="35" t="str">
        <f ca="1">IFERROR(__xludf.DUMMYFUNCTION("if(isblank(A209),"""",filter(Moorings!C:C,Moorings!B:B=A209,Moorings!D:D=D209))"),"16-50122")</f>
        <v>16-50122</v>
      </c>
      <c r="G209" s="37" t="s">
        <v>115</v>
      </c>
      <c r="H209" s="34">
        <v>1.8321E-4</v>
      </c>
      <c r="I209" s="37"/>
    </row>
    <row r="210" spans="1:9" ht="15.75" customHeight="1">
      <c r="A210" s="34" t="s">
        <v>60</v>
      </c>
      <c r="B210" s="35" t="str">
        <f ca="1">IFERROR(__xludf.DUMMYFUNCTION("if(isblank(A210),"""",filter(Moorings!A:A,Moorings!B:B=left(A210,14),Moorings!D:D=D210))"),"ATAPL-68870-001-0145")</f>
        <v>ATAPL-68870-001-0145</v>
      </c>
      <c r="C210" s="35" t="str">
        <f ca="1">IFERROR(__xludf.DUMMYFUNCTION("if(isblank(A210),"""",filter(Moorings!C:C,Moorings!B:B=left(A210,14),Moorings!D:D=D210))"),"SN0145")</f>
        <v>SN0145</v>
      </c>
      <c r="D210" s="36">
        <v>2</v>
      </c>
      <c r="E210" s="35" t="str">
        <f ca="1">IFERROR(__xludf.DUMMYFUNCTION("if(isblank(A210),"""",filter(Moorings!A:A,Moorings!B:B=A210,Moorings!D:D=D210))"),"ATAPL-66662-00010")</f>
        <v>ATAPL-66662-00010</v>
      </c>
      <c r="F210" s="35" t="str">
        <f ca="1">IFERROR(__xludf.DUMMYFUNCTION("if(isblank(A210),"""",filter(Moorings!C:C,Moorings!B:B=A210,Moorings!D:D=D210))"),"16-50122")</f>
        <v>16-50122</v>
      </c>
      <c r="G210" s="37" t="s">
        <v>116</v>
      </c>
      <c r="H210" s="34">
        <v>-2.8018E-6</v>
      </c>
      <c r="I210" s="37"/>
    </row>
    <row r="211" spans="1:9" ht="15.75" customHeight="1">
      <c r="A211" s="34" t="s">
        <v>60</v>
      </c>
      <c r="B211" s="35" t="str">
        <f ca="1">IFERROR(__xludf.DUMMYFUNCTION("if(isblank(A211),"""",filter(Moorings!A:A,Moorings!B:B=left(A211,14),Moorings!D:D=D211))"),"ATAPL-68870-001-0145")</f>
        <v>ATAPL-68870-001-0145</v>
      </c>
      <c r="C211" s="35" t="str">
        <f ca="1">IFERROR(__xludf.DUMMYFUNCTION("if(isblank(A211),"""",filter(Moorings!C:C,Moorings!B:B=left(A211,14),Moorings!D:D=D211))"),"SN0145")</f>
        <v>SN0145</v>
      </c>
      <c r="D211" s="36">
        <v>2</v>
      </c>
      <c r="E211" s="35" t="str">
        <f ca="1">IFERROR(__xludf.DUMMYFUNCTION("if(isblank(A211),"""",filter(Moorings!A:A,Moorings!B:B=A211,Moorings!D:D=D211))"),"ATAPL-66662-00010")</f>
        <v>ATAPL-66662-00010</v>
      </c>
      <c r="F211" s="35" t="str">
        <f ca="1">IFERROR(__xludf.DUMMYFUNCTION("if(isblank(A211),"""",filter(Moorings!C:C,Moorings!B:B=A211,Moorings!D:D=D211))"),"16-50122")</f>
        <v>16-50122</v>
      </c>
      <c r="G211" s="37" t="s">
        <v>117</v>
      </c>
      <c r="H211" s="34">
        <v>3.5999999999999997E-2</v>
      </c>
      <c r="I211" s="37"/>
    </row>
    <row r="212" spans="1:9" ht="15.75" customHeight="1">
      <c r="A212" s="34" t="s">
        <v>60</v>
      </c>
      <c r="B212" s="35" t="str">
        <f ca="1">IFERROR(__xludf.DUMMYFUNCTION("if(isblank(A212),"""",filter(Moorings!A:A,Moorings!B:B=left(A212,14),Moorings!D:D=D212))"),"ATAPL-68870-001-0145")</f>
        <v>ATAPL-68870-001-0145</v>
      </c>
      <c r="C212" s="35" t="str">
        <f ca="1">IFERROR(__xludf.DUMMYFUNCTION("if(isblank(A212),"""",filter(Moorings!C:C,Moorings!B:B=left(A212,14),Moorings!D:D=D212))"),"SN0145")</f>
        <v>SN0145</v>
      </c>
      <c r="D212" s="36">
        <v>2</v>
      </c>
      <c r="E212" s="35" t="str">
        <f ca="1">IFERROR(__xludf.DUMMYFUNCTION("if(isblank(A212),"""",filter(Moorings!A:A,Moorings!B:B=A212,Moorings!D:D=D212))"),"ATAPL-66662-00010")</f>
        <v>ATAPL-66662-00010</v>
      </c>
      <c r="F212" s="35" t="str">
        <f ca="1">IFERROR(__xludf.DUMMYFUNCTION("if(isblank(A212),"""",filter(Moorings!C:C,Moorings!B:B=A212,Moorings!D:D=D212))"),"16-50122")</f>
        <v>16-50122</v>
      </c>
      <c r="G212" s="37" t="s">
        <v>118</v>
      </c>
      <c r="H212" s="34">
        <v>45.830500000000001</v>
      </c>
      <c r="I212" s="37"/>
    </row>
    <row r="213" spans="1:9" ht="15.75" customHeight="1">
      <c r="A213" s="34" t="s">
        <v>60</v>
      </c>
      <c r="B213" s="35" t="str">
        <f ca="1">IFERROR(__xludf.DUMMYFUNCTION("if(isblank(A213),"""",filter(Moorings!A:A,Moorings!B:B=left(A213,14),Moorings!D:D=D213))"),"ATAPL-68870-001-0145")</f>
        <v>ATAPL-68870-001-0145</v>
      </c>
      <c r="C213" s="35" t="str">
        <f ca="1">IFERROR(__xludf.DUMMYFUNCTION("if(isblank(A213),"""",filter(Moorings!C:C,Moorings!B:B=left(A213,14),Moorings!D:D=D213))"),"SN0145")</f>
        <v>SN0145</v>
      </c>
      <c r="D213" s="36">
        <v>2</v>
      </c>
      <c r="E213" s="35" t="str">
        <f ca="1">IFERROR(__xludf.DUMMYFUNCTION("if(isblank(A213),"""",filter(Moorings!A:A,Moorings!B:B=A213,Moorings!D:D=D213))"),"ATAPL-66662-00010")</f>
        <v>ATAPL-66662-00010</v>
      </c>
      <c r="F213" s="35" t="str">
        <f ca="1">IFERROR(__xludf.DUMMYFUNCTION("if(isblank(A213),"""",filter(Moorings!C:C,Moorings!B:B=A213,Moorings!D:D=D213))"),"16-50122")</f>
        <v>16-50122</v>
      </c>
      <c r="G213" s="37" t="s">
        <v>119</v>
      </c>
      <c r="H213" s="34">
        <v>-129.7535</v>
      </c>
      <c r="I213" s="37"/>
    </row>
    <row r="214" spans="1:9" ht="15.75" customHeight="1">
      <c r="A214" s="34"/>
      <c r="B214" s="31" t="str">
        <f ca="1">IFERROR(__xludf.DUMMYFUNCTION("if(isblank(A214),"""",filter(Moorings!A:A,Moorings!B:B=left(A214,14),Moorings!D:D=D214))"),"")</f>
        <v/>
      </c>
      <c r="C214" s="31" t="str">
        <f ca="1">IFERROR(__xludf.DUMMYFUNCTION("if(isblank(A214),"""",filter(Moorings!C:C,Moorings!B:B=left(A214,14),Moorings!D:D=D214))"),"")</f>
        <v/>
      </c>
      <c r="D214" s="36"/>
      <c r="E214" s="31" t="str">
        <f ca="1">IFERROR(__xludf.DUMMYFUNCTION("if(isblank(A214),"""",filter(Moorings!A:A,Moorings!B:B=A214,Moorings!D:D=D214))"),"")</f>
        <v/>
      </c>
      <c r="F214" s="31" t="str">
        <f ca="1">IFERROR(__xludf.DUMMYFUNCTION("if(isblank(A214),"""",filter(Moorings!C:C,Moorings!B:B=A214,Moorings!D:D=D214))"),"")</f>
        <v/>
      </c>
      <c r="G214" s="37"/>
      <c r="H214" s="34"/>
      <c r="I214" s="37"/>
    </row>
    <row r="215" spans="1:9" ht="15.75" customHeight="1">
      <c r="A215" s="41" t="s">
        <v>66</v>
      </c>
      <c r="B215" s="35" t="str">
        <f ca="1">IFERROR(__xludf.DUMMYFUNCTION("if(isblank(A215),"""",filter(Moorings!A:A,Moorings!B:B=left(A215,14),Moorings!D:D=D215))"),"ATAPL-68870-001-0142")</f>
        <v>ATAPL-68870-001-0142</v>
      </c>
      <c r="C215" s="35" t="str">
        <f ca="1">IFERROR(__xludf.DUMMYFUNCTION("if(isblank(A215),"""",filter(Moorings!C:C,Moorings!B:B=left(A215,14),Moorings!D:D=D215))"),"SN0142")</f>
        <v>SN0142</v>
      </c>
      <c r="D215" s="40">
        <v>1</v>
      </c>
      <c r="E215" s="35" t="str">
        <f ca="1">IFERROR(__xludf.DUMMYFUNCTION("if(isblank(A215),"""",filter(Moorings!A:A,Moorings!B:B=A215,Moorings!D:D=D215))"),"ATAPL-58337-00002")</f>
        <v>ATAPL-58337-00002</v>
      </c>
      <c r="F215" s="35" t="str">
        <f ca="1">IFERROR(__xludf.DUMMYFUNCTION("if(isblank(A215),"""",filter(Moorings!C:C,Moorings!B:B=A215,Moorings!D:D=D215))"),"SAMI2-P0112")</f>
        <v>SAMI2-P0112</v>
      </c>
      <c r="G215" s="39" t="s">
        <v>144</v>
      </c>
      <c r="H215" s="41">
        <v>17533</v>
      </c>
      <c r="I215" s="37"/>
    </row>
    <row r="216" spans="1:9" ht="15.75" customHeight="1">
      <c r="A216" s="41" t="s">
        <v>66</v>
      </c>
      <c r="B216" s="35" t="str">
        <f ca="1">IFERROR(__xludf.DUMMYFUNCTION("if(isblank(A216),"""",filter(Moorings!A:A,Moorings!B:B=left(A216,14),Moorings!D:D=D216))"),"ATAPL-68870-001-0142")</f>
        <v>ATAPL-68870-001-0142</v>
      </c>
      <c r="C216" s="35" t="str">
        <f ca="1">IFERROR(__xludf.DUMMYFUNCTION("if(isblank(A216),"""",filter(Moorings!C:C,Moorings!B:B=left(A216,14),Moorings!D:D=D216))"),"SN0142")</f>
        <v>SN0142</v>
      </c>
      <c r="D216" s="40">
        <v>1</v>
      </c>
      <c r="E216" s="35" t="str">
        <f ca="1">IFERROR(__xludf.DUMMYFUNCTION("if(isblank(A216),"""",filter(Moorings!A:A,Moorings!B:B=A216,Moorings!D:D=D216))"),"ATAPL-58337-00002")</f>
        <v>ATAPL-58337-00002</v>
      </c>
      <c r="F216" s="35" t="str">
        <f ca="1">IFERROR(__xludf.DUMMYFUNCTION("if(isblank(A216),"""",filter(Moorings!C:C,Moorings!B:B=A216,Moorings!D:D=D216))"),"SAMI2-P0112")</f>
        <v>SAMI2-P0112</v>
      </c>
      <c r="G216" s="39" t="s">
        <v>145</v>
      </c>
      <c r="H216" s="41">
        <v>2229</v>
      </c>
      <c r="I216" s="37"/>
    </row>
    <row r="217" spans="1:9" ht="15.75" customHeight="1">
      <c r="A217" s="41" t="s">
        <v>66</v>
      </c>
      <c r="B217" s="35" t="str">
        <f ca="1">IFERROR(__xludf.DUMMYFUNCTION("if(isblank(A217),"""",filter(Moorings!A:A,Moorings!B:B=left(A217,14),Moorings!D:D=D217))"),"ATAPL-68870-001-0142")</f>
        <v>ATAPL-68870-001-0142</v>
      </c>
      <c r="C217" s="35" t="str">
        <f ca="1">IFERROR(__xludf.DUMMYFUNCTION("if(isblank(A217),"""",filter(Moorings!C:C,Moorings!B:B=left(A217,14),Moorings!D:D=D217))"),"SN0142")</f>
        <v>SN0142</v>
      </c>
      <c r="D217" s="40">
        <v>1</v>
      </c>
      <c r="E217" s="35" t="str">
        <f ca="1">IFERROR(__xludf.DUMMYFUNCTION("if(isblank(A217),"""",filter(Moorings!A:A,Moorings!B:B=A217,Moorings!D:D=D217))"),"ATAPL-58337-00002")</f>
        <v>ATAPL-58337-00002</v>
      </c>
      <c r="F217" s="35" t="str">
        <f ca="1">IFERROR(__xludf.DUMMYFUNCTION("if(isblank(A217),"""",filter(Moorings!C:C,Moorings!B:B=A217,Moorings!D:D=D217))"),"SAMI2-P0112")</f>
        <v>SAMI2-P0112</v>
      </c>
      <c r="G217" s="39" t="s">
        <v>146</v>
      </c>
      <c r="H217" s="41">
        <v>101</v>
      </c>
      <c r="I217" s="37"/>
    </row>
    <row r="218" spans="1:9" ht="15.75" customHeight="1">
      <c r="A218" s="41" t="s">
        <v>66</v>
      </c>
      <c r="B218" s="35" t="str">
        <f ca="1">IFERROR(__xludf.DUMMYFUNCTION("if(isblank(A218),"""",filter(Moorings!A:A,Moorings!B:B=left(A218,14),Moorings!D:D=D218))"),"ATAPL-68870-001-0142")</f>
        <v>ATAPL-68870-001-0142</v>
      </c>
      <c r="C218" s="35" t="str">
        <f ca="1">IFERROR(__xludf.DUMMYFUNCTION("if(isblank(A218),"""",filter(Moorings!C:C,Moorings!B:B=left(A218,14),Moorings!D:D=D218))"),"SN0142")</f>
        <v>SN0142</v>
      </c>
      <c r="D218" s="40">
        <v>1</v>
      </c>
      <c r="E218" s="35" t="str">
        <f ca="1">IFERROR(__xludf.DUMMYFUNCTION("if(isblank(A218),"""",filter(Moorings!A:A,Moorings!B:B=A218,Moorings!D:D=D218))"),"ATAPL-58337-00002")</f>
        <v>ATAPL-58337-00002</v>
      </c>
      <c r="F218" s="35" t="str">
        <f ca="1">IFERROR(__xludf.DUMMYFUNCTION("if(isblank(A218),"""",filter(Moorings!C:C,Moorings!B:B=A218,Moorings!D:D=D218))"),"SAMI2-P0112")</f>
        <v>SAMI2-P0112</v>
      </c>
      <c r="G218" s="39" t="s">
        <v>147</v>
      </c>
      <c r="H218" s="41">
        <v>38502</v>
      </c>
      <c r="I218" s="37"/>
    </row>
    <row r="219" spans="1:9" ht="15.75" customHeight="1">
      <c r="A219" s="41" t="s">
        <v>66</v>
      </c>
      <c r="B219" s="35" t="str">
        <f ca="1">IFERROR(__xludf.DUMMYFUNCTION("if(isblank(A219),"""",filter(Moorings!A:A,Moorings!B:B=left(A219,14),Moorings!D:D=D219))"),"ATAPL-68870-001-0142")</f>
        <v>ATAPL-68870-001-0142</v>
      </c>
      <c r="C219" s="35" t="str">
        <f ca="1">IFERROR(__xludf.DUMMYFUNCTION("if(isblank(A219),"""",filter(Moorings!C:C,Moorings!B:B=left(A219,14),Moorings!D:D=D219))"),"SN0142")</f>
        <v>SN0142</v>
      </c>
      <c r="D219" s="40">
        <v>1</v>
      </c>
      <c r="E219" s="35" t="str">
        <f ca="1">IFERROR(__xludf.DUMMYFUNCTION("if(isblank(A219),"""",filter(Moorings!A:A,Moorings!B:B=A219,Moorings!D:D=D219))"),"ATAPL-58337-00002")</f>
        <v>ATAPL-58337-00002</v>
      </c>
      <c r="F219" s="35" t="str">
        <f ca="1">IFERROR(__xludf.DUMMYFUNCTION("if(isblank(A219),"""",filter(Moorings!C:C,Moorings!B:B=A219,Moorings!D:D=D219))"),"SAMI2-P0112")</f>
        <v>SAMI2-P0112</v>
      </c>
      <c r="G219" s="39" t="s">
        <v>148</v>
      </c>
      <c r="H219" s="41">
        <v>0.9698</v>
      </c>
      <c r="I219" s="37"/>
    </row>
    <row r="220" spans="1:9" ht="15.75" customHeight="1">
      <c r="A220" s="41" t="s">
        <v>66</v>
      </c>
      <c r="B220" s="35" t="str">
        <f ca="1">IFERROR(__xludf.DUMMYFUNCTION("if(isblank(A220),"""",filter(Moorings!A:A,Moorings!B:B=left(A220,14),Moorings!D:D=D220))"),"ATAPL-68870-001-0142")</f>
        <v>ATAPL-68870-001-0142</v>
      </c>
      <c r="C220" s="35" t="str">
        <f ca="1">IFERROR(__xludf.DUMMYFUNCTION("if(isblank(A220),"""",filter(Moorings!C:C,Moorings!B:B=left(A220,14),Moorings!D:D=D220))"),"SN0142")</f>
        <v>SN0142</v>
      </c>
      <c r="D220" s="40">
        <v>1</v>
      </c>
      <c r="E220" s="35" t="str">
        <f ca="1">IFERROR(__xludf.DUMMYFUNCTION("if(isblank(A220),"""",filter(Moorings!A:A,Moorings!B:B=A220,Moorings!D:D=D220))"),"ATAPL-58337-00002")</f>
        <v>ATAPL-58337-00002</v>
      </c>
      <c r="F220" s="35" t="str">
        <f ca="1">IFERROR(__xludf.DUMMYFUNCTION("if(isblank(A220),"""",filter(Moorings!C:C,Moorings!B:B=A220,Moorings!D:D=D220))"),"SAMI2-P0112")</f>
        <v>SAMI2-P0112</v>
      </c>
      <c r="G220" s="39" t="s">
        <v>149</v>
      </c>
      <c r="H220" s="41">
        <v>0.24840000000000001</v>
      </c>
      <c r="I220" s="37"/>
    </row>
    <row r="221" spans="1:9" ht="15.75" customHeight="1">
      <c r="A221" s="41" t="s">
        <v>66</v>
      </c>
      <c r="B221" s="35" t="str">
        <f ca="1">IFERROR(__xludf.DUMMYFUNCTION("if(isblank(A221),"""",filter(Moorings!A:A,Moorings!B:B=left(A221,14),Moorings!D:D=D221))"),"ATAPL-68870-001-0142")</f>
        <v>ATAPL-68870-001-0142</v>
      </c>
      <c r="C221" s="35" t="str">
        <f ca="1">IFERROR(__xludf.DUMMYFUNCTION("if(isblank(A221),"""",filter(Moorings!C:C,Moorings!B:B=left(A221,14),Moorings!D:D=D221))"),"SN0142")</f>
        <v>SN0142</v>
      </c>
      <c r="D221" s="40">
        <v>1</v>
      </c>
      <c r="E221" s="35" t="str">
        <f ca="1">IFERROR(__xludf.DUMMYFUNCTION("if(isblank(A221),"""",filter(Moorings!A:A,Moorings!B:B=A221,Moorings!D:D=D221))"),"ATAPL-58337-00002")</f>
        <v>ATAPL-58337-00002</v>
      </c>
      <c r="F221" s="35" t="str">
        <f ca="1">IFERROR(__xludf.DUMMYFUNCTION("if(isblank(A221),"""",filter(Moorings!C:C,Moorings!B:B=A221,Moorings!D:D=D221))"),"SAMI2-P0112")</f>
        <v>SAMI2-P0112</v>
      </c>
      <c r="G221" s="39" t="s">
        <v>150</v>
      </c>
      <c r="H221" s="41">
        <v>35</v>
      </c>
      <c r="I221" s="37"/>
    </row>
    <row r="222" spans="1:9" ht="15.75" customHeight="1">
      <c r="A222" s="34"/>
      <c r="B222" s="31" t="str">
        <f ca="1">IFERROR(__xludf.DUMMYFUNCTION("if(isblank(A222),"""",filter(Moorings!A:A,Moorings!B:B=left(A222,14),Moorings!D:D=D222))"),"")</f>
        <v/>
      </c>
      <c r="C222" s="31" t="str">
        <f ca="1">IFERROR(__xludf.DUMMYFUNCTION("if(isblank(A222),"""",filter(Moorings!C:C,Moorings!B:B=left(A222,14),Moorings!D:D=D222))"),"")</f>
        <v/>
      </c>
      <c r="D222" s="36"/>
      <c r="E222" s="31" t="str">
        <f ca="1">IFERROR(__xludf.DUMMYFUNCTION("if(isblank(A222),"""",filter(Moorings!A:A,Moorings!B:B=A222,Moorings!D:D=D222))"),"")</f>
        <v/>
      </c>
      <c r="F222" s="31" t="str">
        <f ca="1">IFERROR(__xludf.DUMMYFUNCTION("if(isblank(A222),"""",filter(Moorings!C:C,Moorings!B:B=A222,Moorings!D:D=D222))"),"")</f>
        <v/>
      </c>
      <c r="G222" s="37"/>
      <c r="H222" s="34"/>
      <c r="I222" s="37"/>
    </row>
    <row r="223" spans="1:9" ht="15.75" customHeight="1">
      <c r="A223" s="34" t="s">
        <v>66</v>
      </c>
      <c r="B223" s="35" t="str">
        <f ca="1">IFERROR(__xludf.DUMMYFUNCTION("if(isblank(A223),"""",filter(Moorings!A:A,Moorings!B:B=left(A223,14),Moorings!D:D=D223))"),"ATAPL-68870-001-0145")</f>
        <v>ATAPL-68870-001-0145</v>
      </c>
      <c r="C223" s="35" t="str">
        <f ca="1">IFERROR(__xludf.DUMMYFUNCTION("if(isblank(A223),"""",filter(Moorings!C:C,Moorings!B:B=left(A223,14),Moorings!D:D=D223))"),"SN0145")</f>
        <v>SN0145</v>
      </c>
      <c r="D223" s="36">
        <v>2</v>
      </c>
      <c r="E223" s="35" t="str">
        <f ca="1">IFERROR(__xludf.DUMMYFUNCTION("if(isblank(A223),"""",filter(Moorings!A:A,Moorings!B:B=A223,Moorings!D:D=D223))"),"ATAPL-58337-00009")</f>
        <v>ATAPL-58337-00009</v>
      </c>
      <c r="F223" s="35" t="str">
        <f ca="1">IFERROR(__xludf.DUMMYFUNCTION("if(isblank(A223),"""",filter(Moorings!C:C,Moorings!B:B=A223,Moorings!D:D=D223))"),"P0161")</f>
        <v>P0161</v>
      </c>
      <c r="G223" s="37" t="s">
        <v>144</v>
      </c>
      <c r="H223" s="34">
        <v>17533</v>
      </c>
      <c r="I223" s="37" t="s">
        <v>151</v>
      </c>
    </row>
    <row r="224" spans="1:9" ht="15.75" customHeight="1">
      <c r="A224" s="34" t="s">
        <v>66</v>
      </c>
      <c r="B224" s="35" t="str">
        <f ca="1">IFERROR(__xludf.DUMMYFUNCTION("if(isblank(A224),"""",filter(Moorings!A:A,Moorings!B:B=left(A224,14),Moorings!D:D=D224))"),"ATAPL-68870-001-0145")</f>
        <v>ATAPL-68870-001-0145</v>
      </c>
      <c r="C224" s="35" t="str">
        <f ca="1">IFERROR(__xludf.DUMMYFUNCTION("if(isblank(A224),"""",filter(Moorings!C:C,Moorings!B:B=left(A224,14),Moorings!D:D=D224))"),"SN0145")</f>
        <v>SN0145</v>
      </c>
      <c r="D224" s="36">
        <v>2</v>
      </c>
      <c r="E224" s="35" t="str">
        <f ca="1">IFERROR(__xludf.DUMMYFUNCTION("if(isblank(A224),"""",filter(Moorings!A:A,Moorings!B:B=A224,Moorings!D:D=D224))"),"ATAPL-58337-00009")</f>
        <v>ATAPL-58337-00009</v>
      </c>
      <c r="F224" s="35" t="str">
        <f ca="1">IFERROR(__xludf.DUMMYFUNCTION("if(isblank(A224),"""",filter(Moorings!C:C,Moorings!B:B=A224,Moorings!D:D=D224))"),"P0161")</f>
        <v>P0161</v>
      </c>
      <c r="G224" s="37" t="s">
        <v>145</v>
      </c>
      <c r="H224" s="34">
        <v>2229</v>
      </c>
      <c r="I224" s="37" t="s">
        <v>151</v>
      </c>
    </row>
    <row r="225" spans="1:9" ht="15.75" customHeight="1">
      <c r="A225" s="34" t="s">
        <v>66</v>
      </c>
      <c r="B225" s="35" t="str">
        <f ca="1">IFERROR(__xludf.DUMMYFUNCTION("if(isblank(A225),"""",filter(Moorings!A:A,Moorings!B:B=left(A225,14),Moorings!D:D=D225))"),"ATAPL-68870-001-0145")</f>
        <v>ATAPL-68870-001-0145</v>
      </c>
      <c r="C225" s="35" t="str">
        <f ca="1">IFERROR(__xludf.DUMMYFUNCTION("if(isblank(A225),"""",filter(Moorings!C:C,Moorings!B:B=left(A225,14),Moorings!D:D=D225))"),"SN0145")</f>
        <v>SN0145</v>
      </c>
      <c r="D225" s="36">
        <v>2</v>
      </c>
      <c r="E225" s="35" t="str">
        <f ca="1">IFERROR(__xludf.DUMMYFUNCTION("if(isblank(A225),"""",filter(Moorings!A:A,Moorings!B:B=A225,Moorings!D:D=D225))"),"ATAPL-58337-00009")</f>
        <v>ATAPL-58337-00009</v>
      </c>
      <c r="F225" s="35" t="str">
        <f ca="1">IFERROR(__xludf.DUMMYFUNCTION("if(isblank(A225),"""",filter(Moorings!C:C,Moorings!B:B=A225,Moorings!D:D=D225))"),"P0161")</f>
        <v>P0161</v>
      </c>
      <c r="G225" s="37" t="s">
        <v>146</v>
      </c>
      <c r="H225" s="34">
        <v>101</v>
      </c>
      <c r="I225" s="37" t="s">
        <v>151</v>
      </c>
    </row>
    <row r="226" spans="1:9" ht="15.75" customHeight="1">
      <c r="A226" s="34" t="s">
        <v>66</v>
      </c>
      <c r="B226" s="35" t="str">
        <f ca="1">IFERROR(__xludf.DUMMYFUNCTION("if(isblank(A226),"""",filter(Moorings!A:A,Moorings!B:B=left(A226,14),Moorings!D:D=D226))"),"ATAPL-68870-001-0145")</f>
        <v>ATAPL-68870-001-0145</v>
      </c>
      <c r="C226" s="35" t="str">
        <f ca="1">IFERROR(__xludf.DUMMYFUNCTION("if(isblank(A226),"""",filter(Moorings!C:C,Moorings!B:B=left(A226,14),Moorings!D:D=D226))"),"SN0145")</f>
        <v>SN0145</v>
      </c>
      <c r="D226" s="36">
        <v>2</v>
      </c>
      <c r="E226" s="35" t="str">
        <f ca="1">IFERROR(__xludf.DUMMYFUNCTION("if(isblank(A226),"""",filter(Moorings!A:A,Moorings!B:B=A226,Moorings!D:D=D226))"),"ATAPL-58337-00009")</f>
        <v>ATAPL-58337-00009</v>
      </c>
      <c r="F226" s="35" t="str">
        <f ca="1">IFERROR(__xludf.DUMMYFUNCTION("if(isblank(A226),"""",filter(Moorings!C:C,Moorings!B:B=A226,Moorings!D:D=D226))"),"P0161")</f>
        <v>P0161</v>
      </c>
      <c r="G226" s="37" t="s">
        <v>147</v>
      </c>
      <c r="H226" s="34">
        <v>38502</v>
      </c>
      <c r="I226" s="37" t="s">
        <v>151</v>
      </c>
    </row>
    <row r="227" spans="1:9" ht="15.75" customHeight="1">
      <c r="A227" s="34" t="s">
        <v>66</v>
      </c>
      <c r="B227" s="35" t="str">
        <f ca="1">IFERROR(__xludf.DUMMYFUNCTION("if(isblank(A227),"""",filter(Moorings!A:A,Moorings!B:B=left(A227,14),Moorings!D:D=D227))"),"ATAPL-68870-001-0145")</f>
        <v>ATAPL-68870-001-0145</v>
      </c>
      <c r="C227" s="35" t="str">
        <f ca="1">IFERROR(__xludf.DUMMYFUNCTION("if(isblank(A227),"""",filter(Moorings!C:C,Moorings!B:B=left(A227,14),Moorings!D:D=D227))"),"SN0145")</f>
        <v>SN0145</v>
      </c>
      <c r="D227" s="36">
        <v>2</v>
      </c>
      <c r="E227" s="35" t="str">
        <f ca="1">IFERROR(__xludf.DUMMYFUNCTION("if(isblank(A227),"""",filter(Moorings!A:A,Moorings!B:B=A227,Moorings!D:D=D227))"),"ATAPL-58337-00009")</f>
        <v>ATAPL-58337-00009</v>
      </c>
      <c r="F227" s="35" t="str">
        <f ca="1">IFERROR(__xludf.DUMMYFUNCTION("if(isblank(A227),"""",filter(Moorings!C:C,Moorings!B:B=A227,Moorings!D:D=D227))"),"P0161")</f>
        <v>P0161</v>
      </c>
      <c r="G227" s="37" t="s">
        <v>148</v>
      </c>
      <c r="H227" s="48">
        <v>1</v>
      </c>
      <c r="I227" s="37" t="s">
        <v>152</v>
      </c>
    </row>
    <row r="228" spans="1:9" ht="15.75" customHeight="1">
      <c r="A228" s="34" t="s">
        <v>66</v>
      </c>
      <c r="B228" s="35" t="str">
        <f ca="1">IFERROR(__xludf.DUMMYFUNCTION("if(isblank(A228),"""",filter(Moorings!A:A,Moorings!B:B=left(A228,14),Moorings!D:D=D228))"),"ATAPL-68870-001-0145")</f>
        <v>ATAPL-68870-001-0145</v>
      </c>
      <c r="C228" s="35" t="str">
        <f ca="1">IFERROR(__xludf.DUMMYFUNCTION("if(isblank(A228),"""",filter(Moorings!C:C,Moorings!B:B=left(A228,14),Moorings!D:D=D228))"),"SN0145")</f>
        <v>SN0145</v>
      </c>
      <c r="D228" s="36">
        <v>2</v>
      </c>
      <c r="E228" s="35" t="str">
        <f ca="1">IFERROR(__xludf.DUMMYFUNCTION("if(isblank(A228),"""",filter(Moorings!A:A,Moorings!B:B=A228,Moorings!D:D=D228))"),"ATAPL-58337-00009")</f>
        <v>ATAPL-58337-00009</v>
      </c>
      <c r="F228" s="35" t="str">
        <f ca="1">IFERROR(__xludf.DUMMYFUNCTION("if(isblank(A228),"""",filter(Moorings!C:C,Moorings!B:B=A228,Moorings!D:D=D228))"),"P0161")</f>
        <v>P0161</v>
      </c>
      <c r="G228" s="37" t="s">
        <v>149</v>
      </c>
      <c r="H228" s="48">
        <v>0</v>
      </c>
      <c r="I228" s="37" t="s">
        <v>152</v>
      </c>
    </row>
    <row r="229" spans="1:9" ht="15.75" customHeight="1">
      <c r="A229" s="34" t="s">
        <v>66</v>
      </c>
      <c r="B229" s="35" t="str">
        <f ca="1">IFERROR(__xludf.DUMMYFUNCTION("if(isblank(A229),"""",filter(Moorings!A:A,Moorings!B:B=left(A229,14),Moorings!D:D=D229))"),"ATAPL-68870-001-0145")</f>
        <v>ATAPL-68870-001-0145</v>
      </c>
      <c r="C229" s="35" t="str">
        <f ca="1">IFERROR(__xludf.DUMMYFUNCTION("if(isblank(A229),"""",filter(Moorings!C:C,Moorings!B:B=left(A229,14),Moorings!D:D=D229))"),"SN0145")</f>
        <v>SN0145</v>
      </c>
      <c r="D229" s="36">
        <v>2</v>
      </c>
      <c r="E229" s="35" t="str">
        <f ca="1">IFERROR(__xludf.DUMMYFUNCTION("if(isblank(A229),"""",filter(Moorings!A:A,Moorings!B:B=A229,Moorings!D:D=D229))"),"ATAPL-58337-00009")</f>
        <v>ATAPL-58337-00009</v>
      </c>
      <c r="F229" s="35" t="str">
        <f ca="1">IFERROR(__xludf.DUMMYFUNCTION("if(isblank(A229),"""",filter(Moorings!C:C,Moorings!B:B=A229,Moorings!D:D=D229))"),"P0161")</f>
        <v>P0161</v>
      </c>
      <c r="G229" s="37" t="s">
        <v>150</v>
      </c>
      <c r="H229" s="34">
        <v>35</v>
      </c>
      <c r="I229" s="37"/>
    </row>
    <row r="230" spans="1:9" ht="15.75" customHeight="1">
      <c r="A230" s="37"/>
      <c r="B230" s="31" t="str">
        <f ca="1">IFERROR(__xludf.DUMMYFUNCTION("if(isblank(A230),"""",filter(Moorings!A:A,Moorings!B:B=left(A230,14),Moorings!D:D=D230))"),"")</f>
        <v/>
      </c>
      <c r="C230" s="31" t="str">
        <f ca="1">IFERROR(__xludf.DUMMYFUNCTION("if(isblank(A230),"""",filter(Moorings!C:C,Moorings!B:B=left(A230,14),Moorings!D:D=D230))"),"")</f>
        <v/>
      </c>
      <c r="D230" s="36"/>
      <c r="E230" s="31" t="str">
        <f ca="1">IFERROR(__xludf.DUMMYFUNCTION("if(isblank(A230),"""",filter(Moorings!A:A,Moorings!B:B=A230,Moorings!D:D=D230))"),"")</f>
        <v/>
      </c>
      <c r="F230" s="31" t="str">
        <f ca="1">IFERROR(__xludf.DUMMYFUNCTION("if(isblank(A230),"""",filter(Moorings!C:C,Moorings!B:B=A230,Moorings!D:D=D230))"),"")</f>
        <v/>
      </c>
      <c r="G230" s="37"/>
      <c r="H230" s="34"/>
      <c r="I230" s="37"/>
    </row>
    <row r="231" spans="1:9" ht="15.75" customHeight="1">
      <c r="A231" s="41" t="s">
        <v>69</v>
      </c>
      <c r="B231" s="35" t="str">
        <f ca="1">IFERROR(__xludf.DUMMYFUNCTION("if(isblank(A231),"""",filter(Moorings!A:A,Moorings!B:B=left(A231,14),Moorings!D:D=D231))"),"ATAPL-68870-001-0142")</f>
        <v>ATAPL-68870-001-0142</v>
      </c>
      <c r="C231" s="35" t="str">
        <f ca="1">IFERROR(__xludf.DUMMYFUNCTION("if(isblank(A231),"""",filter(Moorings!C:C,Moorings!B:B=left(A231,14),Moorings!D:D=D231))"),"SN0142")</f>
        <v>SN0142</v>
      </c>
      <c r="D231" s="40">
        <v>1</v>
      </c>
      <c r="E231" s="35" t="str">
        <f ca="1">IFERROR(__xludf.DUMMYFUNCTION("if(isblank(A231),"""",filter(Moorings!A:A,Moorings!B:B=A231,Moorings!D:D=D231))"),"ATAPL-58322-00002")</f>
        <v>ATAPL-58322-00002</v>
      </c>
      <c r="F231" s="35" t="str">
        <f ca="1">IFERROR(__xludf.DUMMYFUNCTION("if(isblank(A231),"""",filter(Moorings!C:C,Moorings!B:B=A231,Moorings!D:D=D231))"),"1129")</f>
        <v>1129</v>
      </c>
      <c r="G231" s="39" t="s">
        <v>153</v>
      </c>
      <c r="H231" s="41">
        <v>124</v>
      </c>
      <c r="I231" s="37"/>
    </row>
    <row r="232" spans="1:9" ht="15.75" customHeight="1">
      <c r="A232" s="41" t="s">
        <v>69</v>
      </c>
      <c r="B232" s="35" t="str">
        <f ca="1">IFERROR(__xludf.DUMMYFUNCTION("if(isblank(A232),"""",filter(Moorings!A:A,Moorings!B:B=left(A232,14),Moorings!D:D=D232))"),"ATAPL-68870-001-0142")</f>
        <v>ATAPL-68870-001-0142</v>
      </c>
      <c r="C232" s="35" t="str">
        <f ca="1">IFERROR(__xludf.DUMMYFUNCTION("if(isblank(A232),"""",filter(Moorings!C:C,Moorings!B:B=left(A232,14),Moorings!D:D=D232))"),"SN0142")</f>
        <v>SN0142</v>
      </c>
      <c r="D232" s="40">
        <v>1</v>
      </c>
      <c r="E232" s="35" t="str">
        <f ca="1">IFERROR(__xludf.DUMMYFUNCTION("if(isblank(A232),"""",filter(Moorings!A:A,Moorings!B:B=A232,Moorings!D:D=D232))"),"ATAPL-58322-00002")</f>
        <v>ATAPL-58322-00002</v>
      </c>
      <c r="F232" s="35" t="str">
        <f ca="1">IFERROR(__xludf.DUMMYFUNCTION("if(isblank(A232),"""",filter(Moorings!C:C,Moorings!B:B=A232,Moorings!D:D=D232))"),"1129")</f>
        <v>1129</v>
      </c>
      <c r="G232" s="39" t="s">
        <v>154</v>
      </c>
      <c r="H232" s="41">
        <v>3.9E-2</v>
      </c>
      <c r="I232" s="37"/>
    </row>
    <row r="233" spans="1:9" ht="15.75" customHeight="1">
      <c r="A233" s="41" t="s">
        <v>69</v>
      </c>
      <c r="B233" s="35" t="str">
        <f ca="1">IFERROR(__xludf.DUMMYFUNCTION("if(isblank(A233),"""",filter(Moorings!A:A,Moorings!B:B=left(A233,14),Moorings!D:D=D233))"),"ATAPL-68870-001-0142")</f>
        <v>ATAPL-68870-001-0142</v>
      </c>
      <c r="C233" s="35" t="str">
        <f ca="1">IFERROR(__xludf.DUMMYFUNCTION("if(isblank(A233),"""",filter(Moorings!C:C,Moorings!B:B=left(A233,14),Moorings!D:D=D233))"),"SN0142")</f>
        <v>SN0142</v>
      </c>
      <c r="D233" s="40">
        <v>1</v>
      </c>
      <c r="E233" s="35" t="str">
        <f ca="1">IFERROR(__xludf.DUMMYFUNCTION("if(isblank(A233),"""",filter(Moorings!A:A,Moorings!B:B=A233,Moorings!D:D=D233))"),"ATAPL-58322-00002")</f>
        <v>ATAPL-58322-00002</v>
      </c>
      <c r="F233" s="35" t="str">
        <f ca="1">IFERROR(__xludf.DUMMYFUNCTION("if(isblank(A233),"""",filter(Moorings!C:C,Moorings!B:B=A233,Moorings!D:D=D233))"),"1129")</f>
        <v>1129</v>
      </c>
      <c r="G233" s="39" t="s">
        <v>155</v>
      </c>
      <c r="H233" s="41">
        <v>700</v>
      </c>
      <c r="I233" s="37"/>
    </row>
    <row r="234" spans="1:9" ht="15.75" customHeight="1">
      <c r="A234" s="41" t="s">
        <v>69</v>
      </c>
      <c r="B234" s="35" t="str">
        <f ca="1">IFERROR(__xludf.DUMMYFUNCTION("if(isblank(A234),"""",filter(Moorings!A:A,Moorings!B:B=left(A234,14),Moorings!D:D=D234))"),"ATAPL-68870-001-0142")</f>
        <v>ATAPL-68870-001-0142</v>
      </c>
      <c r="C234" s="35" t="str">
        <f ca="1">IFERROR(__xludf.DUMMYFUNCTION("if(isblank(A234),"""",filter(Moorings!C:C,Moorings!B:B=left(A234,14),Moorings!D:D=D234))"),"SN0142")</f>
        <v>SN0142</v>
      </c>
      <c r="D234" s="40">
        <v>1</v>
      </c>
      <c r="E234" s="35" t="str">
        <f ca="1">IFERROR(__xludf.DUMMYFUNCTION("if(isblank(A234),"""",filter(Moorings!A:A,Moorings!B:B=A234,Moorings!D:D=D234))"),"ATAPL-58322-00002")</f>
        <v>ATAPL-58322-00002</v>
      </c>
      <c r="F234" s="35" t="str">
        <f ca="1">IFERROR(__xludf.DUMMYFUNCTION("if(isblank(A234),"""",filter(Moorings!C:C,Moorings!B:B=A234,Moorings!D:D=D234))"),"1129")</f>
        <v>1129</v>
      </c>
      <c r="G234" s="39" t="s">
        <v>156</v>
      </c>
      <c r="H234" s="41">
        <v>1.0760000000000001</v>
      </c>
      <c r="I234" s="37"/>
    </row>
    <row r="235" spans="1:9" ht="15.75" customHeight="1">
      <c r="A235" s="41" t="s">
        <v>69</v>
      </c>
      <c r="B235" s="35" t="str">
        <f ca="1">IFERROR(__xludf.DUMMYFUNCTION("if(isblank(A235),"""",filter(Moorings!A:A,Moorings!B:B=left(A235,14),Moorings!D:D=D235))"),"ATAPL-68870-001-0142")</f>
        <v>ATAPL-68870-001-0142</v>
      </c>
      <c r="C235" s="35" t="str">
        <f ca="1">IFERROR(__xludf.DUMMYFUNCTION("if(isblank(A235),"""",filter(Moorings!C:C,Moorings!B:B=left(A235,14),Moorings!D:D=D235))"),"SN0142")</f>
        <v>SN0142</v>
      </c>
      <c r="D235" s="40">
        <v>1</v>
      </c>
      <c r="E235" s="35" t="str">
        <f ca="1">IFERROR(__xludf.DUMMYFUNCTION("if(isblank(A235),"""",filter(Moorings!A:A,Moorings!B:B=A235,Moorings!D:D=D235))"),"ATAPL-58322-00002")</f>
        <v>ATAPL-58322-00002</v>
      </c>
      <c r="F235" s="35" t="str">
        <f ca="1">IFERROR(__xludf.DUMMYFUNCTION("if(isblank(A235),"""",filter(Moorings!C:C,Moorings!B:B=A235,Moorings!D:D=D235))"),"1129")</f>
        <v>1129</v>
      </c>
      <c r="G235" s="39" t="s">
        <v>157</v>
      </c>
      <c r="H235" s="41">
        <v>56</v>
      </c>
      <c r="I235" s="39" t="s">
        <v>158</v>
      </c>
    </row>
    <row r="236" spans="1:9" ht="15.75" customHeight="1">
      <c r="A236" s="41" t="s">
        <v>69</v>
      </c>
      <c r="B236" s="35" t="str">
        <f ca="1">IFERROR(__xludf.DUMMYFUNCTION("if(isblank(A236),"""",filter(Moorings!A:A,Moorings!B:B=left(A236,14),Moorings!D:D=D236))"),"ATAPL-68870-001-0142")</f>
        <v>ATAPL-68870-001-0142</v>
      </c>
      <c r="C236" s="35" t="str">
        <f ca="1">IFERROR(__xludf.DUMMYFUNCTION("if(isblank(A236),"""",filter(Moorings!C:C,Moorings!B:B=left(A236,14),Moorings!D:D=D236))"),"SN0142")</f>
        <v>SN0142</v>
      </c>
      <c r="D236" s="40">
        <v>1</v>
      </c>
      <c r="E236" s="35" t="str">
        <f ca="1">IFERROR(__xludf.DUMMYFUNCTION("if(isblank(A236),"""",filter(Moorings!A:A,Moorings!B:B=A236,Moorings!D:D=D236))"),"ATAPL-58322-00002")</f>
        <v>ATAPL-58322-00002</v>
      </c>
      <c r="F236" s="35" t="str">
        <f ca="1">IFERROR(__xludf.DUMMYFUNCTION("if(isblank(A236),"""",filter(Moorings!C:C,Moorings!B:B=A236,Moorings!D:D=D236))"),"1129")</f>
        <v>1129</v>
      </c>
      <c r="G236" s="39" t="s">
        <v>159</v>
      </c>
      <c r="H236" s="47">
        <v>1.7969999999999999E-6</v>
      </c>
      <c r="I236" s="39" t="s">
        <v>160</v>
      </c>
    </row>
    <row r="237" spans="1:9" ht="15.75" customHeight="1">
      <c r="A237" s="41" t="s">
        <v>69</v>
      </c>
      <c r="B237" s="35" t="str">
        <f ca="1">IFERROR(__xludf.DUMMYFUNCTION("if(isblank(A237),"""",filter(Moorings!A:A,Moorings!B:B=left(A237,14),Moorings!D:D=D237))"),"ATAPL-68870-001-0142")</f>
        <v>ATAPL-68870-001-0142</v>
      </c>
      <c r="C237" s="35" t="str">
        <f ca="1">IFERROR(__xludf.DUMMYFUNCTION("if(isblank(A237),"""",filter(Moorings!C:C,Moorings!B:B=left(A237,14),Moorings!D:D=D237))"),"SN0142")</f>
        <v>SN0142</v>
      </c>
      <c r="D237" s="40">
        <v>1</v>
      </c>
      <c r="E237" s="35" t="str">
        <f ca="1">IFERROR(__xludf.DUMMYFUNCTION("if(isblank(A237),"""",filter(Moorings!A:A,Moorings!B:B=A237,Moorings!D:D=D237))"),"ATAPL-58322-00002")</f>
        <v>ATAPL-58322-00002</v>
      </c>
      <c r="F237" s="35" t="str">
        <f ca="1">IFERROR(__xludf.DUMMYFUNCTION("if(isblank(A237),"""",filter(Moorings!C:C,Moorings!B:B=A237,Moorings!D:D=D237))"),"1129")</f>
        <v>1129</v>
      </c>
      <c r="G237" s="39" t="s">
        <v>161</v>
      </c>
      <c r="H237" s="41">
        <v>56</v>
      </c>
      <c r="I237" s="39" t="s">
        <v>158</v>
      </c>
    </row>
    <row r="238" spans="1:9" ht="15.75" customHeight="1">
      <c r="A238" s="41" t="s">
        <v>69</v>
      </c>
      <c r="B238" s="35" t="str">
        <f ca="1">IFERROR(__xludf.DUMMYFUNCTION("if(isblank(A238),"""",filter(Moorings!A:A,Moorings!B:B=left(A238,14),Moorings!D:D=D238))"),"ATAPL-68870-001-0142")</f>
        <v>ATAPL-68870-001-0142</v>
      </c>
      <c r="C238" s="35" t="str">
        <f ca="1">IFERROR(__xludf.DUMMYFUNCTION("if(isblank(A238),"""",filter(Moorings!C:C,Moorings!B:B=left(A238,14),Moorings!D:D=D238))"),"SN0142")</f>
        <v>SN0142</v>
      </c>
      <c r="D238" s="40">
        <v>1</v>
      </c>
      <c r="E238" s="35" t="str">
        <f ca="1">IFERROR(__xludf.DUMMYFUNCTION("if(isblank(A238),"""",filter(Moorings!A:A,Moorings!B:B=A238,Moorings!D:D=D238))"),"ATAPL-58322-00002")</f>
        <v>ATAPL-58322-00002</v>
      </c>
      <c r="F238" s="35" t="str">
        <f ca="1">IFERROR(__xludf.DUMMYFUNCTION("if(isblank(A238),"""",filter(Moorings!C:C,Moorings!B:B=A238,Moorings!D:D=D238))"),"1129")</f>
        <v>1129</v>
      </c>
      <c r="G238" s="39" t="s">
        <v>162</v>
      </c>
      <c r="H238" s="41">
        <v>1.2200000000000001E-2</v>
      </c>
      <c r="I238" s="39" t="s">
        <v>163</v>
      </c>
    </row>
    <row r="239" spans="1:9" ht="15.75" customHeight="1">
      <c r="A239" s="41" t="s">
        <v>69</v>
      </c>
      <c r="B239" s="35" t="str">
        <f ca="1">IFERROR(__xludf.DUMMYFUNCTION("if(isblank(A239),"""",filter(Moorings!A:A,Moorings!B:B=left(A239,14),Moorings!D:D=D239))"),"ATAPL-68870-001-0142")</f>
        <v>ATAPL-68870-001-0142</v>
      </c>
      <c r="C239" s="35" t="str">
        <f ca="1">IFERROR(__xludf.DUMMYFUNCTION("if(isblank(A239),"""",filter(Moorings!C:C,Moorings!B:B=left(A239,14),Moorings!D:D=D239))"),"SN0142")</f>
        <v>SN0142</v>
      </c>
      <c r="D239" s="40">
        <v>1</v>
      </c>
      <c r="E239" s="35" t="str">
        <f ca="1">IFERROR(__xludf.DUMMYFUNCTION("if(isblank(A239),"""",filter(Moorings!A:A,Moorings!B:B=A239,Moorings!D:D=D239))"),"ATAPL-58322-00002")</f>
        <v>ATAPL-58322-00002</v>
      </c>
      <c r="F239" s="35" t="str">
        <f ca="1">IFERROR(__xludf.DUMMYFUNCTION("if(isblank(A239),"""",filter(Moorings!C:C,Moorings!B:B=A239,Moorings!D:D=D239))"),"1129")</f>
        <v>1129</v>
      </c>
      <c r="G239" s="39" t="s">
        <v>164</v>
      </c>
      <c r="H239" s="41">
        <v>48</v>
      </c>
      <c r="I239" s="39" t="s">
        <v>158</v>
      </c>
    </row>
    <row r="240" spans="1:9" ht="15.75" customHeight="1">
      <c r="A240" s="41" t="s">
        <v>69</v>
      </c>
      <c r="B240" s="35" t="str">
        <f ca="1">IFERROR(__xludf.DUMMYFUNCTION("if(isblank(A240),"""",filter(Moorings!A:A,Moorings!B:B=left(A240,14),Moorings!D:D=D240))"),"ATAPL-68870-001-0142")</f>
        <v>ATAPL-68870-001-0142</v>
      </c>
      <c r="C240" s="35" t="str">
        <f ca="1">IFERROR(__xludf.DUMMYFUNCTION("if(isblank(A240),"""",filter(Moorings!C:C,Moorings!B:B=left(A240,14),Moorings!D:D=D240))"),"SN0142")</f>
        <v>SN0142</v>
      </c>
      <c r="D240" s="40">
        <v>1</v>
      </c>
      <c r="E240" s="35" t="str">
        <f ca="1">IFERROR(__xludf.DUMMYFUNCTION("if(isblank(A240),"""",filter(Moorings!A:A,Moorings!B:B=A240,Moorings!D:D=D240))"),"ATAPL-58322-00002")</f>
        <v>ATAPL-58322-00002</v>
      </c>
      <c r="F240" s="35" t="str">
        <f ca="1">IFERROR(__xludf.DUMMYFUNCTION("if(isblank(A240),"""",filter(Moorings!C:C,Moorings!B:B=A240,Moorings!D:D=D240))"),"1129")</f>
        <v>1129</v>
      </c>
      <c r="G240" s="39" t="s">
        <v>165</v>
      </c>
      <c r="H240" s="41">
        <v>9.0399999999999994E-2</v>
      </c>
      <c r="I240" s="39" t="s">
        <v>166</v>
      </c>
    </row>
    <row r="241" spans="1:9" ht="15.75" customHeight="1">
      <c r="A241" s="34"/>
      <c r="B241" s="31" t="str">
        <f ca="1">IFERROR(__xludf.DUMMYFUNCTION("if(isblank(A241),"""",filter(Moorings!A:A,Moorings!B:B=left(A241,14),Moorings!D:D=D241))"),"")</f>
        <v/>
      </c>
      <c r="C241" s="31" t="str">
        <f ca="1">IFERROR(__xludf.DUMMYFUNCTION("if(isblank(A241),"""",filter(Moorings!C:C,Moorings!B:B=left(A241,14),Moorings!D:D=D241))"),"")</f>
        <v/>
      </c>
      <c r="D241" s="36"/>
      <c r="E241" s="31" t="str">
        <f ca="1">IFERROR(__xludf.DUMMYFUNCTION("if(isblank(A241),"""",filter(Moorings!A:A,Moorings!B:B=A241,Moorings!D:D=D241))"),"")</f>
        <v/>
      </c>
      <c r="F241" s="31" t="str">
        <f ca="1">IFERROR(__xludf.DUMMYFUNCTION("if(isblank(A241),"""",filter(Moorings!C:C,Moorings!B:B=A241,Moorings!D:D=D241))"),"")</f>
        <v/>
      </c>
      <c r="G241" s="37"/>
      <c r="H241" s="34"/>
      <c r="I241" s="37"/>
    </row>
    <row r="242" spans="1:9" ht="15.75" customHeight="1">
      <c r="A242" s="34" t="s">
        <v>69</v>
      </c>
      <c r="B242" s="35" t="str">
        <f ca="1">IFERROR(__xludf.DUMMYFUNCTION("if(isblank(A242),"""",filter(Moorings!A:A,Moorings!B:B=left(A242,14),Moorings!D:D=D242))"),"ATAPL-68870-001-0145")</f>
        <v>ATAPL-68870-001-0145</v>
      </c>
      <c r="C242" s="35" t="str">
        <f ca="1">IFERROR(__xludf.DUMMYFUNCTION("if(isblank(A242),"""",filter(Moorings!C:C,Moorings!B:B=left(A242,14),Moorings!D:D=D242))"),"SN0145")</f>
        <v>SN0145</v>
      </c>
      <c r="D242" s="36">
        <v>2</v>
      </c>
      <c r="E242" s="35" t="str">
        <f ca="1">IFERROR(__xludf.DUMMYFUNCTION("if(isblank(A242),"""",filter(Moorings!A:A,Moorings!B:B=A242,Moorings!D:D=D242))"),"ATAPL-58322-00010")</f>
        <v>ATAPL-58322-00010</v>
      </c>
      <c r="F242" s="35" t="str">
        <f ca="1">IFERROR(__xludf.DUMMYFUNCTION("if(isblank(A242),"""",filter(Moorings!C:C,Moorings!B:B=A242,Moorings!D:D=D242))"),"1293")</f>
        <v>1293</v>
      </c>
      <c r="G242" s="37" t="s">
        <v>153</v>
      </c>
      <c r="H242" s="34">
        <v>124</v>
      </c>
      <c r="I242" s="37" t="s">
        <v>167</v>
      </c>
    </row>
    <row r="243" spans="1:9" ht="15.75" customHeight="1">
      <c r="A243" s="34" t="s">
        <v>69</v>
      </c>
      <c r="B243" s="35" t="str">
        <f ca="1">IFERROR(__xludf.DUMMYFUNCTION("if(isblank(A243),"""",filter(Moorings!A:A,Moorings!B:B=left(A243,14),Moorings!D:D=D243))"),"ATAPL-68870-001-0145")</f>
        <v>ATAPL-68870-001-0145</v>
      </c>
      <c r="C243" s="35" t="str">
        <f ca="1">IFERROR(__xludf.DUMMYFUNCTION("if(isblank(A243),"""",filter(Moorings!C:C,Moorings!B:B=left(A243,14),Moorings!D:D=D243))"),"SN0145")</f>
        <v>SN0145</v>
      </c>
      <c r="D243" s="36">
        <v>2</v>
      </c>
      <c r="E243" s="35" t="str">
        <f ca="1">IFERROR(__xludf.DUMMYFUNCTION("if(isblank(A243),"""",filter(Moorings!A:A,Moorings!B:B=A243,Moorings!D:D=D243))"),"ATAPL-58322-00010")</f>
        <v>ATAPL-58322-00010</v>
      </c>
      <c r="F243" s="35" t="str">
        <f ca="1">IFERROR(__xludf.DUMMYFUNCTION("if(isblank(A243),"""",filter(Moorings!C:C,Moorings!B:B=A243,Moorings!D:D=D243))"),"1293")</f>
        <v>1293</v>
      </c>
      <c r="G243" s="37" t="s">
        <v>154</v>
      </c>
      <c r="H243" s="34">
        <v>3.9E-2</v>
      </c>
      <c r="I243" s="37" t="s">
        <v>168</v>
      </c>
    </row>
    <row r="244" spans="1:9" ht="15.75" customHeight="1">
      <c r="A244" s="34" t="s">
        <v>69</v>
      </c>
      <c r="B244" s="35" t="str">
        <f ca="1">IFERROR(__xludf.DUMMYFUNCTION("if(isblank(A244),"""",filter(Moorings!A:A,Moorings!B:B=left(A244,14),Moorings!D:D=D244))"),"ATAPL-68870-001-0145")</f>
        <v>ATAPL-68870-001-0145</v>
      </c>
      <c r="C244" s="35" t="str">
        <f ca="1">IFERROR(__xludf.DUMMYFUNCTION("if(isblank(A244),"""",filter(Moorings!C:C,Moorings!B:B=left(A244,14),Moorings!D:D=D244))"),"SN0145")</f>
        <v>SN0145</v>
      </c>
      <c r="D244" s="36">
        <v>2</v>
      </c>
      <c r="E244" s="35" t="str">
        <f ca="1">IFERROR(__xludf.DUMMYFUNCTION("if(isblank(A244),"""",filter(Moorings!A:A,Moorings!B:B=A244,Moorings!D:D=D244))"),"ATAPL-58322-00010")</f>
        <v>ATAPL-58322-00010</v>
      </c>
      <c r="F244" s="35" t="str">
        <f ca="1">IFERROR(__xludf.DUMMYFUNCTION("if(isblank(A244),"""",filter(Moorings!C:C,Moorings!B:B=A244,Moorings!D:D=D244))"),"1293")</f>
        <v>1293</v>
      </c>
      <c r="G244" s="37" t="s">
        <v>155</v>
      </c>
      <c r="H244" s="34">
        <v>700</v>
      </c>
      <c r="I244" s="37" t="s">
        <v>168</v>
      </c>
    </row>
    <row r="245" spans="1:9" ht="15.75" customHeight="1">
      <c r="A245" s="34" t="s">
        <v>69</v>
      </c>
      <c r="B245" s="35" t="str">
        <f ca="1">IFERROR(__xludf.DUMMYFUNCTION("if(isblank(A245),"""",filter(Moorings!A:A,Moorings!B:B=left(A245,14),Moorings!D:D=D245))"),"ATAPL-68870-001-0145")</f>
        <v>ATAPL-68870-001-0145</v>
      </c>
      <c r="C245" s="35" t="str">
        <f ca="1">IFERROR(__xludf.DUMMYFUNCTION("if(isblank(A245),"""",filter(Moorings!C:C,Moorings!B:B=left(A245,14),Moorings!D:D=D245))"),"SN0145")</f>
        <v>SN0145</v>
      </c>
      <c r="D245" s="36">
        <v>2</v>
      </c>
      <c r="E245" s="35" t="str">
        <f ca="1">IFERROR(__xludf.DUMMYFUNCTION("if(isblank(A245),"""",filter(Moorings!A:A,Moorings!B:B=A245,Moorings!D:D=D245))"),"ATAPL-58322-00010")</f>
        <v>ATAPL-58322-00010</v>
      </c>
      <c r="F245" s="35" t="str">
        <f ca="1">IFERROR(__xludf.DUMMYFUNCTION("if(isblank(A245),"""",filter(Moorings!C:C,Moorings!B:B=A245,Moorings!D:D=D245))"),"1293")</f>
        <v>1293</v>
      </c>
      <c r="G245" s="37" t="s">
        <v>156</v>
      </c>
      <c r="H245" s="34">
        <v>1.0760000000000001</v>
      </c>
      <c r="I245" s="37" t="s">
        <v>168</v>
      </c>
    </row>
    <row r="246" spans="1:9" ht="15.75" customHeight="1">
      <c r="A246" s="11" t="s">
        <v>69</v>
      </c>
      <c r="B246" s="35" t="str">
        <f ca="1">IFERROR(__xludf.DUMMYFUNCTION("if(isblank(A246),"""",filter(Moorings!A:A,Moorings!B:B=left(A246,14),Moorings!D:D=D246))"),"ATAPL-68870-001-0145")</f>
        <v>ATAPL-68870-001-0145</v>
      </c>
      <c r="C246" s="35" t="str">
        <f ca="1">IFERROR(__xludf.DUMMYFUNCTION("if(isblank(A246),"""",filter(Moorings!C:C,Moorings!B:B=left(A246,14),Moorings!D:D=D246))"),"SN0145")</f>
        <v>SN0145</v>
      </c>
      <c r="D246" s="22">
        <v>2</v>
      </c>
      <c r="E246" s="35" t="str">
        <f ca="1">IFERROR(__xludf.DUMMYFUNCTION("if(isblank(A246),"""",filter(Moorings!A:A,Moorings!B:B=A246,Moorings!D:D=D246))"),"ATAPL-58322-00010")</f>
        <v>ATAPL-58322-00010</v>
      </c>
      <c r="F246" s="35" t="str">
        <f ca="1">IFERROR(__xludf.DUMMYFUNCTION("if(isblank(A246),"""",filter(Moorings!C:C,Moorings!B:B=A246,Moorings!D:D=D246))"),"1293")</f>
        <v>1293</v>
      </c>
      <c r="G246" s="43" t="s">
        <v>157</v>
      </c>
      <c r="H246" s="11">
        <v>52</v>
      </c>
      <c r="I246" s="43" t="s">
        <v>158</v>
      </c>
    </row>
    <row r="247" spans="1:9" ht="15.75" customHeight="1">
      <c r="A247" s="11" t="s">
        <v>69</v>
      </c>
      <c r="B247" s="35" t="str">
        <f ca="1">IFERROR(__xludf.DUMMYFUNCTION("if(isblank(A247),"""",filter(Moorings!A:A,Moorings!B:B=left(A247,14),Moorings!D:D=D247))"),"ATAPL-68870-001-0145")</f>
        <v>ATAPL-68870-001-0145</v>
      </c>
      <c r="C247" s="35" t="str">
        <f ca="1">IFERROR(__xludf.DUMMYFUNCTION("if(isblank(A247),"""",filter(Moorings!C:C,Moorings!B:B=left(A247,14),Moorings!D:D=D247))"),"SN0145")</f>
        <v>SN0145</v>
      </c>
      <c r="D247" s="22">
        <v>2</v>
      </c>
      <c r="E247" s="35" t="str">
        <f ca="1">IFERROR(__xludf.DUMMYFUNCTION("if(isblank(A247),"""",filter(Moorings!A:A,Moorings!B:B=A247,Moorings!D:D=D247))"),"ATAPL-58322-00010")</f>
        <v>ATAPL-58322-00010</v>
      </c>
      <c r="F247" s="35" t="str">
        <f ca="1">IFERROR(__xludf.DUMMYFUNCTION("if(isblank(A247),"""",filter(Moorings!C:C,Moorings!B:B=A247,Moorings!D:D=D247))"),"1293")</f>
        <v>1293</v>
      </c>
      <c r="G247" s="43" t="s">
        <v>159</v>
      </c>
      <c r="H247" s="44">
        <v>1.8139999999999999E-6</v>
      </c>
      <c r="I247" s="43" t="s">
        <v>160</v>
      </c>
    </row>
    <row r="248" spans="1:9" ht="15.75" customHeight="1">
      <c r="A248" s="11" t="s">
        <v>69</v>
      </c>
      <c r="B248" s="35" t="str">
        <f ca="1">IFERROR(__xludf.DUMMYFUNCTION("if(isblank(A248),"""",filter(Moorings!A:A,Moorings!B:B=left(A248,14),Moorings!D:D=D248))"),"ATAPL-68870-001-0145")</f>
        <v>ATAPL-68870-001-0145</v>
      </c>
      <c r="C248" s="35" t="str">
        <f ca="1">IFERROR(__xludf.DUMMYFUNCTION("if(isblank(A248),"""",filter(Moorings!C:C,Moorings!B:B=left(A248,14),Moorings!D:D=D248))"),"SN0145")</f>
        <v>SN0145</v>
      </c>
      <c r="D248" s="22">
        <v>2</v>
      </c>
      <c r="E248" s="35" t="str">
        <f ca="1">IFERROR(__xludf.DUMMYFUNCTION("if(isblank(A248),"""",filter(Moorings!A:A,Moorings!B:B=A248,Moorings!D:D=D248))"),"ATAPL-58322-00010")</f>
        <v>ATAPL-58322-00010</v>
      </c>
      <c r="F248" s="35" t="str">
        <f ca="1">IFERROR(__xludf.DUMMYFUNCTION("if(isblank(A248),"""",filter(Moorings!C:C,Moorings!B:B=A248,Moorings!D:D=D248))"),"1293")</f>
        <v>1293</v>
      </c>
      <c r="G248" s="43" t="s">
        <v>161</v>
      </c>
      <c r="H248" s="11">
        <v>51</v>
      </c>
      <c r="I248" s="43" t="s">
        <v>158</v>
      </c>
    </row>
    <row r="249" spans="1:9" ht="15.75" customHeight="1">
      <c r="A249" s="11" t="s">
        <v>69</v>
      </c>
      <c r="B249" s="35" t="str">
        <f ca="1">IFERROR(__xludf.DUMMYFUNCTION("if(isblank(A249),"""",filter(Moorings!A:A,Moorings!B:B=left(A249,14),Moorings!D:D=D249))"),"ATAPL-68870-001-0145")</f>
        <v>ATAPL-68870-001-0145</v>
      </c>
      <c r="C249" s="35" t="str">
        <f ca="1">IFERROR(__xludf.DUMMYFUNCTION("if(isblank(A249),"""",filter(Moorings!C:C,Moorings!B:B=left(A249,14),Moorings!D:D=D249))"),"SN0145")</f>
        <v>SN0145</v>
      </c>
      <c r="D249" s="22">
        <v>2</v>
      </c>
      <c r="E249" s="35" t="str">
        <f ca="1">IFERROR(__xludf.DUMMYFUNCTION("if(isblank(A249),"""",filter(Moorings!A:A,Moorings!B:B=A249,Moorings!D:D=D249))"),"ATAPL-58322-00010")</f>
        <v>ATAPL-58322-00010</v>
      </c>
      <c r="F249" s="35" t="str">
        <f ca="1">IFERROR(__xludf.DUMMYFUNCTION("if(isblank(A249),"""",filter(Moorings!C:C,Moorings!B:B=A249,Moorings!D:D=D249))"),"1293")</f>
        <v>1293</v>
      </c>
      <c r="G249" s="43" t="s">
        <v>162</v>
      </c>
      <c r="H249" s="11">
        <v>1.21E-2</v>
      </c>
      <c r="I249" s="43" t="s">
        <v>163</v>
      </c>
    </row>
    <row r="250" spans="1:9" ht="15.75" customHeight="1">
      <c r="A250" s="11" t="s">
        <v>69</v>
      </c>
      <c r="B250" s="35" t="str">
        <f ca="1">IFERROR(__xludf.DUMMYFUNCTION("if(isblank(A250),"""",filter(Moorings!A:A,Moorings!B:B=left(A250,14),Moorings!D:D=D250))"),"ATAPL-68870-001-0145")</f>
        <v>ATAPL-68870-001-0145</v>
      </c>
      <c r="C250" s="35" t="str">
        <f ca="1">IFERROR(__xludf.DUMMYFUNCTION("if(isblank(A250),"""",filter(Moorings!C:C,Moorings!B:B=left(A250,14),Moorings!D:D=D250))"),"SN0145")</f>
        <v>SN0145</v>
      </c>
      <c r="D250" s="22">
        <v>2</v>
      </c>
      <c r="E250" s="35" t="str">
        <f ca="1">IFERROR(__xludf.DUMMYFUNCTION("if(isblank(A250),"""",filter(Moorings!A:A,Moorings!B:B=A250,Moorings!D:D=D250))"),"ATAPL-58322-00010")</f>
        <v>ATAPL-58322-00010</v>
      </c>
      <c r="F250" s="35" t="str">
        <f ca="1">IFERROR(__xludf.DUMMYFUNCTION("if(isblank(A250),"""",filter(Moorings!C:C,Moorings!B:B=A250,Moorings!D:D=D250))"),"1293")</f>
        <v>1293</v>
      </c>
      <c r="G250" s="43" t="s">
        <v>164</v>
      </c>
      <c r="H250" s="11">
        <v>43</v>
      </c>
      <c r="I250" s="43" t="s">
        <v>158</v>
      </c>
    </row>
    <row r="251" spans="1:9" ht="15.75" customHeight="1">
      <c r="A251" s="11" t="s">
        <v>69</v>
      </c>
      <c r="B251" s="35" t="str">
        <f ca="1">IFERROR(__xludf.DUMMYFUNCTION("if(isblank(A251),"""",filter(Moorings!A:A,Moorings!B:B=left(A251,14),Moorings!D:D=D251))"),"ATAPL-68870-001-0145")</f>
        <v>ATAPL-68870-001-0145</v>
      </c>
      <c r="C251" s="35" t="str">
        <f ca="1">IFERROR(__xludf.DUMMYFUNCTION("if(isblank(A251),"""",filter(Moorings!C:C,Moorings!B:B=left(A251,14),Moorings!D:D=D251))"),"SN0145")</f>
        <v>SN0145</v>
      </c>
      <c r="D251" s="22">
        <v>2</v>
      </c>
      <c r="E251" s="35" t="str">
        <f ca="1">IFERROR(__xludf.DUMMYFUNCTION("if(isblank(A251),"""",filter(Moorings!A:A,Moorings!B:B=A251,Moorings!D:D=D251))"),"ATAPL-58322-00010")</f>
        <v>ATAPL-58322-00010</v>
      </c>
      <c r="F251" s="35" t="str">
        <f ca="1">IFERROR(__xludf.DUMMYFUNCTION("if(isblank(A251),"""",filter(Moorings!C:C,Moorings!B:B=A251,Moorings!D:D=D251))"),"1293")</f>
        <v>1293</v>
      </c>
      <c r="G251" s="43" t="s">
        <v>165</v>
      </c>
      <c r="H251" s="11">
        <v>9.06E-2</v>
      </c>
      <c r="I251" s="43" t="s">
        <v>166</v>
      </c>
    </row>
    <row r="252" spans="1:9" ht="15.75" customHeight="1">
      <c r="A252" s="34"/>
      <c r="B252" s="31" t="str">
        <f ca="1">IFERROR(__xludf.DUMMYFUNCTION("if(isblank(A252),"""",filter(Moorings!A:A,Moorings!B:B=left(A252,14),Moorings!D:D=D252))"),"")</f>
        <v/>
      </c>
      <c r="C252" s="31" t="str">
        <f ca="1">IFERROR(__xludf.DUMMYFUNCTION("if(isblank(A252),"""",filter(Moorings!C:C,Moorings!B:B=left(A252,14),Moorings!D:D=D252))"),"")</f>
        <v/>
      </c>
      <c r="D252" s="36"/>
      <c r="E252" s="31" t="str">
        <f ca="1">IFERROR(__xludf.DUMMYFUNCTION("if(isblank(A252),"""",filter(Moorings!A:A,Moorings!B:B=A252,Moorings!D:D=D252))"),"")</f>
        <v/>
      </c>
      <c r="F252" s="31" t="str">
        <f ca="1">IFERROR(__xludf.DUMMYFUNCTION("if(isblank(A252),"""",filter(Moorings!C:C,Moorings!B:B=A252,Moorings!D:D=D252))"),"")</f>
        <v/>
      </c>
      <c r="G252" s="37"/>
      <c r="H252" s="34"/>
      <c r="I252" s="37"/>
    </row>
    <row r="253" spans="1:9" ht="15.75" customHeight="1">
      <c r="A253" s="41" t="s">
        <v>71</v>
      </c>
      <c r="B253" s="35" t="str">
        <f ca="1">IFERROR(__xludf.DUMMYFUNCTION("if(isblank(A253),"""",filter(Moorings!A:A,Moorings!B:B=left(A253,14),Moorings!D:D=D253))"),"ATAPL-68870-001-0142")</f>
        <v>ATAPL-68870-001-0142</v>
      </c>
      <c r="C253" s="35" t="str">
        <f ca="1">IFERROR(__xludf.DUMMYFUNCTION("if(isblank(A253),"""",filter(Moorings!C:C,Moorings!B:B=left(A253,14),Moorings!D:D=D253))"),"SN0142")</f>
        <v>SN0142</v>
      </c>
      <c r="D253" s="40">
        <v>1</v>
      </c>
      <c r="E253" s="35" t="str">
        <f ca="1">IFERROR(__xludf.DUMMYFUNCTION("if(isblank(A253),"""",filter(Moorings!A:A,Moorings!B:B=A253,Moorings!D:D=D253))"),"ATAPL-58332-00002")</f>
        <v>ATAPL-58332-00002</v>
      </c>
      <c r="F253" s="35" t="str">
        <f ca="1">IFERROR(__xludf.DUMMYFUNCTION("if(isblank(A253),"""",filter(Moorings!C:C,Moorings!B:B=A253,Moorings!D:D=D253))"),"ACS-166")</f>
        <v>ACS-166</v>
      </c>
      <c r="G253" s="39" t="s">
        <v>178</v>
      </c>
      <c r="H253" s="41" t="s">
        <v>179</v>
      </c>
      <c r="I253" s="37"/>
    </row>
    <row r="254" spans="1:9" ht="15.75" customHeight="1">
      <c r="A254" s="41" t="s">
        <v>71</v>
      </c>
      <c r="B254" s="35" t="str">
        <f ca="1">IFERROR(__xludf.DUMMYFUNCTION("if(isblank(A254),"""",filter(Moorings!A:A,Moorings!B:B=left(A254,14),Moorings!D:D=D254))"),"ATAPL-68870-001-0142")</f>
        <v>ATAPL-68870-001-0142</v>
      </c>
      <c r="C254" s="35" t="str">
        <f ca="1">IFERROR(__xludf.DUMMYFUNCTION("if(isblank(A254),"""",filter(Moorings!C:C,Moorings!B:B=left(A254,14),Moorings!D:D=D254))"),"SN0142")</f>
        <v>SN0142</v>
      </c>
      <c r="D254" s="40">
        <v>1</v>
      </c>
      <c r="E254" s="35" t="str">
        <f ca="1">IFERROR(__xludf.DUMMYFUNCTION("if(isblank(A254),"""",filter(Moorings!A:A,Moorings!B:B=A254,Moorings!D:D=D254))"),"ATAPL-58332-00002")</f>
        <v>ATAPL-58332-00002</v>
      </c>
      <c r="F254" s="35" t="str">
        <f ca="1">IFERROR(__xludf.DUMMYFUNCTION("if(isblank(A254),"""",filter(Moorings!C:C,Moorings!B:B=A254,Moorings!D:D=D254))"),"ACS-166")</f>
        <v>ACS-166</v>
      </c>
      <c r="G254" s="39" t="s">
        <v>180</v>
      </c>
      <c r="H254" s="41" t="s">
        <v>181</v>
      </c>
      <c r="I254" s="37"/>
    </row>
    <row r="255" spans="1:9" ht="15.75" customHeight="1">
      <c r="A255" s="41" t="s">
        <v>71</v>
      </c>
      <c r="B255" s="35" t="str">
        <f ca="1">IFERROR(__xludf.DUMMYFUNCTION("if(isblank(A255),"""",filter(Moorings!A:A,Moorings!B:B=left(A255,14),Moorings!D:D=D255))"),"ATAPL-68870-001-0142")</f>
        <v>ATAPL-68870-001-0142</v>
      </c>
      <c r="C255" s="35" t="str">
        <f ca="1">IFERROR(__xludf.DUMMYFUNCTION("if(isblank(A255),"""",filter(Moorings!C:C,Moorings!B:B=left(A255,14),Moorings!D:D=D255))"),"SN0142")</f>
        <v>SN0142</v>
      </c>
      <c r="D255" s="40">
        <v>1</v>
      </c>
      <c r="E255" s="35" t="str">
        <f ca="1">IFERROR(__xludf.DUMMYFUNCTION("if(isblank(A255),"""",filter(Moorings!A:A,Moorings!B:B=A255,Moorings!D:D=D255))"),"ATAPL-58332-00002")</f>
        <v>ATAPL-58332-00002</v>
      </c>
      <c r="F255" s="35" t="str">
        <f ca="1">IFERROR(__xludf.DUMMYFUNCTION("if(isblank(A255),"""",filter(Moorings!C:C,Moorings!B:B=A255,Moorings!D:D=D255))"),"ACS-166")</f>
        <v>ACS-166</v>
      </c>
      <c r="G255" s="39" t="s">
        <v>182</v>
      </c>
      <c r="H255" s="41">
        <v>16.2</v>
      </c>
      <c r="I255" s="37"/>
    </row>
    <row r="256" spans="1:9" ht="15.75" customHeight="1">
      <c r="A256" s="41" t="s">
        <v>71</v>
      </c>
      <c r="B256" s="35" t="str">
        <f ca="1">IFERROR(__xludf.DUMMYFUNCTION("if(isblank(A256),"""",filter(Moorings!A:A,Moorings!B:B=left(A256,14),Moorings!D:D=D256))"),"ATAPL-68870-001-0142")</f>
        <v>ATAPL-68870-001-0142</v>
      </c>
      <c r="C256" s="35" t="str">
        <f ca="1">IFERROR(__xludf.DUMMYFUNCTION("if(isblank(A256),"""",filter(Moorings!C:C,Moorings!B:B=left(A256,14),Moorings!D:D=D256))"),"SN0142")</f>
        <v>SN0142</v>
      </c>
      <c r="D256" s="40">
        <v>1</v>
      </c>
      <c r="E256" s="35" t="str">
        <f ca="1">IFERROR(__xludf.DUMMYFUNCTION("if(isblank(A256),"""",filter(Moorings!A:A,Moorings!B:B=A256,Moorings!D:D=D256))"),"ATAPL-58332-00002")</f>
        <v>ATAPL-58332-00002</v>
      </c>
      <c r="F256" s="35" t="str">
        <f ca="1">IFERROR(__xludf.DUMMYFUNCTION("if(isblank(A256),"""",filter(Moorings!C:C,Moorings!B:B=A256,Moorings!D:D=D256))"),"ACS-166")</f>
        <v>ACS-166</v>
      </c>
      <c r="G256" s="39" t="s">
        <v>183</v>
      </c>
      <c r="H256" s="41" t="s">
        <v>184</v>
      </c>
      <c r="I256" s="37"/>
    </row>
    <row r="257" spans="1:9" ht="15.75" customHeight="1">
      <c r="A257" s="41" t="s">
        <v>71</v>
      </c>
      <c r="B257" s="35" t="str">
        <f ca="1">IFERROR(__xludf.DUMMYFUNCTION("if(isblank(A257),"""",filter(Moorings!A:A,Moorings!B:B=left(A257,14),Moorings!D:D=D257))"),"ATAPL-68870-001-0142")</f>
        <v>ATAPL-68870-001-0142</v>
      </c>
      <c r="C257" s="35" t="str">
        <f ca="1">IFERROR(__xludf.DUMMYFUNCTION("if(isblank(A257),"""",filter(Moorings!C:C,Moorings!B:B=left(A257,14),Moorings!D:D=D257))"),"SN0142")</f>
        <v>SN0142</v>
      </c>
      <c r="D257" s="40">
        <v>1</v>
      </c>
      <c r="E257" s="35" t="str">
        <f ca="1">IFERROR(__xludf.DUMMYFUNCTION("if(isblank(A257),"""",filter(Moorings!A:A,Moorings!B:B=A257,Moorings!D:D=D257))"),"ATAPL-58332-00002")</f>
        <v>ATAPL-58332-00002</v>
      </c>
      <c r="F257" s="35" t="str">
        <f ca="1">IFERROR(__xludf.DUMMYFUNCTION("if(isblank(A257),"""",filter(Moorings!C:C,Moorings!B:B=A257,Moorings!D:D=D257))"),"ACS-166")</f>
        <v>ACS-166</v>
      </c>
      <c r="G257" s="39" t="s">
        <v>185</v>
      </c>
      <c r="H257" s="41" t="s">
        <v>186</v>
      </c>
      <c r="I257" s="37"/>
    </row>
    <row r="258" spans="1:9" ht="15.75" customHeight="1">
      <c r="A258" s="41" t="s">
        <v>71</v>
      </c>
      <c r="B258" s="35" t="str">
        <f ca="1">IFERROR(__xludf.DUMMYFUNCTION("if(isblank(A258),"""",filter(Moorings!A:A,Moorings!B:B=left(A258,14),Moorings!D:D=D258))"),"ATAPL-68870-001-0142")</f>
        <v>ATAPL-68870-001-0142</v>
      </c>
      <c r="C258" s="35" t="str">
        <f ca="1">IFERROR(__xludf.DUMMYFUNCTION("if(isblank(A258),"""",filter(Moorings!C:C,Moorings!B:B=left(A258,14),Moorings!D:D=D258))"),"SN0142")</f>
        <v>SN0142</v>
      </c>
      <c r="D258" s="40">
        <v>1</v>
      </c>
      <c r="E258" s="35" t="str">
        <f ca="1">IFERROR(__xludf.DUMMYFUNCTION("if(isblank(A258),"""",filter(Moorings!A:A,Moorings!B:B=A258,Moorings!D:D=D258))"),"ATAPL-58332-00002")</f>
        <v>ATAPL-58332-00002</v>
      </c>
      <c r="F258" s="35" t="str">
        <f ca="1">IFERROR(__xludf.DUMMYFUNCTION("if(isblank(A258),"""",filter(Moorings!C:C,Moorings!B:B=A258,Moorings!D:D=D258))"),"ACS-166")</f>
        <v>ACS-166</v>
      </c>
      <c r="G258" s="39" t="s">
        <v>187</v>
      </c>
      <c r="H258" s="41" t="s">
        <v>188</v>
      </c>
      <c r="I258" s="37"/>
    </row>
    <row r="259" spans="1:9" ht="15.75" customHeight="1">
      <c r="A259" s="41" t="s">
        <v>71</v>
      </c>
      <c r="B259" s="35" t="str">
        <f ca="1">IFERROR(__xludf.DUMMYFUNCTION("if(isblank(A259),"""",filter(Moorings!A:A,Moorings!B:B=left(A259,14),Moorings!D:D=D259))"),"ATAPL-68870-001-0142")</f>
        <v>ATAPL-68870-001-0142</v>
      </c>
      <c r="C259" s="35" t="str">
        <f ca="1">IFERROR(__xludf.DUMMYFUNCTION("if(isblank(A259),"""",filter(Moorings!C:C,Moorings!B:B=left(A259,14),Moorings!D:D=D259))"),"SN0142")</f>
        <v>SN0142</v>
      </c>
      <c r="D259" s="40">
        <v>1</v>
      </c>
      <c r="E259" s="35" t="str">
        <f ca="1">IFERROR(__xludf.DUMMYFUNCTION("if(isblank(A259),"""",filter(Moorings!A:A,Moorings!B:B=A259,Moorings!D:D=D259))"),"ATAPL-58332-00002")</f>
        <v>ATAPL-58332-00002</v>
      </c>
      <c r="F259" s="35" t="str">
        <f ca="1">IFERROR(__xludf.DUMMYFUNCTION("if(isblank(A259),"""",filter(Moorings!C:C,Moorings!B:B=A259,Moorings!D:D=D259))"),"ACS-166")</f>
        <v>ACS-166</v>
      </c>
      <c r="G259" s="39" t="s">
        <v>189</v>
      </c>
      <c r="H259" s="41" t="s">
        <v>190</v>
      </c>
      <c r="I259" s="37"/>
    </row>
    <row r="260" spans="1:9" ht="15.75" customHeight="1">
      <c r="A260" s="41" t="s">
        <v>71</v>
      </c>
      <c r="B260" s="35" t="str">
        <f ca="1">IFERROR(__xludf.DUMMYFUNCTION("if(isblank(A260),"""",filter(Moorings!A:A,Moorings!B:B=left(A260,14),Moorings!D:D=D260))"),"ATAPL-68870-001-0142")</f>
        <v>ATAPL-68870-001-0142</v>
      </c>
      <c r="C260" s="35" t="str">
        <f ca="1">IFERROR(__xludf.DUMMYFUNCTION("if(isblank(A260),"""",filter(Moorings!C:C,Moorings!B:B=left(A260,14),Moorings!D:D=D260))"),"SN0142")</f>
        <v>SN0142</v>
      </c>
      <c r="D260" s="40">
        <v>1</v>
      </c>
      <c r="E260" s="35" t="str">
        <f ca="1">IFERROR(__xludf.DUMMYFUNCTION("if(isblank(A260),"""",filter(Moorings!A:A,Moorings!B:B=A260,Moorings!D:D=D260))"),"ATAPL-58332-00002")</f>
        <v>ATAPL-58332-00002</v>
      </c>
      <c r="F260" s="35" t="str">
        <f ca="1">IFERROR(__xludf.DUMMYFUNCTION("if(isblank(A260),"""",filter(Moorings!C:C,Moorings!B:B=A260,Moorings!D:D=D260))"),"ACS-166")</f>
        <v>ACS-166</v>
      </c>
      <c r="G260" s="39" t="s">
        <v>191</v>
      </c>
      <c r="H260" s="41" t="s">
        <v>192</v>
      </c>
      <c r="I260" s="37"/>
    </row>
    <row r="261" spans="1:9" ht="15.75" customHeight="1">
      <c r="A261" s="34"/>
      <c r="B261" s="31" t="str">
        <f ca="1">IFERROR(__xludf.DUMMYFUNCTION("if(isblank(A261),"""",filter(Moorings!A:A,Moorings!B:B=left(A261,14),Moorings!D:D=D261))"),"")</f>
        <v/>
      </c>
      <c r="C261" s="31" t="str">
        <f ca="1">IFERROR(__xludf.DUMMYFUNCTION("if(isblank(A261),"""",filter(Moorings!C:C,Moorings!B:B=left(A261,14),Moorings!D:D=D261))"),"")</f>
        <v/>
      </c>
      <c r="D261" s="36"/>
      <c r="E261" s="31" t="str">
        <f ca="1">IFERROR(__xludf.DUMMYFUNCTION("if(isblank(A261),"""",filter(Moorings!A:A,Moorings!B:B=A261,Moorings!D:D=D261))"),"")</f>
        <v/>
      </c>
      <c r="F261" s="31" t="str">
        <f ca="1">IFERROR(__xludf.DUMMYFUNCTION("if(isblank(A261),"""",filter(Moorings!C:C,Moorings!B:B=A261,Moorings!D:D=D261))"),"")</f>
        <v/>
      </c>
      <c r="G261" s="37"/>
      <c r="H261" s="34"/>
      <c r="I261" s="37"/>
    </row>
    <row r="262" spans="1:9" ht="15.75" customHeight="1">
      <c r="A262" s="34" t="s">
        <v>71</v>
      </c>
      <c r="B262" s="35" t="str">
        <f ca="1">IFERROR(__xludf.DUMMYFUNCTION("if(isblank(A262),"""",filter(Moorings!A:A,Moorings!B:B=left(A262,14),Moorings!D:D=D262))"),"ATAPL-68870-001-0145")</f>
        <v>ATAPL-68870-001-0145</v>
      </c>
      <c r="C262" s="35" t="str">
        <f ca="1">IFERROR(__xludf.DUMMYFUNCTION("if(isblank(A262),"""",filter(Moorings!C:C,Moorings!B:B=left(A262,14),Moorings!D:D=D262))"),"SN0145")</f>
        <v>SN0145</v>
      </c>
      <c r="D262" s="36">
        <v>2</v>
      </c>
      <c r="E262" s="35" t="str">
        <f ca="1">IFERROR(__xludf.DUMMYFUNCTION("if(isblank(A262),"""",filter(Moorings!A:A,Moorings!B:B=A262,Moorings!D:D=D262))"),"ATAPL-58332-00006")</f>
        <v>ATAPL-58332-00006</v>
      </c>
      <c r="F262" s="35" t="str">
        <f ca="1">IFERROR(__xludf.DUMMYFUNCTION("if(isblank(A262),"""",filter(Moorings!C:C,Moorings!B:B=A262,Moorings!D:D=D262))"),"251")</f>
        <v>251</v>
      </c>
      <c r="G262" s="37" t="s">
        <v>178</v>
      </c>
      <c r="H262" s="34" t="s">
        <v>193</v>
      </c>
      <c r="I262" s="37"/>
    </row>
    <row r="263" spans="1:9" ht="15.75" customHeight="1">
      <c r="A263" s="34" t="s">
        <v>71</v>
      </c>
      <c r="B263" s="35" t="str">
        <f ca="1">IFERROR(__xludf.DUMMYFUNCTION("if(isblank(A263),"""",filter(Moorings!A:A,Moorings!B:B=left(A263,14),Moorings!D:D=D263))"),"ATAPL-68870-001-0145")</f>
        <v>ATAPL-68870-001-0145</v>
      </c>
      <c r="C263" s="35" t="str">
        <f ca="1">IFERROR(__xludf.DUMMYFUNCTION("if(isblank(A263),"""",filter(Moorings!C:C,Moorings!B:B=left(A263,14),Moorings!D:D=D263))"),"SN0145")</f>
        <v>SN0145</v>
      </c>
      <c r="D263" s="36">
        <v>2</v>
      </c>
      <c r="E263" s="35" t="str">
        <f ca="1">IFERROR(__xludf.DUMMYFUNCTION("if(isblank(A263),"""",filter(Moorings!A:A,Moorings!B:B=A263,Moorings!D:D=D263))"),"ATAPL-58332-00006")</f>
        <v>ATAPL-58332-00006</v>
      </c>
      <c r="F263" s="35" t="str">
        <f ca="1">IFERROR(__xludf.DUMMYFUNCTION("if(isblank(A263),"""",filter(Moorings!C:C,Moorings!B:B=A263,Moorings!D:D=D263))"),"251")</f>
        <v>251</v>
      </c>
      <c r="G263" s="37" t="s">
        <v>180</v>
      </c>
      <c r="H263" s="34" t="s">
        <v>194</v>
      </c>
      <c r="I263" s="37"/>
    </row>
    <row r="264" spans="1:9" ht="15.75" customHeight="1">
      <c r="A264" s="34" t="s">
        <v>71</v>
      </c>
      <c r="B264" s="35" t="str">
        <f ca="1">IFERROR(__xludf.DUMMYFUNCTION("if(isblank(A264),"""",filter(Moorings!A:A,Moorings!B:B=left(A264,14),Moorings!D:D=D264))"),"ATAPL-68870-001-0145")</f>
        <v>ATAPL-68870-001-0145</v>
      </c>
      <c r="C264" s="35" t="str">
        <f ca="1">IFERROR(__xludf.DUMMYFUNCTION("if(isblank(A264),"""",filter(Moorings!C:C,Moorings!B:B=left(A264,14),Moorings!D:D=D264))"),"SN0145")</f>
        <v>SN0145</v>
      </c>
      <c r="D264" s="36">
        <v>2</v>
      </c>
      <c r="E264" s="35" t="str">
        <f ca="1">IFERROR(__xludf.DUMMYFUNCTION("if(isblank(A264),"""",filter(Moorings!A:A,Moorings!B:B=A264,Moorings!D:D=D264))"),"ATAPL-58332-00006")</f>
        <v>ATAPL-58332-00006</v>
      </c>
      <c r="F264" s="35" t="str">
        <f ca="1">IFERROR(__xludf.DUMMYFUNCTION("if(isblank(A264),"""",filter(Moorings!C:C,Moorings!B:B=A264,Moorings!D:D=D264))"),"251")</f>
        <v>251</v>
      </c>
      <c r="G264" s="37" t="s">
        <v>182</v>
      </c>
      <c r="H264" s="34">
        <v>18.5</v>
      </c>
      <c r="I264" s="37"/>
    </row>
    <row r="265" spans="1:9" ht="15.75" customHeight="1">
      <c r="A265" s="34" t="s">
        <v>71</v>
      </c>
      <c r="B265" s="35" t="str">
        <f ca="1">IFERROR(__xludf.DUMMYFUNCTION("if(isblank(A265),"""",filter(Moorings!A:A,Moorings!B:B=left(A265,14),Moorings!D:D=D265))"),"ATAPL-68870-001-0145")</f>
        <v>ATAPL-68870-001-0145</v>
      </c>
      <c r="C265" s="35" t="str">
        <f ca="1">IFERROR(__xludf.DUMMYFUNCTION("if(isblank(A265),"""",filter(Moorings!C:C,Moorings!B:B=left(A265,14),Moorings!D:D=D265))"),"SN0145")</f>
        <v>SN0145</v>
      </c>
      <c r="D265" s="36">
        <v>2</v>
      </c>
      <c r="E265" s="35" t="str">
        <f ca="1">IFERROR(__xludf.DUMMYFUNCTION("if(isblank(A265),"""",filter(Moorings!A:A,Moorings!B:B=A265,Moorings!D:D=D265))"),"ATAPL-58332-00006")</f>
        <v>ATAPL-58332-00006</v>
      </c>
      <c r="F265" s="35" t="str">
        <f ca="1">IFERROR(__xludf.DUMMYFUNCTION("if(isblank(A265),"""",filter(Moorings!C:C,Moorings!B:B=A265,Moorings!D:D=D265))"),"251")</f>
        <v>251</v>
      </c>
      <c r="G265" s="37" t="s">
        <v>183</v>
      </c>
      <c r="H265" s="34" t="s">
        <v>195</v>
      </c>
      <c r="I265" s="37"/>
    </row>
    <row r="266" spans="1:9" ht="15.75" customHeight="1">
      <c r="A266" s="34" t="s">
        <v>71</v>
      </c>
      <c r="B266" s="35" t="str">
        <f ca="1">IFERROR(__xludf.DUMMYFUNCTION("if(isblank(A266),"""",filter(Moorings!A:A,Moorings!B:B=left(A266,14),Moorings!D:D=D266))"),"ATAPL-68870-001-0145")</f>
        <v>ATAPL-68870-001-0145</v>
      </c>
      <c r="C266" s="35" t="str">
        <f ca="1">IFERROR(__xludf.DUMMYFUNCTION("if(isblank(A266),"""",filter(Moorings!C:C,Moorings!B:B=left(A266,14),Moorings!D:D=D266))"),"SN0145")</f>
        <v>SN0145</v>
      </c>
      <c r="D266" s="36">
        <v>2</v>
      </c>
      <c r="E266" s="35" t="str">
        <f ca="1">IFERROR(__xludf.DUMMYFUNCTION("if(isblank(A266),"""",filter(Moorings!A:A,Moorings!B:B=A266,Moorings!D:D=D266))"),"ATAPL-58332-00006")</f>
        <v>ATAPL-58332-00006</v>
      </c>
      <c r="F266" s="35" t="str">
        <f ca="1">IFERROR(__xludf.DUMMYFUNCTION("if(isblank(A266),"""",filter(Moorings!C:C,Moorings!B:B=A266,Moorings!D:D=D266))"),"251")</f>
        <v>251</v>
      </c>
      <c r="G266" s="34" t="s">
        <v>185</v>
      </c>
      <c r="H266" s="34" t="s">
        <v>196</v>
      </c>
      <c r="I266" s="37"/>
    </row>
    <row r="267" spans="1:9" ht="15.75" customHeight="1">
      <c r="A267" s="34" t="s">
        <v>71</v>
      </c>
      <c r="B267" s="35" t="str">
        <f ca="1">IFERROR(__xludf.DUMMYFUNCTION("if(isblank(A267),"""",filter(Moorings!A:A,Moorings!B:B=left(A267,14),Moorings!D:D=D267))"),"ATAPL-68870-001-0145")</f>
        <v>ATAPL-68870-001-0145</v>
      </c>
      <c r="C267" s="35" t="str">
        <f ca="1">IFERROR(__xludf.DUMMYFUNCTION("if(isblank(A267),"""",filter(Moorings!C:C,Moorings!B:B=left(A267,14),Moorings!D:D=D267))"),"SN0145")</f>
        <v>SN0145</v>
      </c>
      <c r="D267" s="36">
        <v>2</v>
      </c>
      <c r="E267" s="35" t="str">
        <f ca="1">IFERROR(__xludf.DUMMYFUNCTION("if(isblank(A267),"""",filter(Moorings!A:A,Moorings!B:B=A267,Moorings!D:D=D267))"),"ATAPL-58332-00006")</f>
        <v>ATAPL-58332-00006</v>
      </c>
      <c r="F267" s="35" t="str">
        <f ca="1">IFERROR(__xludf.DUMMYFUNCTION("if(isblank(A267),"""",filter(Moorings!C:C,Moorings!B:B=A267,Moorings!D:D=D267))"),"251")</f>
        <v>251</v>
      </c>
      <c r="G267" s="37" t="s">
        <v>187</v>
      </c>
      <c r="H267" s="34" t="s">
        <v>197</v>
      </c>
      <c r="I267" s="37"/>
    </row>
    <row r="268" spans="1:9" ht="15.75" customHeight="1">
      <c r="A268" s="34" t="s">
        <v>71</v>
      </c>
      <c r="B268" s="35" t="str">
        <f ca="1">IFERROR(__xludf.DUMMYFUNCTION("if(isblank(A268),"""",filter(Moorings!A:A,Moorings!B:B=left(A268,14),Moorings!D:D=D268))"),"ATAPL-68870-001-0145")</f>
        <v>ATAPL-68870-001-0145</v>
      </c>
      <c r="C268" s="35" t="str">
        <f ca="1">IFERROR(__xludf.DUMMYFUNCTION("if(isblank(A268),"""",filter(Moorings!C:C,Moorings!B:B=left(A268,14),Moorings!D:D=D268))"),"SN0145")</f>
        <v>SN0145</v>
      </c>
      <c r="D268" s="36">
        <v>2</v>
      </c>
      <c r="E268" s="35" t="str">
        <f ca="1">IFERROR(__xludf.DUMMYFUNCTION("if(isblank(A268),"""",filter(Moorings!A:A,Moorings!B:B=A268,Moorings!D:D=D268))"),"ATAPL-58332-00006")</f>
        <v>ATAPL-58332-00006</v>
      </c>
      <c r="F268" s="35" t="str">
        <f ca="1">IFERROR(__xludf.DUMMYFUNCTION("if(isblank(A268),"""",filter(Moorings!C:C,Moorings!B:B=A268,Moorings!D:D=D268))"),"251")</f>
        <v>251</v>
      </c>
      <c r="G268" s="37" t="s">
        <v>189</v>
      </c>
      <c r="H268" s="34" t="s">
        <v>198</v>
      </c>
      <c r="I268" s="37"/>
    </row>
    <row r="269" spans="1:9" ht="15.75" customHeight="1">
      <c r="A269" s="34" t="s">
        <v>71</v>
      </c>
      <c r="B269" s="35" t="str">
        <f ca="1">IFERROR(__xludf.DUMMYFUNCTION("if(isblank(A269),"""",filter(Moorings!A:A,Moorings!B:B=left(A269,14),Moorings!D:D=D269))"),"ATAPL-68870-001-0145")</f>
        <v>ATAPL-68870-001-0145</v>
      </c>
      <c r="C269" s="35" t="str">
        <f ca="1">IFERROR(__xludf.DUMMYFUNCTION("if(isblank(A269),"""",filter(Moorings!C:C,Moorings!B:B=left(A269,14),Moorings!D:D=D269))"),"SN0145")</f>
        <v>SN0145</v>
      </c>
      <c r="D269" s="36">
        <v>2</v>
      </c>
      <c r="E269" s="35" t="str">
        <f ca="1">IFERROR(__xludf.DUMMYFUNCTION("if(isblank(A269),"""",filter(Moorings!A:A,Moorings!B:B=A269,Moorings!D:D=D269))"),"ATAPL-58332-00006")</f>
        <v>ATAPL-58332-00006</v>
      </c>
      <c r="F269" s="35" t="str">
        <f ca="1">IFERROR(__xludf.DUMMYFUNCTION("if(isblank(A269),"""",filter(Moorings!C:C,Moorings!B:B=A269,Moorings!D:D=D269))"),"251")</f>
        <v>251</v>
      </c>
      <c r="G269" s="37" t="s">
        <v>191</v>
      </c>
      <c r="H269" s="34" t="s">
        <v>199</v>
      </c>
      <c r="I269" s="37"/>
    </row>
    <row r="270" spans="1:9" ht="15.75" customHeight="1">
      <c r="A270" s="37"/>
      <c r="B270" s="31" t="str">
        <f ca="1">IFERROR(__xludf.DUMMYFUNCTION("if(isblank(A270),"""",filter(Moorings!A:A,Moorings!B:B=left(A270,14),Moorings!D:D=D270))"),"")</f>
        <v/>
      </c>
      <c r="C270" s="31" t="str">
        <f ca="1">IFERROR(__xludf.DUMMYFUNCTION("if(isblank(A270),"""",filter(Moorings!C:C,Moorings!B:B=left(A270,14),Moorings!D:D=D270))"),"")</f>
        <v/>
      </c>
      <c r="D270" s="37"/>
      <c r="E270" s="31" t="str">
        <f ca="1">IFERROR(__xludf.DUMMYFUNCTION("if(isblank(A270),"""",filter(Moorings!A:A,Moorings!B:B=A270,Moorings!D:D=D270))"),"")</f>
        <v/>
      </c>
      <c r="F270" s="31" t="str">
        <f ca="1">IFERROR(__xludf.DUMMYFUNCTION("if(isblank(A270),"""",filter(Moorings!C:C,Moorings!B:B=A270,Moorings!D:D=D270))"),"")</f>
        <v/>
      </c>
      <c r="G270" s="37"/>
      <c r="H270" s="34"/>
      <c r="I270" s="37"/>
    </row>
    <row r="271" spans="1:9" ht="15.75" customHeight="1">
      <c r="A271" s="39" t="s">
        <v>75</v>
      </c>
      <c r="B271" s="35" t="str">
        <f ca="1">IFERROR(__xludf.DUMMYFUNCTION("if(isblank(A271),"""",filter(Moorings!A:A,Moorings!B:B=left(A271,14),Moorings!D:D=D271))"),"ATAPL-68870-001-0142")</f>
        <v>ATAPL-68870-001-0142</v>
      </c>
      <c r="C271" s="35" t="str">
        <f ca="1">IFERROR(__xludf.DUMMYFUNCTION("if(isblank(A271),"""",filter(Moorings!C:C,Moorings!B:B=left(A271,14),Moorings!D:D=D271))"),"SN0142")</f>
        <v>SN0142</v>
      </c>
      <c r="D271" s="40">
        <v>1</v>
      </c>
      <c r="E271" s="35" t="str">
        <f ca="1">IFERROR(__xludf.DUMMYFUNCTION("if(isblank(A271),"""",filter(Moorings!A:A,Moorings!B:B=A271,Moorings!D:D=D271))"),"ATAPL-66645-00002")</f>
        <v>ATAPL-66645-00002</v>
      </c>
      <c r="F271" s="35" t="str">
        <f ca="1">IFERROR(__xludf.DUMMYFUNCTION("if(isblank(A271),"""",filter(Moorings!C:C,Moorings!B:B=A271,Moorings!D:D=D271))"),"463")</f>
        <v>463</v>
      </c>
      <c r="G271" s="39" t="s">
        <v>122</v>
      </c>
      <c r="H271" s="41">
        <v>2156542725</v>
      </c>
      <c r="I271" s="37"/>
    </row>
    <row r="272" spans="1:9" ht="15.75" customHeight="1">
      <c r="A272" s="39" t="s">
        <v>75</v>
      </c>
      <c r="B272" s="35" t="str">
        <f ca="1">IFERROR(__xludf.DUMMYFUNCTION("if(isblank(A272),"""",filter(Moorings!A:A,Moorings!B:B=left(A272,14),Moorings!D:D=D272))"),"ATAPL-68870-001-0142")</f>
        <v>ATAPL-68870-001-0142</v>
      </c>
      <c r="C272" s="35" t="str">
        <f ca="1">IFERROR(__xludf.DUMMYFUNCTION("if(isblank(A272),"""",filter(Moorings!C:C,Moorings!B:B=left(A272,14),Moorings!D:D=D272))"),"SN0142")</f>
        <v>SN0142</v>
      </c>
      <c r="D272" s="40">
        <v>1</v>
      </c>
      <c r="E272" s="35" t="str">
        <f ca="1">IFERROR(__xludf.DUMMYFUNCTION("if(isblank(A272),"""",filter(Moorings!A:A,Moorings!B:B=A272,Moorings!D:D=D272))"),"ATAPL-66645-00002")</f>
        <v>ATAPL-66645-00002</v>
      </c>
      <c r="F272" s="35" t="str">
        <f ca="1">IFERROR(__xludf.DUMMYFUNCTION("if(isblank(A272),"""",filter(Moorings!C:C,Moorings!B:B=A272,Moorings!D:D=D272))"),"463")</f>
        <v>463</v>
      </c>
      <c r="G272" s="39" t="s">
        <v>123</v>
      </c>
      <c r="H272" s="41">
        <v>2.3921739640000002E-6</v>
      </c>
      <c r="I272" s="37"/>
    </row>
    <row r="273" spans="1:9" ht="15.75" customHeight="1">
      <c r="A273" s="39" t="s">
        <v>75</v>
      </c>
      <c r="B273" s="35" t="str">
        <f ca="1">IFERROR(__xludf.DUMMYFUNCTION("if(isblank(A273),"""",filter(Moorings!A:A,Moorings!B:B=left(A273,14),Moorings!D:D=D273))"),"ATAPL-68870-001-0142")</f>
        <v>ATAPL-68870-001-0142</v>
      </c>
      <c r="C273" s="35" t="str">
        <f ca="1">IFERROR(__xludf.DUMMYFUNCTION("if(isblank(A273),"""",filter(Moorings!C:C,Moorings!B:B=left(A273,14),Moorings!D:D=D273))"),"SN0142")</f>
        <v>SN0142</v>
      </c>
      <c r="D273" s="40">
        <v>1</v>
      </c>
      <c r="E273" s="35" t="str">
        <f ca="1">IFERROR(__xludf.DUMMYFUNCTION("if(isblank(A273),"""",filter(Moorings!A:A,Moorings!B:B=A273,Moorings!D:D=D273))"),"ATAPL-66645-00002")</f>
        <v>ATAPL-66645-00002</v>
      </c>
      <c r="F273" s="35" t="str">
        <f ca="1">IFERROR(__xludf.DUMMYFUNCTION("if(isblank(A273),"""",filter(Moorings!C:C,Moorings!B:B=A273,Moorings!D:D=D273))"),"463")</f>
        <v>463</v>
      </c>
      <c r="G273" s="39" t="s">
        <v>200</v>
      </c>
      <c r="H273" s="41">
        <v>1.3589</v>
      </c>
      <c r="I273" s="37"/>
    </row>
    <row r="274" spans="1:9" ht="15.75" customHeight="1">
      <c r="A274" s="37"/>
      <c r="B274" s="31" t="str">
        <f ca="1">IFERROR(__xludf.DUMMYFUNCTION("if(isblank(A274),"""",filter(Moorings!A:A,Moorings!B:B=left(A274,14),Moorings!D:D=D274))"),"")</f>
        <v/>
      </c>
      <c r="C274" s="31" t="str">
        <f ca="1">IFERROR(__xludf.DUMMYFUNCTION("if(isblank(A274),"""",filter(Moorings!C:C,Moorings!B:B=left(A274,14),Moorings!D:D=D274))"),"")</f>
        <v/>
      </c>
      <c r="D274" s="36"/>
      <c r="E274" s="31" t="str">
        <f ca="1">IFERROR(__xludf.DUMMYFUNCTION("if(isblank(A274),"""",filter(Moorings!A:A,Moorings!B:B=A274,Moorings!D:D=D274))"),"")</f>
        <v/>
      </c>
      <c r="F274" s="31" t="str">
        <f ca="1">IFERROR(__xludf.DUMMYFUNCTION("if(isblank(A274),"""",filter(Moorings!C:C,Moorings!B:B=A274,Moorings!D:D=D274))"),"")</f>
        <v/>
      </c>
      <c r="G274" s="37"/>
      <c r="H274" s="34"/>
      <c r="I274" s="37"/>
    </row>
    <row r="275" spans="1:9" ht="15.75" customHeight="1">
      <c r="A275" s="37" t="s">
        <v>75</v>
      </c>
      <c r="B275" s="35" t="str">
        <f ca="1">IFERROR(__xludf.DUMMYFUNCTION("if(isblank(A275),"""",filter(Moorings!A:A,Moorings!B:B=left(A275,14),Moorings!D:D=D275))"),"ATAPL-68870-001-0145")</f>
        <v>ATAPL-68870-001-0145</v>
      </c>
      <c r="C275" s="35" t="str">
        <f ca="1">IFERROR(__xludf.DUMMYFUNCTION("if(isblank(A275),"""",filter(Moorings!C:C,Moorings!B:B=left(A275,14),Moorings!D:D=D275))"),"SN0145")</f>
        <v>SN0145</v>
      </c>
      <c r="D275" s="36">
        <v>2</v>
      </c>
      <c r="E275" s="35" t="str">
        <f ca="1">IFERROR(__xludf.DUMMYFUNCTION("if(isblank(A275),"""",filter(Moorings!A:A,Moorings!B:B=A275,Moorings!D:D=D275))"),"ATAPL-66645-00007")</f>
        <v>ATAPL-66645-00007</v>
      </c>
      <c r="F275" s="35" t="str">
        <f ca="1">IFERROR(__xludf.DUMMYFUNCTION("if(isblank(A275),"""",filter(Moorings!C:C,Moorings!B:B=A275,Moorings!D:D=D275))"),"557")</f>
        <v>557</v>
      </c>
      <c r="G275" s="37" t="s">
        <v>122</v>
      </c>
      <c r="H275" s="34">
        <v>2157207132.9000001</v>
      </c>
      <c r="I275" s="37"/>
    </row>
    <row r="276" spans="1:9" ht="15.75" customHeight="1">
      <c r="A276" s="37" t="s">
        <v>75</v>
      </c>
      <c r="B276" s="35" t="str">
        <f ca="1">IFERROR(__xludf.DUMMYFUNCTION("if(isblank(A276),"""",filter(Moorings!A:A,Moorings!B:B=left(A276,14),Moorings!D:D=D276))"),"ATAPL-68870-001-0145")</f>
        <v>ATAPL-68870-001-0145</v>
      </c>
      <c r="C276" s="35" t="str">
        <f ca="1">IFERROR(__xludf.DUMMYFUNCTION("if(isblank(A276),"""",filter(Moorings!C:C,Moorings!B:B=left(A276,14),Moorings!D:D=D276))"),"SN0145")</f>
        <v>SN0145</v>
      </c>
      <c r="D276" s="36">
        <v>2</v>
      </c>
      <c r="E276" s="35" t="str">
        <f ca="1">IFERROR(__xludf.DUMMYFUNCTION("if(isblank(A276),"""",filter(Moorings!A:A,Moorings!B:B=A276,Moorings!D:D=D276))"),"ATAPL-66645-00007")</f>
        <v>ATAPL-66645-00007</v>
      </c>
      <c r="F276" s="35" t="str">
        <f ca="1">IFERROR(__xludf.DUMMYFUNCTION("if(isblank(A276),"""",filter(Moorings!C:C,Moorings!B:B=A276,Moorings!D:D=D276))"),"557")</f>
        <v>557</v>
      </c>
      <c r="G276" s="37" t="s">
        <v>123</v>
      </c>
      <c r="H276" s="34">
        <v>2.3448230009E-6</v>
      </c>
      <c r="I276" s="37"/>
    </row>
    <row r="277" spans="1:9" ht="15.75" customHeight="1">
      <c r="A277" s="37" t="s">
        <v>75</v>
      </c>
      <c r="B277" s="35" t="str">
        <f ca="1">IFERROR(__xludf.DUMMYFUNCTION("if(isblank(A277),"""",filter(Moorings!A:A,Moorings!B:B=left(A277,14),Moorings!D:D=D277))"),"ATAPL-68870-001-0145")</f>
        <v>ATAPL-68870-001-0145</v>
      </c>
      <c r="C277" s="35" t="str">
        <f ca="1">IFERROR(__xludf.DUMMYFUNCTION("if(isblank(A277),"""",filter(Moorings!C:C,Moorings!B:B=left(A277,14),Moorings!D:D=D277))"),"SN0145")</f>
        <v>SN0145</v>
      </c>
      <c r="D277" s="36">
        <v>2</v>
      </c>
      <c r="E277" s="35" t="str">
        <f ca="1">IFERROR(__xludf.DUMMYFUNCTION("if(isblank(A277),"""",filter(Moorings!A:A,Moorings!B:B=A277,Moorings!D:D=D277))"),"ATAPL-66645-00007")</f>
        <v>ATAPL-66645-00007</v>
      </c>
      <c r="F277" s="35" t="str">
        <f ca="1">IFERROR(__xludf.DUMMYFUNCTION("if(isblank(A277),"""",filter(Moorings!C:C,Moorings!B:B=A277,Moorings!D:D=D277))"),"557")</f>
        <v>557</v>
      </c>
      <c r="G277" s="34" t="s">
        <v>200</v>
      </c>
      <c r="H277" s="34">
        <v>1.3589</v>
      </c>
      <c r="I277" s="37" t="s">
        <v>151</v>
      </c>
    </row>
    <row r="278" spans="1:9" ht="15.75" customHeight="1">
      <c r="A278" s="34"/>
      <c r="B278" s="31" t="str">
        <f ca="1">IFERROR(__xludf.DUMMYFUNCTION("if(isblank(A278),"""",filter(Moorings!A:A,Moorings!B:B=left(A278,14),Moorings!D:D=D278))"),"")</f>
        <v/>
      </c>
      <c r="C278" s="31" t="str">
        <f ca="1">IFERROR(__xludf.DUMMYFUNCTION("if(isblank(A278),"""",filter(Moorings!C:C,Moorings!B:B=left(A278,14),Moorings!D:D=D278))"),"")</f>
        <v/>
      </c>
      <c r="D278" s="36"/>
      <c r="E278" s="31" t="str">
        <f ca="1">IFERROR(__xludf.DUMMYFUNCTION("if(isblank(A278),"""",filter(Moorings!A:A,Moorings!B:B=A278,Moorings!D:D=D278))"),"")</f>
        <v/>
      </c>
      <c r="F278" s="31" t="str">
        <f ca="1">IFERROR(__xludf.DUMMYFUNCTION("if(isblank(A278),"""",filter(Moorings!C:C,Moorings!B:B=A278,Moorings!D:D=D278))"),"")</f>
        <v/>
      </c>
      <c r="G278" s="37"/>
      <c r="H278" s="34"/>
      <c r="I278" s="37"/>
    </row>
    <row r="279" spans="1:9" ht="15.75" customHeight="1">
      <c r="A279" s="39" t="s">
        <v>77</v>
      </c>
      <c r="B279" s="35" t="str">
        <f ca="1">IFERROR(__xludf.DUMMYFUNCTION("if(isblank(A279),"""",filter(Moorings!A:A,Moorings!B:B=left(A279,14),Moorings!D:D=D279))"),"ATAPL-68870-001-0142")</f>
        <v>ATAPL-68870-001-0142</v>
      </c>
      <c r="C279" s="35" t="str">
        <f ca="1">IFERROR(__xludf.DUMMYFUNCTION("if(isblank(A279),"""",filter(Moorings!C:C,Moorings!B:B=left(A279,14),Moorings!D:D=D279))"),"SN0142")</f>
        <v>SN0142</v>
      </c>
      <c r="D279" s="40">
        <v>1</v>
      </c>
      <c r="E279" s="35" t="str">
        <f ca="1">IFERROR(__xludf.DUMMYFUNCTION("if(isblank(A279),"""",filter(Moorings!A:A,Moorings!B:B=A279,Moorings!D:D=D279))"),"ATAPL-58341-00002")</f>
        <v>ATAPL-58341-00002</v>
      </c>
      <c r="F279" s="35" t="str">
        <f ca="1">IFERROR(__xludf.DUMMYFUNCTION("if(isblank(A279),"""",filter(Moorings!C:C,Moorings!B:B=A279,Moorings!D:D=D279))"),"244")</f>
        <v>244</v>
      </c>
      <c r="G279" s="39" t="s">
        <v>201</v>
      </c>
      <c r="H279" s="41" t="s">
        <v>202</v>
      </c>
      <c r="I279" s="37"/>
    </row>
    <row r="280" spans="1:9" ht="15.75" customHeight="1">
      <c r="A280" s="39" t="s">
        <v>77</v>
      </c>
      <c r="B280" s="35" t="str">
        <f ca="1">IFERROR(__xludf.DUMMYFUNCTION("if(isblank(A280),"""",filter(Moorings!A:A,Moorings!B:B=left(A280,14),Moorings!D:D=D280))"),"ATAPL-68870-001-0142")</f>
        <v>ATAPL-68870-001-0142</v>
      </c>
      <c r="C280" s="35" t="str">
        <f ca="1">IFERROR(__xludf.DUMMYFUNCTION("if(isblank(A280),"""",filter(Moorings!C:C,Moorings!B:B=left(A280,14),Moorings!D:D=D280))"),"SN0142")</f>
        <v>SN0142</v>
      </c>
      <c r="D280" s="40">
        <v>1</v>
      </c>
      <c r="E280" s="35" t="str">
        <f ca="1">IFERROR(__xludf.DUMMYFUNCTION("if(isblank(A280),"""",filter(Moorings!A:A,Moorings!B:B=A280,Moorings!D:D=D280))"),"ATAPL-58341-00002")</f>
        <v>ATAPL-58341-00002</v>
      </c>
      <c r="F280" s="35" t="str">
        <f ca="1">IFERROR(__xludf.DUMMYFUNCTION("if(isblank(A280),"""",filter(Moorings!C:C,Moorings!B:B=A280,Moorings!D:D=D280))"),"244")</f>
        <v>244</v>
      </c>
      <c r="G280" s="39" t="s">
        <v>203</v>
      </c>
      <c r="H280" s="41" t="s">
        <v>204</v>
      </c>
      <c r="I280" s="37"/>
    </row>
    <row r="281" spans="1:9" ht="15.75" customHeight="1">
      <c r="A281" s="39" t="s">
        <v>77</v>
      </c>
      <c r="B281" s="35" t="str">
        <f ca="1">IFERROR(__xludf.DUMMYFUNCTION("if(isblank(A281),"""",filter(Moorings!A:A,Moorings!B:B=left(A281,14),Moorings!D:D=D281))"),"ATAPL-68870-001-0142")</f>
        <v>ATAPL-68870-001-0142</v>
      </c>
      <c r="C281" s="35" t="str">
        <f ca="1">IFERROR(__xludf.DUMMYFUNCTION("if(isblank(A281),"""",filter(Moorings!C:C,Moorings!B:B=left(A281,14),Moorings!D:D=D281))"),"SN0142")</f>
        <v>SN0142</v>
      </c>
      <c r="D281" s="40">
        <v>1</v>
      </c>
      <c r="E281" s="35" t="str">
        <f ca="1">IFERROR(__xludf.DUMMYFUNCTION("if(isblank(A281),"""",filter(Moorings!A:A,Moorings!B:B=A281,Moorings!D:D=D281))"),"ATAPL-58341-00002")</f>
        <v>ATAPL-58341-00002</v>
      </c>
      <c r="F281" s="35" t="str">
        <f ca="1">IFERROR(__xludf.DUMMYFUNCTION("if(isblank(A281),"""",filter(Moorings!C:C,Moorings!B:B=A281,Moorings!D:D=D281))"),"244")</f>
        <v>244</v>
      </c>
      <c r="G281" s="39" t="s">
        <v>205</v>
      </c>
      <c r="H281" s="41" t="s">
        <v>206</v>
      </c>
      <c r="I281" s="37"/>
    </row>
    <row r="282" spans="1:9" ht="15.75" customHeight="1">
      <c r="A282" s="37"/>
      <c r="B282" s="31" t="str">
        <f ca="1">IFERROR(__xludf.DUMMYFUNCTION("if(isblank(A282),"""",filter(Moorings!A:A,Moorings!B:B=left(A282,14),Moorings!D:D=D282))"),"")</f>
        <v/>
      </c>
      <c r="C282" s="31" t="str">
        <f ca="1">IFERROR(__xludf.DUMMYFUNCTION("if(isblank(A282),"""",filter(Moorings!C:C,Moorings!B:B=left(A282,14),Moorings!D:D=D282))"),"")</f>
        <v/>
      </c>
      <c r="D282" s="36"/>
      <c r="E282" s="31" t="str">
        <f ca="1">IFERROR(__xludf.DUMMYFUNCTION("if(isblank(A282),"""",filter(Moorings!A:A,Moorings!B:B=A282,Moorings!D:D=D282))"),"")</f>
        <v/>
      </c>
      <c r="F282" s="31" t="str">
        <f ca="1">IFERROR(__xludf.DUMMYFUNCTION("if(isblank(A282),"""",filter(Moorings!C:C,Moorings!B:B=A282,Moorings!D:D=D282))"),"")</f>
        <v/>
      </c>
      <c r="G282" s="37"/>
      <c r="H282" s="34"/>
      <c r="I282" s="37"/>
    </row>
    <row r="283" spans="1:9" ht="15.75" customHeight="1">
      <c r="A283" s="37" t="s">
        <v>77</v>
      </c>
      <c r="B283" s="35" t="str">
        <f ca="1">IFERROR(__xludf.DUMMYFUNCTION("if(isblank(A283),"""",filter(Moorings!A:A,Moorings!B:B=left(A283,14),Moorings!D:D=D283))"),"ATAPL-68870-001-0145")</f>
        <v>ATAPL-68870-001-0145</v>
      </c>
      <c r="C283" s="35" t="str">
        <f ca="1">IFERROR(__xludf.DUMMYFUNCTION("if(isblank(A283),"""",filter(Moorings!C:C,Moorings!B:B=left(A283,14),Moorings!D:D=D283))"),"SN0145")</f>
        <v>SN0145</v>
      </c>
      <c r="D283" s="36">
        <v>2</v>
      </c>
      <c r="E283" s="35" t="str">
        <f ca="1">IFERROR(__xludf.DUMMYFUNCTION("if(isblank(A283),"""",filter(Moorings!A:A,Moorings!B:B=A283,Moorings!D:D=D283))"),"ATAPL-58341-00007")</f>
        <v>ATAPL-58341-00007</v>
      </c>
      <c r="F283" s="35" t="str">
        <f ca="1">IFERROR(__xludf.DUMMYFUNCTION("if(isblank(A283),"""",filter(Moorings!C:C,Moorings!B:B=A283,Moorings!D:D=D283))"),"293")</f>
        <v>293</v>
      </c>
      <c r="G283" s="37" t="s">
        <v>201</v>
      </c>
      <c r="H283" s="34" t="s">
        <v>207</v>
      </c>
      <c r="I283" s="37"/>
    </row>
    <row r="284" spans="1:9" ht="15.75" customHeight="1">
      <c r="A284" s="37" t="s">
        <v>77</v>
      </c>
      <c r="B284" s="35" t="str">
        <f ca="1">IFERROR(__xludf.DUMMYFUNCTION("if(isblank(A284),"""",filter(Moorings!A:A,Moorings!B:B=left(A284,14),Moorings!D:D=D284))"),"ATAPL-68870-001-0145")</f>
        <v>ATAPL-68870-001-0145</v>
      </c>
      <c r="C284" s="35" t="str">
        <f ca="1">IFERROR(__xludf.DUMMYFUNCTION("if(isblank(A284),"""",filter(Moorings!C:C,Moorings!B:B=left(A284,14),Moorings!D:D=D284))"),"SN0145")</f>
        <v>SN0145</v>
      </c>
      <c r="D284" s="36">
        <v>2</v>
      </c>
      <c r="E284" s="35" t="str">
        <f ca="1">IFERROR(__xludf.DUMMYFUNCTION("if(isblank(A284),"""",filter(Moorings!A:A,Moorings!B:B=A284,Moorings!D:D=D284))"),"ATAPL-58341-00007")</f>
        <v>ATAPL-58341-00007</v>
      </c>
      <c r="F284" s="35" t="str">
        <f ca="1">IFERROR(__xludf.DUMMYFUNCTION("if(isblank(A284),"""",filter(Moorings!C:C,Moorings!B:B=A284,Moorings!D:D=D284))"),"293")</f>
        <v>293</v>
      </c>
      <c r="G284" s="37" t="s">
        <v>203</v>
      </c>
      <c r="H284" s="34" t="s">
        <v>208</v>
      </c>
      <c r="I284" s="37"/>
    </row>
    <row r="285" spans="1:9" ht="15.75" customHeight="1">
      <c r="A285" s="37" t="s">
        <v>77</v>
      </c>
      <c r="B285" s="35" t="str">
        <f ca="1">IFERROR(__xludf.DUMMYFUNCTION("if(isblank(A285),"""",filter(Moorings!A:A,Moorings!B:B=left(A285,14),Moorings!D:D=D285))"),"ATAPL-68870-001-0145")</f>
        <v>ATAPL-68870-001-0145</v>
      </c>
      <c r="C285" s="35" t="str">
        <f ca="1">IFERROR(__xludf.DUMMYFUNCTION("if(isblank(A285),"""",filter(Moorings!C:C,Moorings!B:B=left(A285,14),Moorings!D:D=D285))"),"SN0145")</f>
        <v>SN0145</v>
      </c>
      <c r="D285" s="36">
        <v>2</v>
      </c>
      <c r="E285" s="35" t="str">
        <f ca="1">IFERROR(__xludf.DUMMYFUNCTION("if(isblank(A285),"""",filter(Moorings!A:A,Moorings!B:B=A285,Moorings!D:D=D285))"),"ATAPL-58341-00007")</f>
        <v>ATAPL-58341-00007</v>
      </c>
      <c r="F285" s="35" t="str">
        <f ca="1">IFERROR(__xludf.DUMMYFUNCTION("if(isblank(A285),"""",filter(Moorings!C:C,Moorings!B:B=A285,Moorings!D:D=D285))"),"293")</f>
        <v>293</v>
      </c>
      <c r="G285" s="37" t="s">
        <v>205</v>
      </c>
      <c r="H285" s="34" t="s">
        <v>209</v>
      </c>
      <c r="I285" s="37"/>
    </row>
    <row r="286" spans="1:9" ht="15.75" customHeight="1">
      <c r="A286" s="34"/>
      <c r="B286" s="31" t="str">
        <f ca="1">IFERROR(__xludf.DUMMYFUNCTION("if(isblank(A286),"""",filter(Moorings!A:A,Moorings!B:B=left(A286,14),Moorings!D:D=D286))"),"")</f>
        <v/>
      </c>
      <c r="C286" s="31" t="str">
        <f ca="1">IFERROR(__xludf.DUMMYFUNCTION("if(isblank(A286),"""",filter(Moorings!C:C,Moorings!B:B=left(A286,14),Moorings!D:D=D286))"),"")</f>
        <v/>
      </c>
      <c r="D286" s="36"/>
      <c r="E286" s="31" t="str">
        <f ca="1">IFERROR(__xludf.DUMMYFUNCTION("if(isblank(A286),"""",filter(Moorings!A:A,Moorings!B:B=A286,Moorings!D:D=D286))"),"")</f>
        <v/>
      </c>
      <c r="F286" s="31" t="str">
        <f ca="1">IFERROR(__xludf.DUMMYFUNCTION("if(isblank(A286),"""",filter(Moorings!C:C,Moorings!B:B=A286,Moorings!D:D=D286))"),"")</f>
        <v/>
      </c>
      <c r="G286" s="37"/>
      <c r="H286" s="34"/>
      <c r="I286" s="37"/>
    </row>
    <row r="287" spans="1:9" ht="15.75" customHeight="1">
      <c r="A287" s="39" t="s">
        <v>79</v>
      </c>
      <c r="B287" s="35" t="str">
        <f ca="1">IFERROR(__xludf.DUMMYFUNCTION("if(isblank(A287),"""",filter(Moorings!A:A,Moorings!B:B=left(A287,14),Moorings!D:D=D287))"),"ATAPL-68870-001-0142")</f>
        <v>ATAPL-68870-001-0142</v>
      </c>
      <c r="C287" s="35" t="str">
        <f ca="1">IFERROR(__xludf.DUMMYFUNCTION("if(isblank(A287),"""",filter(Moorings!C:C,Moorings!B:B=left(A287,14),Moorings!D:D=D287))"),"SN0142")</f>
        <v>SN0142</v>
      </c>
      <c r="D287" s="40">
        <v>1</v>
      </c>
      <c r="E287" s="35" t="str">
        <f ca="1">IFERROR(__xludf.DUMMYFUNCTION("if(isblank(A287),"""",filter(Moorings!A:A,Moorings!B:B=A287,Moorings!D:D=D287))"),"ATAPL-68020-00002")</f>
        <v>ATAPL-68020-00002</v>
      </c>
      <c r="F287" s="35" t="str">
        <f ca="1">IFERROR(__xludf.DUMMYFUNCTION("if(isblank(A287),"""",filter(Moorings!C:C,Moorings!B:B=A287,Moorings!D:D=D287))"),"379")</f>
        <v>379</v>
      </c>
      <c r="G287" s="39" t="s">
        <v>210</v>
      </c>
      <c r="H287" s="41">
        <v>19.981184939999999</v>
      </c>
      <c r="I287" s="37"/>
    </row>
    <row r="288" spans="1:9" ht="15.75" customHeight="1">
      <c r="A288" s="39" t="s">
        <v>79</v>
      </c>
      <c r="B288" s="35" t="str">
        <f ca="1">IFERROR(__xludf.DUMMYFUNCTION("if(isblank(A288),"""",filter(Moorings!A:A,Moorings!B:B=left(A288,14),Moorings!D:D=D288))"),"ATAPL-68870-001-0142")</f>
        <v>ATAPL-68870-001-0142</v>
      </c>
      <c r="C288" s="35" t="str">
        <f ca="1">IFERROR(__xludf.DUMMYFUNCTION("if(isblank(A288),"""",filter(Moorings!C:C,Moorings!B:B=left(A288,14),Moorings!D:D=D288))"),"SN0142")</f>
        <v>SN0142</v>
      </c>
      <c r="D288" s="40">
        <v>1</v>
      </c>
      <c r="E288" s="35" t="str">
        <f ca="1">IFERROR(__xludf.DUMMYFUNCTION("if(isblank(A288),"""",filter(Moorings!A:A,Moorings!B:B=A288,Moorings!D:D=D288))"),"ATAPL-68020-00002")</f>
        <v>ATAPL-68020-00002</v>
      </c>
      <c r="F288" s="35" t="str">
        <f ca="1">IFERROR(__xludf.DUMMYFUNCTION("if(isblank(A288),"""",filter(Moorings!C:C,Moorings!B:B=A288,Moorings!D:D=D288))"),"379")</f>
        <v>379</v>
      </c>
      <c r="G288" s="39" t="s">
        <v>211</v>
      </c>
      <c r="H288" s="41" t="s">
        <v>212</v>
      </c>
      <c r="I288" s="37"/>
    </row>
    <row r="289" spans="1:9" ht="15.75" customHeight="1">
      <c r="A289" s="39" t="s">
        <v>79</v>
      </c>
      <c r="B289" s="35" t="str">
        <f ca="1">IFERROR(__xludf.DUMMYFUNCTION("if(isblank(A289),"""",filter(Moorings!A:A,Moorings!B:B=left(A289,14),Moorings!D:D=D289))"),"ATAPL-68870-001-0142")</f>
        <v>ATAPL-68870-001-0142</v>
      </c>
      <c r="C289" s="35" t="str">
        <f ca="1">IFERROR(__xludf.DUMMYFUNCTION("if(isblank(A289),"""",filter(Moorings!C:C,Moorings!B:B=left(A289,14),Moorings!D:D=D289))"),"SN0142")</f>
        <v>SN0142</v>
      </c>
      <c r="D289" s="40">
        <v>1</v>
      </c>
      <c r="E289" s="35" t="str">
        <f ca="1">IFERROR(__xludf.DUMMYFUNCTION("if(isblank(A289),"""",filter(Moorings!A:A,Moorings!B:B=A289,Moorings!D:D=D289))"),"ATAPL-68020-00002")</f>
        <v>ATAPL-68020-00002</v>
      </c>
      <c r="F289" s="35" t="str">
        <f ca="1">IFERROR(__xludf.DUMMYFUNCTION("if(isblank(A289),"""",filter(Moorings!C:C,Moorings!B:B=A289,Moorings!D:D=D289))"),"379")</f>
        <v>379</v>
      </c>
      <c r="G289" s="39" t="s">
        <v>213</v>
      </c>
      <c r="H289" s="41" t="s">
        <v>214</v>
      </c>
      <c r="I289" s="37"/>
    </row>
    <row r="290" spans="1:9" ht="15.75" customHeight="1">
      <c r="A290" s="39" t="s">
        <v>79</v>
      </c>
      <c r="B290" s="35" t="str">
        <f ca="1">IFERROR(__xludf.DUMMYFUNCTION("if(isblank(A290),"""",filter(Moorings!A:A,Moorings!B:B=left(A290,14),Moorings!D:D=D290))"),"ATAPL-68870-001-0142")</f>
        <v>ATAPL-68870-001-0142</v>
      </c>
      <c r="C290" s="35" t="str">
        <f ca="1">IFERROR(__xludf.DUMMYFUNCTION("if(isblank(A290),"""",filter(Moorings!C:C,Moorings!B:B=left(A290,14),Moorings!D:D=D290))"),"SN0142")</f>
        <v>SN0142</v>
      </c>
      <c r="D290" s="40">
        <v>1</v>
      </c>
      <c r="E290" s="35" t="str">
        <f ca="1">IFERROR(__xludf.DUMMYFUNCTION("if(isblank(A290),"""",filter(Moorings!A:A,Moorings!B:B=A290,Moorings!D:D=D290))"),"ATAPL-68020-00002")</f>
        <v>ATAPL-68020-00002</v>
      </c>
      <c r="F290" s="35" t="str">
        <f ca="1">IFERROR(__xludf.DUMMYFUNCTION("if(isblank(A290),"""",filter(Moorings!C:C,Moorings!B:B=A290,Moorings!D:D=D290))"),"379")</f>
        <v>379</v>
      </c>
      <c r="G290" s="39" t="s">
        <v>215</v>
      </c>
      <c r="H290" s="41" t="s">
        <v>216</v>
      </c>
      <c r="I290" s="37"/>
    </row>
    <row r="291" spans="1:9" ht="15.75" customHeight="1">
      <c r="A291" s="39" t="s">
        <v>79</v>
      </c>
      <c r="B291" s="35" t="str">
        <f ca="1">IFERROR(__xludf.DUMMYFUNCTION("if(isblank(A291),"""",filter(Moorings!A:A,Moorings!B:B=left(A291,14),Moorings!D:D=D291))"),"ATAPL-68870-001-0142")</f>
        <v>ATAPL-68870-001-0142</v>
      </c>
      <c r="C291" s="35" t="str">
        <f ca="1">IFERROR(__xludf.DUMMYFUNCTION("if(isblank(A291),"""",filter(Moorings!C:C,Moorings!B:B=left(A291,14),Moorings!D:D=D291))"),"SN0142")</f>
        <v>SN0142</v>
      </c>
      <c r="D291" s="40">
        <v>1</v>
      </c>
      <c r="E291" s="35" t="str">
        <f ca="1">IFERROR(__xludf.DUMMYFUNCTION("if(isblank(A291),"""",filter(Moorings!A:A,Moorings!B:B=A291,Moorings!D:D=D291))"),"ATAPL-68020-00002")</f>
        <v>ATAPL-68020-00002</v>
      </c>
      <c r="F291" s="35" t="str">
        <f ca="1">IFERROR(__xludf.DUMMYFUNCTION("if(isblank(A291),"""",filter(Moorings!C:C,Moorings!B:B=A291,Moorings!D:D=D291))"),"379")</f>
        <v>379</v>
      </c>
      <c r="G291" s="39" t="s">
        <v>217</v>
      </c>
      <c r="H291" s="41" t="s">
        <v>218</v>
      </c>
      <c r="I291" s="37"/>
    </row>
    <row r="292" spans="1:9" ht="15.75" customHeight="1">
      <c r="A292" s="39" t="s">
        <v>79</v>
      </c>
      <c r="B292" s="35" t="str">
        <f ca="1">IFERROR(__xludf.DUMMYFUNCTION("if(isblank(A292),"""",filter(Moorings!A:A,Moorings!B:B=left(A292,14),Moorings!D:D=D292))"),"ATAPL-68870-001-0142")</f>
        <v>ATAPL-68870-001-0142</v>
      </c>
      <c r="C292" s="35" t="str">
        <f ca="1">IFERROR(__xludf.DUMMYFUNCTION("if(isblank(A292),"""",filter(Moorings!C:C,Moorings!B:B=left(A292,14),Moorings!D:D=D292))"),"SN0142")</f>
        <v>SN0142</v>
      </c>
      <c r="D292" s="40">
        <v>1</v>
      </c>
      <c r="E292" s="35" t="str">
        <f ca="1">IFERROR(__xludf.DUMMYFUNCTION("if(isblank(A292),"""",filter(Moorings!A:A,Moorings!B:B=A292,Moorings!D:D=D292))"),"ATAPL-68020-00002")</f>
        <v>ATAPL-68020-00002</v>
      </c>
      <c r="F292" s="35" t="str">
        <f ca="1">IFERROR(__xludf.DUMMYFUNCTION("if(isblank(A292),"""",filter(Moorings!C:C,Moorings!B:B=A292,Moorings!D:D=D292))"),"379")</f>
        <v>379</v>
      </c>
      <c r="G292" s="39" t="s">
        <v>219</v>
      </c>
      <c r="H292" s="41">
        <v>217</v>
      </c>
      <c r="I292" s="39" t="s">
        <v>220</v>
      </c>
    </row>
    <row r="293" spans="1:9" ht="15.75" customHeight="1">
      <c r="A293" s="39" t="s">
        <v>79</v>
      </c>
      <c r="B293" s="35" t="str">
        <f ca="1">IFERROR(__xludf.DUMMYFUNCTION("if(isblank(A293),"""",filter(Moorings!A:A,Moorings!B:B=left(A293,14),Moorings!D:D=D293))"),"ATAPL-68870-001-0142")</f>
        <v>ATAPL-68870-001-0142</v>
      </c>
      <c r="C293" s="35" t="str">
        <f ca="1">IFERROR(__xludf.DUMMYFUNCTION("if(isblank(A293),"""",filter(Moorings!C:C,Moorings!B:B=left(A293,14),Moorings!D:D=D293))"),"SN0142")</f>
        <v>SN0142</v>
      </c>
      <c r="D293" s="40">
        <v>1</v>
      </c>
      <c r="E293" s="35" t="str">
        <f ca="1">IFERROR(__xludf.DUMMYFUNCTION("if(isblank(A293),"""",filter(Moorings!A:A,Moorings!B:B=A293,Moorings!D:D=D293))"),"ATAPL-68020-00002")</f>
        <v>ATAPL-68020-00002</v>
      </c>
      <c r="F293" s="35" t="str">
        <f ca="1">IFERROR(__xludf.DUMMYFUNCTION("if(isblank(A293),"""",filter(Moorings!C:C,Moorings!B:B=A293,Moorings!D:D=D293))"),"379")</f>
        <v>379</v>
      </c>
      <c r="G293" s="39" t="s">
        <v>221</v>
      </c>
      <c r="H293" s="41">
        <v>240</v>
      </c>
      <c r="I293" s="39" t="s">
        <v>220</v>
      </c>
    </row>
    <row r="294" spans="1:9" ht="15.75" customHeight="1">
      <c r="A294" s="37"/>
      <c r="B294" s="31" t="str">
        <f ca="1">IFERROR(__xludf.DUMMYFUNCTION("if(isblank(A294),"""",filter(Moorings!A:A,Moorings!B:B=left(A294,14),Moorings!D:D=D294))"),"")</f>
        <v/>
      </c>
      <c r="C294" s="31" t="str">
        <f ca="1">IFERROR(__xludf.DUMMYFUNCTION("if(isblank(A294),"""",filter(Moorings!C:C,Moorings!B:B=left(A294,14),Moorings!D:D=D294))"),"")</f>
        <v/>
      </c>
      <c r="D294" s="36"/>
      <c r="E294" s="31" t="str">
        <f ca="1">IFERROR(__xludf.DUMMYFUNCTION("if(isblank(A294),"""",filter(Moorings!A:A,Moorings!B:B=A294,Moorings!D:D=D294))"),"")</f>
        <v/>
      </c>
      <c r="F294" s="31" t="str">
        <f ca="1">IFERROR(__xludf.DUMMYFUNCTION("if(isblank(A294),"""",filter(Moorings!C:C,Moorings!B:B=A294,Moorings!D:D=D294))"),"")</f>
        <v/>
      </c>
      <c r="G294" s="37"/>
      <c r="H294" s="34"/>
      <c r="I294" s="37"/>
    </row>
    <row r="295" spans="1:9" ht="15.75" customHeight="1">
      <c r="A295" s="37" t="s">
        <v>79</v>
      </c>
      <c r="B295" s="35" t="str">
        <f ca="1">IFERROR(__xludf.DUMMYFUNCTION("if(isblank(A295),"""",filter(Moorings!A:A,Moorings!B:B=left(A295,14),Moorings!D:D=D295))"),"ATAPL-68870-001-0145")</f>
        <v>ATAPL-68870-001-0145</v>
      </c>
      <c r="C295" s="35" t="str">
        <f ca="1">IFERROR(__xludf.DUMMYFUNCTION("if(isblank(A295),"""",filter(Moorings!C:C,Moorings!B:B=left(A295,14),Moorings!D:D=D295))"),"SN0145")</f>
        <v>SN0145</v>
      </c>
      <c r="D295" s="36">
        <v>2</v>
      </c>
      <c r="E295" s="35" t="str">
        <f ca="1">IFERROR(__xludf.DUMMYFUNCTION("if(isblank(A295),"""",filter(Moorings!A:A,Moorings!B:B=A295,Moorings!D:D=D295))"),"ATAPL-68020-00007")</f>
        <v>ATAPL-68020-00007</v>
      </c>
      <c r="F295" s="35" t="str">
        <f ca="1">IFERROR(__xludf.DUMMYFUNCTION("if(isblank(A295),"""",filter(Moorings!C:C,Moorings!B:B=A295,Moorings!D:D=D295))"),"618")</f>
        <v>618</v>
      </c>
      <c r="G295" s="37" t="s">
        <v>210</v>
      </c>
      <c r="H295" s="34">
        <v>19.84</v>
      </c>
      <c r="I295" s="37"/>
    </row>
    <row r="296" spans="1:9" ht="15.75" customHeight="1">
      <c r="A296" s="37" t="s">
        <v>79</v>
      </c>
      <c r="B296" s="35" t="str">
        <f ca="1">IFERROR(__xludf.DUMMYFUNCTION("if(isblank(A296),"""",filter(Moorings!A:A,Moorings!B:B=left(A296,14),Moorings!D:D=D296))"),"ATAPL-68870-001-0145")</f>
        <v>ATAPL-68870-001-0145</v>
      </c>
      <c r="C296" s="35" t="str">
        <f ca="1">IFERROR(__xludf.DUMMYFUNCTION("if(isblank(A296),"""",filter(Moorings!C:C,Moorings!B:B=left(A296,14),Moorings!D:D=D296))"),"SN0145")</f>
        <v>SN0145</v>
      </c>
      <c r="D296" s="36">
        <v>2</v>
      </c>
      <c r="E296" s="35" t="str">
        <f ca="1">IFERROR(__xludf.DUMMYFUNCTION("if(isblank(A296),"""",filter(Moorings!A:A,Moorings!B:B=A296,Moorings!D:D=D296))"),"ATAPL-68020-00007")</f>
        <v>ATAPL-68020-00007</v>
      </c>
      <c r="F296" s="35" t="str">
        <f ca="1">IFERROR(__xludf.DUMMYFUNCTION("if(isblank(A296),"""",filter(Moorings!C:C,Moorings!B:B=A296,Moorings!D:D=D296))"),"618")</f>
        <v>618</v>
      </c>
      <c r="G296" s="37" t="s">
        <v>211</v>
      </c>
      <c r="H296" s="34" t="s">
        <v>222</v>
      </c>
      <c r="I296" s="37"/>
    </row>
    <row r="297" spans="1:9" ht="15.75" customHeight="1">
      <c r="A297" s="37" t="s">
        <v>79</v>
      </c>
      <c r="B297" s="35" t="str">
        <f ca="1">IFERROR(__xludf.DUMMYFUNCTION("if(isblank(A297),"""",filter(Moorings!A:A,Moorings!B:B=left(A297,14),Moorings!D:D=D297))"),"ATAPL-68870-001-0145")</f>
        <v>ATAPL-68870-001-0145</v>
      </c>
      <c r="C297" s="35" t="str">
        <f ca="1">IFERROR(__xludf.DUMMYFUNCTION("if(isblank(A297),"""",filter(Moorings!C:C,Moorings!B:B=left(A297,14),Moorings!D:D=D297))"),"SN0145")</f>
        <v>SN0145</v>
      </c>
      <c r="D297" s="36">
        <v>2</v>
      </c>
      <c r="E297" s="35" t="str">
        <f ca="1">IFERROR(__xludf.DUMMYFUNCTION("if(isblank(A297),"""",filter(Moorings!A:A,Moorings!B:B=A297,Moorings!D:D=D297))"),"ATAPL-68020-00007")</f>
        <v>ATAPL-68020-00007</v>
      </c>
      <c r="F297" s="35" t="str">
        <f ca="1">IFERROR(__xludf.DUMMYFUNCTION("if(isblank(A297),"""",filter(Moorings!C:C,Moorings!B:B=A297,Moorings!D:D=D297))"),"618")</f>
        <v>618</v>
      </c>
      <c r="G297" s="34" t="s">
        <v>213</v>
      </c>
      <c r="H297" s="34" t="s">
        <v>223</v>
      </c>
      <c r="I297" s="37"/>
    </row>
    <row r="298" spans="1:9" ht="15.75" customHeight="1">
      <c r="A298" s="37" t="s">
        <v>79</v>
      </c>
      <c r="B298" s="35" t="str">
        <f ca="1">IFERROR(__xludf.DUMMYFUNCTION("if(isblank(A298),"""",filter(Moorings!A:A,Moorings!B:B=left(A298,14),Moorings!D:D=D298))"),"ATAPL-68870-001-0145")</f>
        <v>ATAPL-68870-001-0145</v>
      </c>
      <c r="C298" s="35" t="str">
        <f ca="1">IFERROR(__xludf.DUMMYFUNCTION("if(isblank(A298),"""",filter(Moorings!C:C,Moorings!B:B=left(A298,14),Moorings!D:D=D298))"),"SN0145")</f>
        <v>SN0145</v>
      </c>
      <c r="D298" s="36">
        <v>2</v>
      </c>
      <c r="E298" s="35" t="str">
        <f ca="1">IFERROR(__xludf.DUMMYFUNCTION("if(isblank(A298),"""",filter(Moorings!A:A,Moorings!B:B=A298,Moorings!D:D=D298))"),"ATAPL-68020-00007")</f>
        <v>ATAPL-68020-00007</v>
      </c>
      <c r="F298" s="35" t="str">
        <f ca="1">IFERROR(__xludf.DUMMYFUNCTION("if(isblank(A298),"""",filter(Moorings!C:C,Moorings!B:B=A298,Moorings!D:D=D298))"),"618")</f>
        <v>618</v>
      </c>
      <c r="G298" s="37" t="s">
        <v>215</v>
      </c>
      <c r="H298" s="34" t="s">
        <v>224</v>
      </c>
      <c r="I298" s="37"/>
    </row>
    <row r="299" spans="1:9" ht="15.75" customHeight="1">
      <c r="A299" s="37" t="s">
        <v>79</v>
      </c>
      <c r="B299" s="35" t="str">
        <f ca="1">IFERROR(__xludf.DUMMYFUNCTION("if(isblank(A299),"""",filter(Moorings!A:A,Moorings!B:B=left(A299,14),Moorings!D:D=D299))"),"ATAPL-68870-001-0145")</f>
        <v>ATAPL-68870-001-0145</v>
      </c>
      <c r="C299" s="35" t="str">
        <f ca="1">IFERROR(__xludf.DUMMYFUNCTION("if(isblank(A299),"""",filter(Moorings!C:C,Moorings!B:B=left(A299,14),Moorings!D:D=D299))"),"SN0145")</f>
        <v>SN0145</v>
      </c>
      <c r="D299" s="36">
        <v>2</v>
      </c>
      <c r="E299" s="35" t="str">
        <f ca="1">IFERROR(__xludf.DUMMYFUNCTION("if(isblank(A299),"""",filter(Moorings!A:A,Moorings!B:B=A299,Moorings!D:D=D299))"),"ATAPL-68020-00007")</f>
        <v>ATAPL-68020-00007</v>
      </c>
      <c r="F299" s="35" t="str">
        <f ca="1">IFERROR(__xludf.DUMMYFUNCTION("if(isblank(A299),"""",filter(Moorings!C:C,Moorings!B:B=A299,Moorings!D:D=D299))"),"618")</f>
        <v>618</v>
      </c>
      <c r="G299" s="37" t="s">
        <v>217</v>
      </c>
      <c r="H299" s="34" t="s">
        <v>225</v>
      </c>
      <c r="I299" s="37"/>
    </row>
    <row r="300" spans="1:9" ht="15.75" customHeight="1">
      <c r="A300" s="43" t="s">
        <v>79</v>
      </c>
      <c r="B300" s="35" t="str">
        <f ca="1">IFERROR(__xludf.DUMMYFUNCTION("if(isblank(A300),"""",filter(Moorings!A:A,Moorings!B:B=left(A300,14),Moorings!D:D=D300))"),"ATAPL-68870-001-0145")</f>
        <v>ATAPL-68870-001-0145</v>
      </c>
      <c r="C300" s="35" t="str">
        <f ca="1">IFERROR(__xludf.DUMMYFUNCTION("if(isblank(A300),"""",filter(Moorings!C:C,Moorings!B:B=left(A300,14),Moorings!D:D=D300))"),"SN0145")</f>
        <v>SN0145</v>
      </c>
      <c r="D300" s="22">
        <v>2</v>
      </c>
      <c r="E300" s="35" t="str">
        <f ca="1">IFERROR(__xludf.DUMMYFUNCTION("if(isblank(A300),"""",filter(Moorings!A:A,Moorings!B:B=A300,Moorings!D:D=D300))"),"ATAPL-68020-00007")</f>
        <v>ATAPL-68020-00007</v>
      </c>
      <c r="F300" s="35" t="str">
        <f ca="1">IFERROR(__xludf.DUMMYFUNCTION("if(isblank(A300),"""",filter(Moorings!C:C,Moorings!B:B=A300,Moorings!D:D=D300))"),"618")</f>
        <v>618</v>
      </c>
      <c r="G300" s="43" t="s">
        <v>219</v>
      </c>
      <c r="H300" s="11">
        <v>217</v>
      </c>
      <c r="I300" s="43" t="s">
        <v>220</v>
      </c>
    </row>
    <row r="301" spans="1:9" ht="15.75" customHeight="1">
      <c r="A301" s="43" t="s">
        <v>79</v>
      </c>
      <c r="B301" s="35" t="str">
        <f ca="1">IFERROR(__xludf.DUMMYFUNCTION("if(isblank(A301),"""",filter(Moorings!A:A,Moorings!B:B=left(A301,14),Moorings!D:D=D301))"),"ATAPL-68870-001-0145")</f>
        <v>ATAPL-68870-001-0145</v>
      </c>
      <c r="C301" s="35" t="str">
        <f ca="1">IFERROR(__xludf.DUMMYFUNCTION("if(isblank(A301),"""",filter(Moorings!C:C,Moorings!B:B=left(A301,14),Moorings!D:D=D301))"),"SN0145")</f>
        <v>SN0145</v>
      </c>
      <c r="D301" s="22">
        <v>2</v>
      </c>
      <c r="E301" s="35" t="str">
        <f ca="1">IFERROR(__xludf.DUMMYFUNCTION("if(isblank(A301),"""",filter(Moorings!A:A,Moorings!B:B=A301,Moorings!D:D=D301))"),"ATAPL-68020-00007")</f>
        <v>ATAPL-68020-00007</v>
      </c>
      <c r="F301" s="35" t="str">
        <f ca="1">IFERROR(__xludf.DUMMYFUNCTION("if(isblank(A301),"""",filter(Moorings!C:C,Moorings!B:B=A301,Moorings!D:D=D301))"),"618")</f>
        <v>618</v>
      </c>
      <c r="G301" s="43" t="s">
        <v>221</v>
      </c>
      <c r="H301" s="11">
        <v>240</v>
      </c>
      <c r="I301" s="43" t="s">
        <v>220</v>
      </c>
    </row>
    <row r="302" spans="1:9" ht="15.75" customHeight="1">
      <c r="A302" s="34"/>
      <c r="B302" s="31" t="str">
        <f ca="1">IFERROR(__xludf.DUMMYFUNCTION("if(isblank(A302),"""",filter(Moorings!A:A,Moorings!B:B=left(A302,14),Moorings!D:D=D302))"),"")</f>
        <v/>
      </c>
      <c r="C302" s="31" t="str">
        <f ca="1">IFERROR(__xludf.DUMMYFUNCTION("if(isblank(A302),"""",filter(Moorings!C:C,Moorings!B:B=left(A302,14),Moorings!D:D=D302))"),"")</f>
        <v/>
      </c>
      <c r="D302" s="36"/>
      <c r="E302" s="31" t="str">
        <f ca="1">IFERROR(__xludf.DUMMYFUNCTION("if(isblank(A302),"""",filter(Moorings!A:A,Moorings!B:B=A302,Moorings!D:D=D302))"),"")</f>
        <v/>
      </c>
      <c r="F302" s="31" t="str">
        <f ca="1">IFERROR(__xludf.DUMMYFUNCTION("if(isblank(A302),"""",filter(Moorings!C:C,Moorings!B:B=A302,Moorings!D:D=D302))"),"")</f>
        <v/>
      </c>
      <c r="G302" s="37"/>
      <c r="H302" s="34"/>
      <c r="I302" s="37"/>
    </row>
    <row r="303" spans="1:9" ht="15.75" customHeight="1">
      <c r="A303" s="41" t="s">
        <v>81</v>
      </c>
      <c r="B303" s="35" t="str">
        <f ca="1">IFERROR(__xludf.DUMMYFUNCTION("if(isblank(A303),"""",filter(Moorings!A:A,Moorings!B:B=left(A303,14),Moorings!D:D=D303))"),"ATAPL-68870-001-0142")</f>
        <v>ATAPL-68870-001-0142</v>
      </c>
      <c r="C303" s="35" t="str">
        <f ca="1">IFERROR(__xludf.DUMMYFUNCTION("if(isblank(A303),"""",filter(Moorings!C:C,Moorings!B:B=left(A303,14),Moorings!D:D=D303))"),"SN0142")</f>
        <v>SN0142</v>
      </c>
      <c r="D303" s="40">
        <v>1</v>
      </c>
      <c r="E303" s="35" t="str">
        <f ca="1">IFERROR(__xludf.DUMMYFUNCTION("if(isblank(A303),"""",filter(Moorings!A:A,Moorings!B:B=A303,Moorings!D:D=D303))"),"ATAPL-70114-00002")</f>
        <v>ATAPL-70114-00002</v>
      </c>
      <c r="F303" s="35" t="str">
        <f ca="1">IFERROR(__xludf.DUMMYFUNCTION("if(isblank(A303),"""",filter(Moorings!C:C,Moorings!B:B=A303,Moorings!D:D=D303))"),"AQS 6334/AQD 11653")</f>
        <v>AQS 6334/AQD 11653</v>
      </c>
      <c r="G303" s="39" t="s">
        <v>120</v>
      </c>
      <c r="H303" s="41">
        <v>45.830500000000001</v>
      </c>
      <c r="I303" s="37"/>
    </row>
    <row r="304" spans="1:9" ht="15.75" customHeight="1">
      <c r="A304" s="41" t="s">
        <v>81</v>
      </c>
      <c r="B304" s="35" t="str">
        <f ca="1">IFERROR(__xludf.DUMMYFUNCTION("if(isblank(A304),"""",filter(Moorings!A:A,Moorings!B:B=left(A304,14),Moorings!D:D=D304))"),"ATAPL-68870-001-0142")</f>
        <v>ATAPL-68870-001-0142</v>
      </c>
      <c r="C304" s="35" t="str">
        <f ca="1">IFERROR(__xludf.DUMMYFUNCTION("if(isblank(A304),"""",filter(Moorings!C:C,Moorings!B:B=left(A304,14),Moorings!D:D=D304))"),"SN0142")</f>
        <v>SN0142</v>
      </c>
      <c r="D304" s="40">
        <v>1</v>
      </c>
      <c r="E304" s="35" t="str">
        <f ca="1">IFERROR(__xludf.DUMMYFUNCTION("if(isblank(A304),"""",filter(Moorings!A:A,Moorings!B:B=A304,Moorings!D:D=D304))"),"ATAPL-70114-00002")</f>
        <v>ATAPL-70114-00002</v>
      </c>
      <c r="F304" s="35" t="str">
        <f ca="1">IFERROR(__xludf.DUMMYFUNCTION("if(isblank(A304),"""",filter(Moorings!C:C,Moorings!B:B=A304,Moorings!D:D=D304))"),"AQS 6334/AQD 11653")</f>
        <v>AQS 6334/AQD 11653</v>
      </c>
      <c r="G304" s="39" t="s">
        <v>121</v>
      </c>
      <c r="H304" s="41">
        <v>-129.7535</v>
      </c>
      <c r="I304" s="37"/>
    </row>
    <row r="305" spans="1:9" ht="15.75" customHeight="1">
      <c r="A305" s="34"/>
      <c r="B305" s="31" t="str">
        <f ca="1">IFERROR(__xludf.DUMMYFUNCTION("if(isblank(A305),"""",filter(Moorings!A:A,Moorings!B:B=left(A305,14),Moorings!D:D=D305))"),"")</f>
        <v/>
      </c>
      <c r="C305" s="31" t="str">
        <f ca="1">IFERROR(__xludf.DUMMYFUNCTION("if(isblank(A305),"""",filter(Moorings!C:C,Moorings!B:B=left(A305,14),Moorings!D:D=D305))"),"")</f>
        <v/>
      </c>
      <c r="D305" s="36"/>
      <c r="E305" s="31" t="str">
        <f ca="1">IFERROR(__xludf.DUMMYFUNCTION("if(isblank(A305),"""",filter(Moorings!A:A,Moorings!B:B=A305,Moorings!D:D=D305))"),"")</f>
        <v/>
      </c>
      <c r="F305" s="31" t="str">
        <f ca="1">IFERROR(__xludf.DUMMYFUNCTION("if(isblank(A305),"""",filter(Moorings!C:C,Moorings!B:B=A305,Moorings!D:D=D305))"),"")</f>
        <v/>
      </c>
      <c r="G305" s="37"/>
      <c r="H305" s="34"/>
      <c r="I305" s="37"/>
    </row>
    <row r="306" spans="1:9" ht="15.75" customHeight="1">
      <c r="A306" s="34" t="s">
        <v>81</v>
      </c>
      <c r="B306" s="35" t="str">
        <f ca="1">IFERROR(__xludf.DUMMYFUNCTION("if(isblank(A306),"""",filter(Moorings!A:A,Moorings!B:B=left(A306,14),Moorings!D:D=D306))"),"ATAPL-68870-001-0145")</f>
        <v>ATAPL-68870-001-0145</v>
      </c>
      <c r="C306" s="35" t="str">
        <f ca="1">IFERROR(__xludf.DUMMYFUNCTION("if(isblank(A306),"""",filter(Moorings!C:C,Moorings!B:B=left(A306,14),Moorings!D:D=D306))"),"SN0145")</f>
        <v>SN0145</v>
      </c>
      <c r="D306" s="36">
        <v>2</v>
      </c>
      <c r="E306" s="35" t="str">
        <f ca="1">IFERROR(__xludf.DUMMYFUNCTION("if(isblank(A306),"""",filter(Moorings!A:A,Moorings!B:B=A306,Moorings!D:D=D306))"),"ATAPL-70114-00007")</f>
        <v>ATAPL-70114-00007</v>
      </c>
      <c r="F306" s="35" t="str">
        <f ca="1">IFERROR(__xludf.DUMMYFUNCTION("if(isblank(A306),"""",filter(Moorings!C:C,Moorings!B:B=A306,Moorings!D:D=D306))"),"AQS-7340
AQD-12469")</f>
        <v>AQS-7340_x000D_AQD-12469</v>
      </c>
      <c r="G306" s="37" t="s">
        <v>120</v>
      </c>
      <c r="H306" s="34">
        <v>45.830500000000001</v>
      </c>
      <c r="I306" s="37"/>
    </row>
    <row r="307" spans="1:9" ht="15.75" customHeight="1">
      <c r="A307" s="34" t="s">
        <v>81</v>
      </c>
      <c r="B307" s="35" t="str">
        <f ca="1">IFERROR(__xludf.DUMMYFUNCTION("if(isblank(A307),"""",filter(Moorings!A:A,Moorings!B:B=left(A307,14),Moorings!D:D=D307))"),"ATAPL-68870-001-0145")</f>
        <v>ATAPL-68870-001-0145</v>
      </c>
      <c r="C307" s="35" t="str">
        <f ca="1">IFERROR(__xludf.DUMMYFUNCTION("if(isblank(A307),"""",filter(Moorings!C:C,Moorings!B:B=left(A307,14),Moorings!D:D=D307))"),"SN0145")</f>
        <v>SN0145</v>
      </c>
      <c r="D307" s="36">
        <v>2</v>
      </c>
      <c r="E307" s="35" t="str">
        <f ca="1">IFERROR(__xludf.DUMMYFUNCTION("if(isblank(A307),"""",filter(Moorings!A:A,Moorings!B:B=A307,Moorings!D:D=D307))"),"ATAPL-70114-00007")</f>
        <v>ATAPL-70114-00007</v>
      </c>
      <c r="F307" s="35" t="str">
        <f ca="1">IFERROR(__xludf.DUMMYFUNCTION("if(isblank(A307),"""",filter(Moorings!C:C,Moorings!B:B=A307,Moorings!D:D=D307))"),"AQS-7340
AQD-12469")</f>
        <v>AQS-7340_x000D_AQD-12469</v>
      </c>
      <c r="G307" s="37" t="s">
        <v>121</v>
      </c>
      <c r="H307" s="34">
        <v>-129.7535</v>
      </c>
      <c r="I307" s="37"/>
    </row>
    <row r="308" spans="1:9" ht="15.75" customHeight="1">
      <c r="A308" s="34"/>
      <c r="B308" s="31" t="str">
        <f ca="1">IFERROR(__xludf.DUMMYFUNCTION("if(isblank(A308),"""",filter(Moorings!A:A,Moorings!B:B=left(A308,14),Moorings!D:D=D308))"),"")</f>
        <v/>
      </c>
      <c r="C308" s="31" t="str">
        <f ca="1">IFERROR(__xludf.DUMMYFUNCTION("if(isblank(A308),"""",filter(Moorings!C:C,Moorings!B:B=left(A308,14),Moorings!D:D=D308))"),"")</f>
        <v/>
      </c>
      <c r="D308" s="36"/>
      <c r="E308" s="31" t="str">
        <f ca="1">IFERROR(__xludf.DUMMYFUNCTION("if(isblank(A308),"""",filter(Moorings!A:A,Moorings!B:B=A308,Moorings!D:D=D308))"),"")</f>
        <v/>
      </c>
      <c r="F308" s="31" t="str">
        <f ca="1">IFERROR(__xludf.DUMMYFUNCTION("if(isblank(A308),"""",filter(Moorings!C:C,Moorings!B:B=A308,Moorings!D:D=D308))"),"")</f>
        <v/>
      </c>
      <c r="G308" s="37"/>
      <c r="H308" s="34"/>
      <c r="I308" s="37"/>
    </row>
    <row r="309" spans="1:9" ht="15.75" customHeight="1">
      <c r="A309" s="45" t="s">
        <v>85</v>
      </c>
      <c r="B309" s="35" t="str">
        <f ca="1">IFERROR(__xludf.DUMMYFUNCTION("if(isblank(A309),"""",filter(Moorings!A:A,Moorings!B:B=left(A309,14),Moorings!D:D=D309))"),"ATAPL-68870-001-0142")</f>
        <v>ATAPL-68870-001-0142</v>
      </c>
      <c r="C309" s="35" t="str">
        <f ca="1">IFERROR(__xludf.DUMMYFUNCTION("if(isblank(A309),"""",filter(Moorings!C:C,Moorings!B:B=left(A309,14),Moorings!D:D=D309))"),"SN0142")</f>
        <v>SN0142</v>
      </c>
      <c r="D309" s="40">
        <v>1</v>
      </c>
      <c r="E309" s="35" t="str">
        <f ca="1">IFERROR(__xludf.DUMMYFUNCTION("if(isblank(A309),"""",filter(Moorings!A:A,Moorings!B:B=A309,Moorings!D:D=D309))"),"ATAPL-58336-00002")</f>
        <v>ATAPL-58336-00002</v>
      </c>
      <c r="F309" s="35" t="str">
        <f ca="1">IFERROR(__xludf.DUMMYFUNCTION("if(isblank(A309),"""",filter(Moorings!C:C,Moorings!B:B=A309,Moorings!D:D=D309))"),"SAMI2-C0075")</f>
        <v>SAMI2-C0075</v>
      </c>
      <c r="G309" s="45" t="s">
        <v>144</v>
      </c>
      <c r="H309" s="41">
        <v>3073</v>
      </c>
      <c r="I309" s="39" t="s">
        <v>226</v>
      </c>
    </row>
    <row r="310" spans="1:9" ht="15.75" customHeight="1">
      <c r="A310" s="45" t="s">
        <v>85</v>
      </c>
      <c r="B310" s="35" t="str">
        <f ca="1">IFERROR(__xludf.DUMMYFUNCTION("if(isblank(A310),"""",filter(Moorings!A:A,Moorings!B:B=left(A310,14),Moorings!D:D=D310))"),"ATAPL-68870-001-0142")</f>
        <v>ATAPL-68870-001-0142</v>
      </c>
      <c r="C310" s="35" t="str">
        <f ca="1">IFERROR(__xludf.DUMMYFUNCTION("if(isblank(A310),"""",filter(Moorings!C:C,Moorings!B:B=left(A310,14),Moorings!D:D=D310))"),"SN0142")</f>
        <v>SN0142</v>
      </c>
      <c r="D310" s="40">
        <v>1</v>
      </c>
      <c r="E310" s="35" t="str">
        <f ca="1">IFERROR(__xludf.DUMMYFUNCTION("if(isblank(A310),"""",filter(Moorings!A:A,Moorings!B:B=A310,Moorings!D:D=D310))"),"ATAPL-58336-00002")</f>
        <v>ATAPL-58336-00002</v>
      </c>
      <c r="F310" s="35" t="str">
        <f ca="1">IFERROR(__xludf.DUMMYFUNCTION("if(isblank(A310),"""",filter(Moorings!C:C,Moorings!B:B=A310,Moorings!D:D=D310))"),"SAMI2-C0075")</f>
        <v>SAMI2-C0075</v>
      </c>
      <c r="G310" s="45" t="s">
        <v>227</v>
      </c>
      <c r="H310" s="41">
        <v>44327</v>
      </c>
      <c r="I310" s="39" t="s">
        <v>226</v>
      </c>
    </row>
    <row r="311" spans="1:9" ht="15.75" customHeight="1">
      <c r="A311" s="45" t="s">
        <v>85</v>
      </c>
      <c r="B311" s="35" t="str">
        <f ca="1">IFERROR(__xludf.DUMMYFUNCTION("if(isblank(A311),"""",filter(Moorings!A:A,Moorings!B:B=left(A311,14),Moorings!D:D=D311))"),"ATAPL-68870-001-0142")</f>
        <v>ATAPL-68870-001-0142</v>
      </c>
      <c r="C311" s="35" t="str">
        <f ca="1">IFERROR(__xludf.DUMMYFUNCTION("if(isblank(A311),"""",filter(Moorings!C:C,Moorings!B:B=left(A311,14),Moorings!D:D=D311))"),"SN0142")</f>
        <v>SN0142</v>
      </c>
      <c r="D311" s="40">
        <v>1</v>
      </c>
      <c r="E311" s="35" t="str">
        <f ca="1">IFERROR(__xludf.DUMMYFUNCTION("if(isblank(A311),"""",filter(Moorings!A:A,Moorings!B:B=A311,Moorings!D:D=D311))"),"ATAPL-58336-00002")</f>
        <v>ATAPL-58336-00002</v>
      </c>
      <c r="F311" s="35" t="str">
        <f ca="1">IFERROR(__xludf.DUMMYFUNCTION("if(isblank(A311),"""",filter(Moorings!C:C,Moorings!B:B=A311,Moorings!D:D=D311))"),"SAMI2-C0075")</f>
        <v>SAMI2-C0075</v>
      </c>
      <c r="G311" s="45" t="s">
        <v>145</v>
      </c>
      <c r="H311" s="41">
        <v>19706</v>
      </c>
      <c r="I311" s="39" t="s">
        <v>226</v>
      </c>
    </row>
    <row r="312" spans="1:9" ht="15.75" customHeight="1">
      <c r="A312" s="45" t="s">
        <v>85</v>
      </c>
      <c r="B312" s="35" t="str">
        <f ca="1">IFERROR(__xludf.DUMMYFUNCTION("if(isblank(A312),"""",filter(Moorings!A:A,Moorings!B:B=left(A312,14),Moorings!D:D=D312))"),"ATAPL-68870-001-0142")</f>
        <v>ATAPL-68870-001-0142</v>
      </c>
      <c r="C312" s="35" t="str">
        <f ca="1">IFERROR(__xludf.DUMMYFUNCTION("if(isblank(A312),"""",filter(Moorings!C:C,Moorings!B:B=left(A312,14),Moorings!D:D=D312))"),"SN0142")</f>
        <v>SN0142</v>
      </c>
      <c r="D312" s="40">
        <v>1</v>
      </c>
      <c r="E312" s="35" t="str">
        <f ca="1">IFERROR(__xludf.DUMMYFUNCTION("if(isblank(A312),"""",filter(Moorings!A:A,Moorings!B:B=A312,Moorings!D:D=D312))"),"ATAPL-58336-00002")</f>
        <v>ATAPL-58336-00002</v>
      </c>
      <c r="F312" s="35" t="str">
        <f ca="1">IFERROR(__xludf.DUMMYFUNCTION("if(isblank(A312),"""",filter(Moorings!C:C,Moorings!B:B=A312,Moorings!D:D=D312))"),"SAMI2-C0075")</f>
        <v>SAMI2-C0075</v>
      </c>
      <c r="G312" s="45" t="s">
        <v>228</v>
      </c>
      <c r="H312" s="41">
        <v>34</v>
      </c>
      <c r="I312" s="39" t="s">
        <v>226</v>
      </c>
    </row>
    <row r="313" spans="1:9" ht="15.75" customHeight="1">
      <c r="A313" s="45" t="s">
        <v>85</v>
      </c>
      <c r="B313" s="35" t="str">
        <f ca="1">IFERROR(__xludf.DUMMYFUNCTION("if(isblank(A313),"""",filter(Moorings!A:A,Moorings!B:B=left(A313,14),Moorings!D:D=D313))"),"ATAPL-68870-001-0142")</f>
        <v>ATAPL-68870-001-0142</v>
      </c>
      <c r="C313" s="35" t="str">
        <f ca="1">IFERROR(__xludf.DUMMYFUNCTION("if(isblank(A313),"""",filter(Moorings!C:C,Moorings!B:B=left(A313,14),Moorings!D:D=D313))"),"SN0142")</f>
        <v>SN0142</v>
      </c>
      <c r="D313" s="40">
        <v>1</v>
      </c>
      <c r="E313" s="35" t="str">
        <f ca="1">IFERROR(__xludf.DUMMYFUNCTION("if(isblank(A313),"""",filter(Moorings!A:A,Moorings!B:B=A313,Moorings!D:D=D313))"),"ATAPL-58336-00002")</f>
        <v>ATAPL-58336-00002</v>
      </c>
      <c r="F313" s="35" t="str">
        <f ca="1">IFERROR(__xludf.DUMMYFUNCTION("if(isblank(A313),"""",filter(Moorings!C:C,Moorings!B:B=A313,Moorings!D:D=D313))"),"SAMI2-C0075")</f>
        <v>SAMI2-C0075</v>
      </c>
      <c r="G313" s="45" t="s">
        <v>229</v>
      </c>
      <c r="H313" s="41">
        <v>15.12</v>
      </c>
      <c r="I313" s="39" t="s">
        <v>226</v>
      </c>
    </row>
    <row r="314" spans="1:9" ht="15.75" customHeight="1">
      <c r="A314" s="45" t="s">
        <v>85</v>
      </c>
      <c r="B314" s="35" t="str">
        <f ca="1">IFERROR(__xludf.DUMMYFUNCTION("if(isblank(A314),"""",filter(Moorings!A:A,Moorings!B:B=left(A314,14),Moorings!D:D=D314))"),"ATAPL-68870-001-0142")</f>
        <v>ATAPL-68870-001-0142</v>
      </c>
      <c r="C314" s="35" t="str">
        <f ca="1">IFERROR(__xludf.DUMMYFUNCTION("if(isblank(A314),"""",filter(Moorings!C:C,Moorings!B:B=left(A314,14),Moorings!D:D=D314))"),"SN0142")</f>
        <v>SN0142</v>
      </c>
      <c r="D314" s="40">
        <v>1</v>
      </c>
      <c r="E314" s="35" t="str">
        <f ca="1">IFERROR(__xludf.DUMMYFUNCTION("if(isblank(A314),"""",filter(Moorings!A:A,Moorings!B:B=A314,Moorings!D:D=D314))"),"ATAPL-58336-00002")</f>
        <v>ATAPL-58336-00002</v>
      </c>
      <c r="F314" s="35" t="str">
        <f ca="1">IFERROR(__xludf.DUMMYFUNCTION("if(isblank(A314),"""",filter(Moorings!C:C,Moorings!B:B=A314,Moorings!D:D=D314))"),"SAMI2-C0075")</f>
        <v>SAMI2-C0075</v>
      </c>
      <c r="G314" s="45" t="s">
        <v>230</v>
      </c>
      <c r="H314" s="41">
        <v>1.9199999999999998E-2</v>
      </c>
      <c r="I314" s="39" t="s">
        <v>226</v>
      </c>
    </row>
    <row r="315" spans="1:9" ht="15.75" customHeight="1">
      <c r="A315" s="45" t="s">
        <v>85</v>
      </c>
      <c r="B315" s="35" t="str">
        <f ca="1">IFERROR(__xludf.DUMMYFUNCTION("if(isblank(A315),"""",filter(Moorings!A:A,Moorings!B:B=left(A315,14),Moorings!D:D=D315))"),"ATAPL-68870-001-0142")</f>
        <v>ATAPL-68870-001-0142</v>
      </c>
      <c r="C315" s="35" t="str">
        <f ca="1">IFERROR(__xludf.DUMMYFUNCTION("if(isblank(A315),"""",filter(Moorings!C:C,Moorings!B:B=left(A315,14),Moorings!D:D=D315))"),"SN0142")</f>
        <v>SN0142</v>
      </c>
      <c r="D315" s="40">
        <v>1</v>
      </c>
      <c r="E315" s="35" t="str">
        <f ca="1">IFERROR(__xludf.DUMMYFUNCTION("if(isblank(A315),"""",filter(Moorings!A:A,Moorings!B:B=A315,Moorings!D:D=D315))"),"ATAPL-58336-00002")</f>
        <v>ATAPL-58336-00002</v>
      </c>
      <c r="F315" s="35" t="str">
        <f ca="1">IFERROR(__xludf.DUMMYFUNCTION("if(isblank(A315),"""",filter(Moorings!C:C,Moorings!B:B=A315,Moorings!D:D=D315))"),"SAMI2-C0075")</f>
        <v>SAMI2-C0075</v>
      </c>
      <c r="G315" s="45" t="s">
        <v>231</v>
      </c>
      <c r="H315" s="41">
        <v>0.76929999999999998</v>
      </c>
      <c r="I315" s="39" t="s">
        <v>226</v>
      </c>
    </row>
    <row r="316" spans="1:9" ht="15.75" customHeight="1">
      <c r="A316" s="45" t="s">
        <v>85</v>
      </c>
      <c r="B316" s="35" t="str">
        <f ca="1">IFERROR(__xludf.DUMMYFUNCTION("if(isblank(A316),"""",filter(Moorings!A:A,Moorings!B:B=left(A316,14),Moorings!D:D=D316))"),"ATAPL-68870-001-0142")</f>
        <v>ATAPL-68870-001-0142</v>
      </c>
      <c r="C316" s="35" t="str">
        <f ca="1">IFERROR(__xludf.DUMMYFUNCTION("if(isblank(A316),"""",filter(Moorings!C:C,Moorings!B:B=left(A316,14),Moorings!D:D=D316))"),"SN0142")</f>
        <v>SN0142</v>
      </c>
      <c r="D316" s="40">
        <v>1</v>
      </c>
      <c r="E316" s="35" t="str">
        <f ca="1">IFERROR(__xludf.DUMMYFUNCTION("if(isblank(A316),"""",filter(Moorings!A:A,Moorings!B:B=A316,Moorings!D:D=D316))"),"ATAPL-58336-00002")</f>
        <v>ATAPL-58336-00002</v>
      </c>
      <c r="F316" s="35" t="str">
        <f ca="1">IFERROR(__xludf.DUMMYFUNCTION("if(isblank(A316),"""",filter(Moorings!C:C,Moorings!B:B=A316,Moorings!D:D=D316))"),"SAMI2-C0075")</f>
        <v>SAMI2-C0075</v>
      </c>
      <c r="G316" s="45" t="s">
        <v>232</v>
      </c>
      <c r="H316" s="41">
        <v>-1.7584</v>
      </c>
      <c r="I316" s="39" t="s">
        <v>226</v>
      </c>
    </row>
    <row r="317" spans="1:9" ht="15.75" customHeight="1">
      <c r="A317" s="46"/>
      <c r="B317" s="31" t="str">
        <f ca="1">IFERROR(__xludf.DUMMYFUNCTION("if(isblank(A317),"""",filter(Moorings!A:A,Moorings!B:B=left(A317,14),Moorings!D:D=D317))"),"")</f>
        <v/>
      </c>
      <c r="C317" s="31" t="str">
        <f ca="1">IFERROR(__xludf.DUMMYFUNCTION("if(isblank(A317),"""",filter(Moorings!C:C,Moorings!B:B=left(A317,14),Moorings!D:D=D317))"),"")</f>
        <v/>
      </c>
      <c r="D317" s="36"/>
      <c r="E317" s="31" t="str">
        <f ca="1">IFERROR(__xludf.DUMMYFUNCTION("if(isblank(A317),"""",filter(Moorings!A:A,Moorings!B:B=A317,Moorings!D:D=D317))"),"")</f>
        <v/>
      </c>
      <c r="F317" s="31" t="str">
        <f ca="1">IFERROR(__xludf.DUMMYFUNCTION("if(isblank(A317),"""",filter(Moorings!C:C,Moorings!B:B=A317,Moorings!D:D=D317))"),"")</f>
        <v/>
      </c>
      <c r="G317" s="46"/>
      <c r="H317" s="34"/>
      <c r="I317" s="37"/>
    </row>
    <row r="318" spans="1:9" ht="15.75" customHeight="1">
      <c r="A318" s="46" t="s">
        <v>85</v>
      </c>
      <c r="B318" s="35" t="str">
        <f ca="1">IFERROR(__xludf.DUMMYFUNCTION("if(isblank(A318),"""",filter(Moorings!A:A,Moorings!B:B=left(A318,14),Moorings!D:D=D318))"),"ATAPL-68870-001-0145")</f>
        <v>ATAPL-68870-001-0145</v>
      </c>
      <c r="C318" s="35" t="str">
        <f ca="1">IFERROR(__xludf.DUMMYFUNCTION("if(isblank(A318),"""",filter(Moorings!C:C,Moorings!B:B=left(A318,14),Moorings!D:D=D318))"),"SN0145")</f>
        <v>SN0145</v>
      </c>
      <c r="D318" s="36">
        <v>2</v>
      </c>
      <c r="E318" s="35" t="str">
        <f ca="1">IFERROR(__xludf.DUMMYFUNCTION("if(isblank(A318),"""",filter(Moorings!A:A,Moorings!B:B=A318,Moorings!D:D=D318))"),"ATAPL-58336-00009")</f>
        <v>ATAPL-58336-00009</v>
      </c>
      <c r="F318" s="35" t="str">
        <f ca="1">IFERROR(__xludf.DUMMYFUNCTION("if(isblank(A318),"""",filter(Moorings!C:C,Moorings!B:B=A318,Moorings!D:D=D318))"),"C0123")</f>
        <v>C0123</v>
      </c>
      <c r="G318" s="46" t="s">
        <v>144</v>
      </c>
      <c r="H318" s="34">
        <v>3073</v>
      </c>
      <c r="I318" s="37" t="s">
        <v>233</v>
      </c>
    </row>
    <row r="319" spans="1:9" ht="15.75" customHeight="1">
      <c r="A319" s="46" t="s">
        <v>85</v>
      </c>
      <c r="B319" s="35" t="str">
        <f ca="1">IFERROR(__xludf.DUMMYFUNCTION("if(isblank(A319),"""",filter(Moorings!A:A,Moorings!B:B=left(A319,14),Moorings!D:D=D319))"),"ATAPL-68870-001-0145")</f>
        <v>ATAPL-68870-001-0145</v>
      </c>
      <c r="C319" s="35" t="str">
        <f ca="1">IFERROR(__xludf.DUMMYFUNCTION("if(isblank(A319),"""",filter(Moorings!C:C,Moorings!B:B=left(A319,14),Moorings!D:D=D319))"),"SN0145")</f>
        <v>SN0145</v>
      </c>
      <c r="D319" s="36">
        <v>2</v>
      </c>
      <c r="E319" s="35" t="str">
        <f ca="1">IFERROR(__xludf.DUMMYFUNCTION("if(isblank(A319),"""",filter(Moorings!A:A,Moorings!B:B=A319,Moorings!D:D=D319))"),"ATAPL-58336-00009")</f>
        <v>ATAPL-58336-00009</v>
      </c>
      <c r="F319" s="35" t="str">
        <f ca="1">IFERROR(__xludf.DUMMYFUNCTION("if(isblank(A319),"""",filter(Moorings!C:C,Moorings!B:B=A319,Moorings!D:D=D319))"),"C0123")</f>
        <v>C0123</v>
      </c>
      <c r="G319" s="46" t="s">
        <v>227</v>
      </c>
      <c r="H319" s="34">
        <v>44327</v>
      </c>
      <c r="I319" s="37" t="s">
        <v>233</v>
      </c>
    </row>
    <row r="320" spans="1:9" ht="15.75" customHeight="1">
      <c r="A320" s="46" t="s">
        <v>85</v>
      </c>
      <c r="B320" s="35" t="str">
        <f ca="1">IFERROR(__xludf.DUMMYFUNCTION("if(isblank(A320),"""",filter(Moorings!A:A,Moorings!B:B=left(A320,14),Moorings!D:D=D320))"),"ATAPL-68870-001-0145")</f>
        <v>ATAPL-68870-001-0145</v>
      </c>
      <c r="C320" s="35" t="str">
        <f ca="1">IFERROR(__xludf.DUMMYFUNCTION("if(isblank(A320),"""",filter(Moorings!C:C,Moorings!B:B=left(A320,14),Moorings!D:D=D320))"),"SN0145")</f>
        <v>SN0145</v>
      </c>
      <c r="D320" s="36">
        <v>2</v>
      </c>
      <c r="E320" s="35" t="str">
        <f ca="1">IFERROR(__xludf.DUMMYFUNCTION("if(isblank(A320),"""",filter(Moorings!A:A,Moorings!B:B=A320,Moorings!D:D=D320))"),"ATAPL-58336-00009")</f>
        <v>ATAPL-58336-00009</v>
      </c>
      <c r="F320" s="35" t="str">
        <f ca="1">IFERROR(__xludf.DUMMYFUNCTION("if(isblank(A320),"""",filter(Moorings!C:C,Moorings!B:B=A320,Moorings!D:D=D320))"),"C0123")</f>
        <v>C0123</v>
      </c>
      <c r="G320" s="46" t="s">
        <v>145</v>
      </c>
      <c r="H320" s="34">
        <v>19706</v>
      </c>
      <c r="I320" s="37" t="s">
        <v>233</v>
      </c>
    </row>
    <row r="321" spans="1:9" ht="15.75" customHeight="1">
      <c r="A321" s="46" t="s">
        <v>85</v>
      </c>
      <c r="B321" s="35" t="str">
        <f ca="1">IFERROR(__xludf.DUMMYFUNCTION("if(isblank(A321),"""",filter(Moorings!A:A,Moorings!B:B=left(A321,14),Moorings!D:D=D321))"),"ATAPL-68870-001-0145")</f>
        <v>ATAPL-68870-001-0145</v>
      </c>
      <c r="C321" s="35" t="str">
        <f ca="1">IFERROR(__xludf.DUMMYFUNCTION("if(isblank(A321),"""",filter(Moorings!C:C,Moorings!B:B=left(A321,14),Moorings!D:D=D321))"),"SN0145")</f>
        <v>SN0145</v>
      </c>
      <c r="D321" s="36">
        <v>2</v>
      </c>
      <c r="E321" s="35" t="str">
        <f ca="1">IFERROR(__xludf.DUMMYFUNCTION("if(isblank(A321),"""",filter(Moorings!A:A,Moorings!B:B=A321,Moorings!D:D=D321))"),"ATAPL-58336-00009")</f>
        <v>ATAPL-58336-00009</v>
      </c>
      <c r="F321" s="35" t="str">
        <f ca="1">IFERROR(__xludf.DUMMYFUNCTION("if(isblank(A321),"""",filter(Moorings!C:C,Moorings!B:B=A321,Moorings!D:D=D321))"),"C0123")</f>
        <v>C0123</v>
      </c>
      <c r="G321" s="46" t="s">
        <v>228</v>
      </c>
      <c r="H321" s="34">
        <v>34</v>
      </c>
      <c r="I321" s="37" t="s">
        <v>233</v>
      </c>
    </row>
    <row r="322" spans="1:9" ht="15.75" customHeight="1">
      <c r="A322" s="46" t="s">
        <v>85</v>
      </c>
      <c r="B322" s="35" t="str">
        <f ca="1">IFERROR(__xludf.DUMMYFUNCTION("if(isblank(A322),"""",filter(Moorings!A:A,Moorings!B:B=left(A322,14),Moorings!D:D=D322))"),"ATAPL-68870-001-0145")</f>
        <v>ATAPL-68870-001-0145</v>
      </c>
      <c r="C322" s="35" t="str">
        <f ca="1">IFERROR(__xludf.DUMMYFUNCTION("if(isblank(A322),"""",filter(Moorings!C:C,Moorings!B:B=left(A322,14),Moorings!D:D=D322))"),"SN0145")</f>
        <v>SN0145</v>
      </c>
      <c r="D322" s="36">
        <v>2</v>
      </c>
      <c r="E322" s="35" t="str">
        <f ca="1">IFERROR(__xludf.DUMMYFUNCTION("if(isblank(A322),"""",filter(Moorings!A:A,Moorings!B:B=A322,Moorings!D:D=D322))"),"ATAPL-58336-00009")</f>
        <v>ATAPL-58336-00009</v>
      </c>
      <c r="F322" s="35" t="str">
        <f ca="1">IFERROR(__xludf.DUMMYFUNCTION("if(isblank(A322),"""",filter(Moorings!C:C,Moorings!B:B=A322,Moorings!D:D=D322))"),"C0123")</f>
        <v>C0123</v>
      </c>
      <c r="G322" s="46" t="s">
        <v>229</v>
      </c>
      <c r="H322" s="34">
        <v>14.76</v>
      </c>
      <c r="I322" s="37"/>
    </row>
    <row r="323" spans="1:9" ht="15.75" customHeight="1">
      <c r="A323" s="46" t="s">
        <v>85</v>
      </c>
      <c r="B323" s="35" t="str">
        <f ca="1">IFERROR(__xludf.DUMMYFUNCTION("if(isblank(A323),"""",filter(Moorings!A:A,Moorings!B:B=left(A323,14),Moorings!D:D=D323))"),"ATAPL-68870-001-0145")</f>
        <v>ATAPL-68870-001-0145</v>
      </c>
      <c r="C323" s="35" t="str">
        <f ca="1">IFERROR(__xludf.DUMMYFUNCTION("if(isblank(A323),"""",filter(Moorings!C:C,Moorings!B:B=left(A323,14),Moorings!D:D=D323))"),"SN0145")</f>
        <v>SN0145</v>
      </c>
      <c r="D323" s="36">
        <v>2</v>
      </c>
      <c r="E323" s="35" t="str">
        <f ca="1">IFERROR(__xludf.DUMMYFUNCTION("if(isblank(A323),"""",filter(Moorings!A:A,Moorings!B:B=A323,Moorings!D:D=D323))"),"ATAPL-58336-00009")</f>
        <v>ATAPL-58336-00009</v>
      </c>
      <c r="F323" s="35" t="str">
        <f ca="1">IFERROR(__xludf.DUMMYFUNCTION("if(isblank(A323),"""",filter(Moorings!C:C,Moorings!B:B=A323,Moorings!D:D=D323))"),"C0123")</f>
        <v>C0123</v>
      </c>
      <c r="G323" s="46" t="s">
        <v>230</v>
      </c>
      <c r="H323" s="34">
        <v>2.7400000000000001E-2</v>
      </c>
      <c r="I323" s="37"/>
    </row>
    <row r="324" spans="1:9" ht="15.75" customHeight="1">
      <c r="A324" s="46" t="s">
        <v>85</v>
      </c>
      <c r="B324" s="35" t="str">
        <f ca="1">IFERROR(__xludf.DUMMYFUNCTION("if(isblank(A324),"""",filter(Moorings!A:A,Moorings!B:B=left(A324,14),Moorings!D:D=D324))"),"ATAPL-68870-001-0145")</f>
        <v>ATAPL-68870-001-0145</v>
      </c>
      <c r="C324" s="35" t="str">
        <f ca="1">IFERROR(__xludf.DUMMYFUNCTION("if(isblank(A324),"""",filter(Moorings!C:C,Moorings!B:B=left(A324,14),Moorings!D:D=D324))"),"SN0145")</f>
        <v>SN0145</v>
      </c>
      <c r="D324" s="36">
        <v>2</v>
      </c>
      <c r="E324" s="35" t="str">
        <f ca="1">IFERROR(__xludf.DUMMYFUNCTION("if(isblank(A324),"""",filter(Moorings!A:A,Moorings!B:B=A324,Moorings!D:D=D324))"),"ATAPL-58336-00009")</f>
        <v>ATAPL-58336-00009</v>
      </c>
      <c r="F324" s="35" t="str">
        <f ca="1">IFERROR(__xludf.DUMMYFUNCTION("if(isblank(A324),"""",filter(Moorings!C:C,Moorings!B:B=A324,Moorings!D:D=D324))"),"C0123")</f>
        <v>C0123</v>
      </c>
      <c r="G324" s="46" t="s">
        <v>231</v>
      </c>
      <c r="H324" s="34">
        <v>0.73280000000000001</v>
      </c>
      <c r="I324" s="37"/>
    </row>
    <row r="325" spans="1:9" ht="15.75" customHeight="1">
      <c r="A325" s="46" t="s">
        <v>85</v>
      </c>
      <c r="B325" s="35" t="str">
        <f ca="1">IFERROR(__xludf.DUMMYFUNCTION("if(isblank(A325),"""",filter(Moorings!A:A,Moorings!B:B=left(A325,14),Moorings!D:D=D325))"),"ATAPL-68870-001-0145")</f>
        <v>ATAPL-68870-001-0145</v>
      </c>
      <c r="C325" s="35" t="str">
        <f ca="1">IFERROR(__xludf.DUMMYFUNCTION("if(isblank(A325),"""",filter(Moorings!C:C,Moorings!B:B=left(A325,14),Moorings!D:D=D325))"),"SN0145")</f>
        <v>SN0145</v>
      </c>
      <c r="D325" s="36">
        <v>2</v>
      </c>
      <c r="E325" s="35" t="str">
        <f ca="1">IFERROR(__xludf.DUMMYFUNCTION("if(isblank(A325),"""",filter(Moorings!A:A,Moorings!B:B=A325,Moorings!D:D=D325))"),"ATAPL-58336-00009")</f>
        <v>ATAPL-58336-00009</v>
      </c>
      <c r="F325" s="35" t="str">
        <f ca="1">IFERROR(__xludf.DUMMYFUNCTION("if(isblank(A325),"""",filter(Moorings!C:C,Moorings!B:B=A325,Moorings!D:D=D325))"),"C0123")</f>
        <v>C0123</v>
      </c>
      <c r="G325" s="46" t="s">
        <v>232</v>
      </c>
      <c r="H325" s="34">
        <v>-1.7433000000000001</v>
      </c>
      <c r="I325" s="37"/>
    </row>
    <row r="326" spans="1:9" ht="15.75" customHeight="1">
      <c r="A326" s="37"/>
      <c r="B326" s="31" t="str">
        <f ca="1">IFERROR(__xludf.DUMMYFUNCTION("if(isblank(A326),"""",filter(Moorings!A:A,Moorings!B:B=left(A326,14),Moorings!D:D=D326))"),"")</f>
        <v/>
      </c>
      <c r="C326" s="31" t="str">
        <f ca="1">IFERROR(__xludf.DUMMYFUNCTION("if(isblank(A326),"""",filter(Moorings!C:C,Moorings!B:B=left(A326,14),Moorings!D:D=D326))"),"")</f>
        <v/>
      </c>
      <c r="D326" s="36"/>
      <c r="E326" s="31" t="str">
        <f ca="1">IFERROR(__xludf.DUMMYFUNCTION("if(isblank(A326),"""",filter(Moorings!A:A,Moorings!B:B=A326,Moorings!D:D=D326))"),"")</f>
        <v/>
      </c>
      <c r="F326" s="31" t="str">
        <f ca="1">IFERROR(__xludf.DUMMYFUNCTION("if(isblank(A326),"""",filter(Moorings!C:C,Moorings!B:B=A326,Moorings!D:D=D326))"),"")</f>
        <v/>
      </c>
      <c r="G326" s="37"/>
      <c r="H326" s="34"/>
      <c r="I326" s="37"/>
    </row>
    <row r="327" spans="1:9" ht="15.75" customHeight="1">
      <c r="A327" s="37"/>
      <c r="B327" s="31" t="str">
        <f ca="1">IFERROR(__xludf.DUMMYFUNCTION("if(isblank(A327),"""",filter(Moorings!A:A,Moorings!B:B=left(A327,14),Moorings!D:D=D327))"),"")</f>
        <v/>
      </c>
      <c r="C327" s="31" t="str">
        <f ca="1">IFERROR(__xludf.DUMMYFUNCTION("if(isblank(A327),"""",filter(Moorings!C:C,Moorings!B:B=left(A327,14),Moorings!D:D=D327))"),"")</f>
        <v/>
      </c>
      <c r="D327" s="36"/>
      <c r="E327" s="31" t="str">
        <f ca="1">IFERROR(__xludf.DUMMYFUNCTION("if(isblank(A327),"""",filter(Moorings!A:A,Moorings!B:B=A327,Moorings!D:D=D327))"),"")</f>
        <v/>
      </c>
      <c r="F327" s="31" t="str">
        <f ca="1">IFERROR(__xludf.DUMMYFUNCTION("if(isblank(A327),"""",filter(Moorings!C:C,Moorings!B:B=A327,Moorings!D:D=D327))"),"")</f>
        <v/>
      </c>
      <c r="G327" s="37"/>
      <c r="H327" s="34"/>
      <c r="I327" s="37"/>
    </row>
    <row r="328" spans="1:9" ht="15.75" customHeight="1">
      <c r="A328" s="37"/>
      <c r="B328" s="31" t="str">
        <f ca="1">IFERROR(__xludf.DUMMYFUNCTION("if(isblank(A328),"""",filter(Moorings!A:A,Moorings!B:B=left(A328,14),Moorings!D:D=D328))"),"")</f>
        <v/>
      </c>
      <c r="C328" s="31" t="str">
        <f ca="1">IFERROR(__xludf.DUMMYFUNCTION("if(isblank(A328),"""",filter(Moorings!C:C,Moorings!B:B=left(A328,14),Moorings!D:D=D328))"),"")</f>
        <v/>
      </c>
      <c r="D328" s="36"/>
      <c r="E328" s="31" t="str">
        <f ca="1">IFERROR(__xludf.DUMMYFUNCTION("if(isblank(A328),"""",filter(Moorings!A:A,Moorings!B:B=A328,Moorings!D:D=D328))"),"")</f>
        <v/>
      </c>
      <c r="F328" s="31" t="str">
        <f ca="1">IFERROR(__xludf.DUMMYFUNCTION("if(isblank(A328),"""",filter(Moorings!C:C,Moorings!B:B=A328,Moorings!D:D=D328))"),"")</f>
        <v/>
      </c>
      <c r="G328" s="37"/>
      <c r="H328" s="34"/>
      <c r="I328" s="37"/>
    </row>
    <row r="329" spans="1:9" ht="15.75" customHeight="1">
      <c r="A329" s="37"/>
      <c r="B329" s="31" t="str">
        <f ca="1">IFERROR(__xludf.DUMMYFUNCTION("if(isblank(A329),"""",filter(Moorings!A:A,Moorings!B:B=left(A329,14),Moorings!D:D=D329))"),"")</f>
        <v/>
      </c>
      <c r="C329" s="31" t="str">
        <f ca="1">IFERROR(__xludf.DUMMYFUNCTION("if(isblank(A329),"""",filter(Moorings!C:C,Moorings!B:B=left(A329,14),Moorings!D:D=D329))"),"")</f>
        <v/>
      </c>
      <c r="D329" s="36"/>
      <c r="E329" s="31" t="str">
        <f ca="1">IFERROR(__xludf.DUMMYFUNCTION("if(isblank(A329),"""",filter(Moorings!A:A,Moorings!B:B=A329,Moorings!D:D=D329))"),"")</f>
        <v/>
      </c>
      <c r="F329" s="31" t="str">
        <f ca="1">IFERROR(__xludf.DUMMYFUNCTION("if(isblank(A329),"""",filter(Moorings!C:C,Moorings!B:B=A329,Moorings!D:D=D329))"),"")</f>
        <v/>
      </c>
      <c r="G329" s="34"/>
      <c r="H329" s="34"/>
      <c r="I329" s="37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"/>
  <cols>
    <col min="1" max="1" width="21.83203125" customWidth="1"/>
    <col min="2" max="2" width="17.1640625" customWidth="1"/>
    <col min="3" max="3" width="31.5" customWidth="1"/>
    <col min="4" max="4" width="7.6640625" customWidth="1"/>
    <col min="5" max="5" width="21.6640625" customWidth="1"/>
    <col min="6" max="6" width="9.83203125" customWidth="1"/>
    <col min="7" max="7" width="11.5" customWidth="1"/>
  </cols>
  <sheetData>
    <row r="1" spans="1:7">
      <c r="A1" s="49" t="s">
        <v>234</v>
      </c>
      <c r="B1" s="50" t="s">
        <v>235</v>
      </c>
      <c r="C1" s="50" t="s">
        <v>236</v>
      </c>
      <c r="D1" s="50" t="s">
        <v>237</v>
      </c>
      <c r="E1" s="50" t="s">
        <v>238</v>
      </c>
      <c r="F1" s="50" t="s">
        <v>239</v>
      </c>
      <c r="G1" s="50" t="s">
        <v>240</v>
      </c>
    </row>
    <row r="2" spans="1:7">
      <c r="A2" s="51" t="str">
        <f>Moorings!A2</f>
        <v>ATAPL-69839-001-0103</v>
      </c>
      <c r="B2" s="51" t="str">
        <f>IF(D2="Mooring",Moorings!B2,"")</f>
        <v>RS03AXPS-PC03A</v>
      </c>
      <c r="C2" s="52" t="str">
        <f>IF(D2="Sensor",Moorings!B2,"")</f>
        <v/>
      </c>
      <c r="D2" s="53" t="str">
        <f>IF(ISBLANK(Moorings!B2),"",IF(LEN(Moorings!B2)&gt;14,"Sensor","Mooring"))</f>
        <v>Mooring</v>
      </c>
      <c r="E2" s="54" t="str">
        <f>Moorings!C2</f>
        <v>SN0103</v>
      </c>
      <c r="F2" s="55">
        <f>IF(D2="Mooring",Moorings!E2,"")</f>
        <v>41909</v>
      </c>
      <c r="G2" s="52"/>
    </row>
    <row r="3" spans="1:7">
      <c r="A3" s="51" t="str">
        <f>Moorings!A3</f>
        <v>ATAPL-58315-00002</v>
      </c>
      <c r="B3" s="51" t="str">
        <f>IF(D3="Mooring",Moorings!B3,"")</f>
        <v/>
      </c>
      <c r="C3" s="51" t="str">
        <f>IF(D3="Sensor",Moorings!B3,"")</f>
        <v>RS03AXPS-PC03A-05-ADCPTD302</v>
      </c>
      <c r="D3" s="53" t="str">
        <f>IF(ISBLANK(Moorings!B3),"",IF(LEN(Moorings!B3)&gt;14,"Sensor","Mooring"))</f>
        <v>Sensor</v>
      </c>
      <c r="E3" s="54">
        <f>Moorings!C3</f>
        <v>18974</v>
      </c>
      <c r="F3" s="55" t="str">
        <f>IF(D3="Mooring",Moorings!E3,"")</f>
        <v/>
      </c>
      <c r="G3" s="52"/>
    </row>
    <row r="4" spans="1:7">
      <c r="A4" s="51" t="str">
        <f>Moorings!A4</f>
        <v>ATAPL-58345-00002</v>
      </c>
      <c r="B4" s="51" t="str">
        <f>IF(D4="Mooring",Moorings!B4,"")</f>
        <v/>
      </c>
      <c r="C4" s="51" t="str">
        <f>IF(D4="Sensor",Moorings!B4,"")</f>
        <v>RS03AXPS-PC03A-06-VADCPA301</v>
      </c>
      <c r="D4" s="53" t="str">
        <f>IF(ISBLANK(Moorings!B4),"",IF(LEN(Moorings!B4)&gt;14,"Sensor","Mooring"))</f>
        <v>Sensor</v>
      </c>
      <c r="E4" s="54">
        <f>Moorings!C4</f>
        <v>19073</v>
      </c>
      <c r="F4" s="55" t="str">
        <f>IF(D4="Mooring",Moorings!E4,"")</f>
        <v/>
      </c>
      <c r="G4" s="52"/>
    </row>
    <row r="5" spans="1:7">
      <c r="A5" s="51" t="str">
        <f>Moorings!A5</f>
        <v>ATAPL-58317-00006</v>
      </c>
      <c r="B5" s="51" t="str">
        <f>IF(D5="Mooring",Moorings!B5,"")</f>
        <v/>
      </c>
      <c r="C5" s="51" t="str">
        <f>IF(D5="Sensor",Moorings!B5,"")</f>
        <v>RS03AXPS-PC03A-07-CAMDSC302</v>
      </c>
      <c r="D5" s="53" t="str">
        <f>IF(ISBLANK(Moorings!B5),"",IF(LEN(Moorings!B5)&gt;14,"Sensor","Mooring"))</f>
        <v>Sensor</v>
      </c>
      <c r="E5" s="54">
        <f>Moorings!C5</f>
        <v>108</v>
      </c>
      <c r="F5" s="55" t="str">
        <f>IF(D5="Mooring",Moorings!E5,"")</f>
        <v/>
      </c>
      <c r="G5" s="52"/>
    </row>
    <row r="6" spans="1:7">
      <c r="A6" s="51" t="str">
        <f>Moorings!A6</f>
        <v>ATAPL-58324-00004</v>
      </c>
      <c r="B6" s="51" t="str">
        <f>IF(D6="Mooring",Moorings!B6,"")</f>
        <v/>
      </c>
      <c r="C6" s="51" t="str">
        <f>IF(D6="Sensor",Moorings!B6,"")</f>
        <v>RS03AXPS-PC03A-08-HYDBBA303</v>
      </c>
      <c r="D6" s="53" t="str">
        <f>IF(ISBLANK(Moorings!B6),"",IF(LEN(Moorings!B6)&gt;14,"Sensor","Mooring"))</f>
        <v>Sensor</v>
      </c>
      <c r="E6" s="54">
        <f>Moorings!C6</f>
        <v>1272</v>
      </c>
      <c r="F6" s="55" t="str">
        <f>IF(D6="Mooring",Moorings!E6,"")</f>
        <v/>
      </c>
      <c r="G6" s="52"/>
    </row>
    <row r="7" spans="1:7">
      <c r="A7" s="51" t="str">
        <f>Moorings!A7</f>
        <v>ATAPL-66662-00004</v>
      </c>
      <c r="B7" s="51" t="str">
        <f>IF(D7="Mooring",Moorings!B7,"")</f>
        <v/>
      </c>
      <c r="C7" s="51" t="str">
        <f>IF(D7="Sensor",Moorings!B7,"")</f>
        <v>RS03AXPS-PC03A-4A-CTDPFA303</v>
      </c>
      <c r="D7" s="53" t="str">
        <f>IF(ISBLANK(Moorings!B7),"",IF(LEN(Moorings!B7)&gt;14,"Sensor","Mooring"))</f>
        <v>Sensor</v>
      </c>
      <c r="E7" s="54" t="str">
        <f>Moorings!C7</f>
        <v>16P71179-7233</v>
      </c>
      <c r="F7" s="55" t="str">
        <f>IF(D7="Mooring",Moorings!E7,"")</f>
        <v/>
      </c>
      <c r="G7" s="52"/>
    </row>
    <row r="8" spans="1:7">
      <c r="A8" s="51" t="str">
        <f>Moorings!A8</f>
        <v>ATAPL-58320-00006</v>
      </c>
      <c r="B8" s="51" t="str">
        <f>IF(D8="Mooring",Moorings!B8,"")</f>
        <v/>
      </c>
      <c r="C8" s="51" t="str">
        <f>IF(D8="Sensor",Moorings!B8,"")</f>
        <v>RS03AXPS-PC03A-4A-DOSTAD303</v>
      </c>
      <c r="D8" s="53" t="str">
        <f>IF(ISBLANK(Moorings!B8),"",IF(LEN(Moorings!B8)&gt;14,"Sensor","Mooring"))</f>
        <v>Sensor</v>
      </c>
      <c r="E8" s="54">
        <f>Moorings!C8</f>
        <v>276</v>
      </c>
      <c r="F8" s="55" t="str">
        <f>IF(D8="Mooring",Moorings!E8,"")</f>
        <v/>
      </c>
      <c r="G8" s="52"/>
    </row>
    <row r="9" spans="1:7">
      <c r="A9" s="51" t="str">
        <f>Moorings!A9</f>
        <v>ATAPL-58337-00004</v>
      </c>
      <c r="B9" s="51" t="str">
        <f>IF(D9="Mooring",Moorings!B9,"")</f>
        <v/>
      </c>
      <c r="C9" s="51" t="str">
        <f>IF(D9="Sensor",Moorings!B9,"")</f>
        <v>RS03AXPS-PC03A-4B-PHSENA302</v>
      </c>
      <c r="D9" s="53" t="str">
        <f>IF(ISBLANK(Moorings!B9),"",IF(LEN(Moorings!B9)&gt;14,"Sensor","Mooring"))</f>
        <v>Sensor</v>
      </c>
      <c r="E9" s="54" t="str">
        <f>Moorings!C9</f>
        <v>SAMI2-P0110</v>
      </c>
      <c r="F9" s="55" t="str">
        <f>IF(D9="Mooring",Moorings!E9,"")</f>
        <v/>
      </c>
      <c r="G9" s="52"/>
    </row>
    <row r="10" spans="1:7">
      <c r="A10" s="51" t="str">
        <f>Moorings!A10</f>
        <v>ATAPL-58322-00004</v>
      </c>
      <c r="B10" s="51" t="str">
        <f>IF(D10="Mooring",Moorings!B10,"")</f>
        <v/>
      </c>
      <c r="C10" s="51" t="str">
        <f>IF(D10="Sensor",Moorings!B10,"")</f>
        <v>RS03AXPS-PC03A-4C-FLORDD303</v>
      </c>
      <c r="D10" s="53" t="str">
        <f>IF(ISBLANK(Moorings!B10),"",IF(LEN(Moorings!B10)&gt;14,"Sensor","Mooring"))</f>
        <v>Sensor</v>
      </c>
      <c r="E10" s="54">
        <f>Moorings!C10</f>
        <v>1131</v>
      </c>
      <c r="F10" s="55" t="str">
        <f>IF(D10="Mooring",Moorings!E10,"")</f>
        <v/>
      </c>
      <c r="G10" s="52"/>
    </row>
    <row r="11" spans="1:7">
      <c r="A11" s="51">
        <f>Moorings!A11</f>
        <v>0</v>
      </c>
      <c r="B11" s="51" t="str">
        <f>IF(D11="Mooring",Moorings!B11,"")</f>
        <v/>
      </c>
      <c r="C11" s="52" t="str">
        <f>IF(D11="Sensor",Moorings!B11,"")</f>
        <v/>
      </c>
      <c r="D11" s="53" t="str">
        <f>IF(ISBLANK(Moorings!B11),"",IF(LEN(Moorings!B11)&gt;14,"Sensor","Mooring"))</f>
        <v/>
      </c>
      <c r="E11" s="54">
        <f>Moorings!C11</f>
        <v>0</v>
      </c>
      <c r="F11" s="55" t="str">
        <f>IF(D11="Mooring",Moorings!E11,"")</f>
        <v/>
      </c>
      <c r="G11" s="52"/>
    </row>
    <row r="12" spans="1:7">
      <c r="A12" s="51" t="str">
        <f>Moorings!A12</f>
        <v>ATAPL-69839-001-0106</v>
      </c>
      <c r="B12" s="51" t="str">
        <f>IF(D12="Mooring",Moorings!B12,"")</f>
        <v>RS03AXPS-PC03A</v>
      </c>
      <c r="C12" s="52" t="str">
        <f>IF(D12="Sensor",Moorings!B12,"")</f>
        <v/>
      </c>
      <c r="D12" s="53" t="str">
        <f>IF(ISBLANK(Moorings!B12),"",IF(LEN(Moorings!B12)&gt;14,"Sensor","Mooring"))</f>
        <v>Mooring</v>
      </c>
      <c r="E12" s="54" t="str">
        <f>Moorings!C12</f>
        <v>SN0106</v>
      </c>
      <c r="F12" s="55">
        <f>IF(D12="Mooring",Moorings!E12,"")</f>
        <v>42194</v>
      </c>
      <c r="G12" s="52"/>
    </row>
    <row r="13" spans="1:7">
      <c r="A13" s="51" t="str">
        <f>Moorings!A13</f>
        <v>ATAPL-58315-00005</v>
      </c>
      <c r="B13" s="51" t="str">
        <f>IF(D13="Mooring",Moorings!B13,"")</f>
        <v/>
      </c>
      <c r="C13" s="51" t="str">
        <f>IF(D13="Sensor",Moorings!B13,"")</f>
        <v>RS03AXPS-PC03A-05-ADCPTD302</v>
      </c>
      <c r="D13" s="53" t="str">
        <f>IF(ISBLANK(Moorings!B13),"",IF(LEN(Moorings!B13)&gt;14,"Sensor","Mooring"))</f>
        <v>Sensor</v>
      </c>
      <c r="E13" s="54">
        <f>Moorings!C13</f>
        <v>23339</v>
      </c>
      <c r="F13" s="55" t="str">
        <f>IF(D13="Mooring",Moorings!E13,"")</f>
        <v/>
      </c>
      <c r="G13" s="52"/>
    </row>
    <row r="14" spans="1:7">
      <c r="A14" s="51" t="str">
        <f>Moorings!A14</f>
        <v>ATAPL-58345-00005</v>
      </c>
      <c r="B14" s="51" t="str">
        <f>IF(D14="Mooring",Moorings!B14,"")</f>
        <v/>
      </c>
      <c r="C14" s="51" t="str">
        <f>IF(D14="Sensor",Moorings!B14,"")</f>
        <v>RS03AXPS-PC03A-06-VADCPA301</v>
      </c>
      <c r="D14" s="53" t="str">
        <f>IF(ISBLANK(Moorings!B14),"",IF(LEN(Moorings!B14)&gt;14,"Sensor","Mooring"))</f>
        <v>Sensor</v>
      </c>
      <c r="E14" s="54">
        <f>Moorings!C14</f>
        <v>23341</v>
      </c>
      <c r="F14" s="55" t="str">
        <f>IF(D14="Mooring",Moorings!E14,"")</f>
        <v/>
      </c>
      <c r="G14" s="52"/>
    </row>
    <row r="15" spans="1:7">
      <c r="A15" s="51" t="str">
        <f>Moorings!A15</f>
        <v>ATAPL-58317-00003</v>
      </c>
      <c r="B15" s="51" t="str">
        <f>IF(D15="Mooring",Moorings!B15,"")</f>
        <v/>
      </c>
      <c r="C15" s="51" t="str">
        <f>IF(D15="Sensor",Moorings!B15,"")</f>
        <v>RS03AXPS-PC03A-07-CAMDSC302</v>
      </c>
      <c r="D15" s="53" t="str">
        <f>IF(ISBLANK(Moorings!B15),"",IF(LEN(Moorings!B15)&gt;14,"Sensor","Mooring"))</f>
        <v>Sensor</v>
      </c>
      <c r="E15" s="54">
        <f>Moorings!C15</f>
        <v>103</v>
      </c>
      <c r="F15" s="55" t="str">
        <f>IF(D15="Mooring",Moorings!E15,"")</f>
        <v/>
      </c>
      <c r="G15" s="52"/>
    </row>
    <row r="16" spans="1:7">
      <c r="A16" s="51" t="str">
        <f>Moorings!A16</f>
        <v>ATAPL-58324-00009</v>
      </c>
      <c r="B16" s="51" t="str">
        <f>IF(D16="Mooring",Moorings!B16,"")</f>
        <v/>
      </c>
      <c r="C16" s="51" t="str">
        <f>IF(D16="Sensor",Moorings!B16,"")</f>
        <v>RS03AXPS-PC03A-08-HYDBBA303</v>
      </c>
      <c r="D16" s="53" t="str">
        <f>IF(ISBLANK(Moorings!B16),"",IF(LEN(Moorings!B16)&gt;14,"Sensor","Mooring"))</f>
        <v>Sensor</v>
      </c>
      <c r="E16" s="54">
        <f>Moorings!C16</f>
        <v>1362</v>
      </c>
      <c r="F16" s="55" t="str">
        <f>IF(D16="Mooring",Moorings!E16,"")</f>
        <v/>
      </c>
      <c r="G16" s="52"/>
    </row>
    <row r="17" spans="1:7">
      <c r="A17" s="51" t="str">
        <f>Moorings!A17</f>
        <v>ATAPL-66662-00011</v>
      </c>
      <c r="B17" s="51" t="str">
        <f>IF(D17="Mooring",Moorings!B17,"")</f>
        <v/>
      </c>
      <c r="C17" s="51" t="str">
        <f>IF(D17="Sensor",Moorings!B17,"")</f>
        <v>RS03AXPS-PC03A-4A-CTDPFA303</v>
      </c>
      <c r="D17" s="53" t="str">
        <f>IF(ISBLANK(Moorings!B17),"",IF(LEN(Moorings!B17)&gt;14,"Sensor","Mooring"))</f>
        <v>Sensor</v>
      </c>
      <c r="E17" s="54" t="str">
        <f>Moorings!C17</f>
        <v>16-50123</v>
      </c>
      <c r="F17" s="55" t="str">
        <f>IF(D17="Mooring",Moorings!E17,"")</f>
        <v/>
      </c>
      <c r="G17" s="52"/>
    </row>
    <row r="18" spans="1:7">
      <c r="A18" s="51" t="str">
        <f>Moorings!A18</f>
        <v>ATAPL-58320-00012</v>
      </c>
      <c r="B18" s="51" t="str">
        <f>IF(D18="Mooring",Moorings!B18,"")</f>
        <v/>
      </c>
      <c r="C18" s="51" t="str">
        <f>IF(D18="Sensor",Moorings!B18,"")</f>
        <v>RS03AXPS-PC03A-4A-DOSTAD303</v>
      </c>
      <c r="D18" s="53" t="str">
        <f>IF(ISBLANK(Moorings!B18),"",IF(LEN(Moorings!B18)&gt;14,"Sensor","Mooring"))</f>
        <v>Sensor</v>
      </c>
      <c r="E18" s="54">
        <f>Moorings!C18</f>
        <v>473</v>
      </c>
      <c r="F18" s="55" t="str">
        <f>IF(D18="Mooring",Moorings!E18,"")</f>
        <v/>
      </c>
      <c r="G18" s="52"/>
    </row>
    <row r="19" spans="1:7">
      <c r="A19" s="51" t="str">
        <f>Moorings!A19</f>
        <v>ATAPL-58337-00001</v>
      </c>
      <c r="B19" s="51" t="str">
        <f>IF(D19="Mooring",Moorings!B19,"")</f>
        <v/>
      </c>
      <c r="C19" s="51" t="str">
        <f>IF(D19="Sensor",Moorings!B19,"")</f>
        <v>RS03AXPS-PC03A-4B-PHSENA302</v>
      </c>
      <c r="D19" s="53" t="str">
        <f>IF(ISBLANK(Moorings!B19),"",IF(LEN(Moorings!B19)&gt;14,"Sensor","Mooring"))</f>
        <v>Sensor</v>
      </c>
      <c r="E19" s="54" t="str">
        <f>Moorings!C19</f>
        <v>P0059</v>
      </c>
      <c r="F19" s="55" t="str">
        <f>IF(D19="Mooring",Moorings!E19,"")</f>
        <v/>
      </c>
      <c r="G19" s="52"/>
    </row>
    <row r="20" spans="1:7">
      <c r="A20" s="51" t="str">
        <f>Moorings!A20</f>
        <v>ATAPL-58322-00012</v>
      </c>
      <c r="B20" s="51" t="str">
        <f>IF(D20="Mooring",Moorings!B20,"")</f>
        <v/>
      </c>
      <c r="C20" s="51" t="str">
        <f>IF(D20="Sensor",Moorings!B20,"")</f>
        <v>RS03AXPS-PC03A-4C-FLORDD303</v>
      </c>
      <c r="D20" s="53" t="str">
        <f>IF(ISBLANK(Moorings!B20),"",IF(LEN(Moorings!B20)&gt;14,"Sensor","Mooring"))</f>
        <v>Sensor</v>
      </c>
      <c r="E20" s="54">
        <f>Moorings!C20</f>
        <v>1294</v>
      </c>
      <c r="F20" s="55" t="str">
        <f>IF(D20="Mooring",Moorings!E20,"")</f>
        <v/>
      </c>
      <c r="G20" s="52"/>
    </row>
    <row r="21" spans="1:7">
      <c r="A21" s="51">
        <f>Moorings!A21</f>
        <v>0</v>
      </c>
      <c r="B21" s="51" t="str">
        <f>IF(D21="Mooring",Moorings!B21,"")</f>
        <v/>
      </c>
      <c r="C21" s="52" t="str">
        <f>IF(D21="Sensor",Moorings!B21,"")</f>
        <v/>
      </c>
      <c r="D21" s="53" t="str">
        <f>IF(ISBLANK(Moorings!B21),"",IF(LEN(Moorings!B21)&gt;14,"Sensor","Mooring"))</f>
        <v/>
      </c>
      <c r="E21" s="54">
        <f>Moorings!C21</f>
        <v>0</v>
      </c>
      <c r="F21" s="55" t="str">
        <f>IF(D21="Mooring",Moorings!E21,"")</f>
        <v/>
      </c>
      <c r="G21" s="52"/>
    </row>
    <row r="22" spans="1:7">
      <c r="A22" s="51" t="str">
        <f>Moorings!A22</f>
        <v>ATAPL-68870-001-0142</v>
      </c>
      <c r="B22" s="51" t="str">
        <f>IF(D22="Mooring",Moorings!B22,"")</f>
        <v>RS03AXPS-SF03A</v>
      </c>
      <c r="C22" s="52" t="str">
        <f>IF(D22="Sensor",Moorings!B22,"")</f>
        <v/>
      </c>
      <c r="D22" s="53" t="str">
        <f>IF(ISBLANK(Moorings!B22),"",IF(LEN(Moorings!B22)&gt;14,"Sensor","Mooring"))</f>
        <v>Mooring</v>
      </c>
      <c r="E22" s="54" t="str">
        <f>Moorings!C22</f>
        <v>SN0142</v>
      </c>
      <c r="F22" s="55">
        <f>IF(D22="Mooring",Moorings!E22,"")</f>
        <v>41909</v>
      </c>
      <c r="G22" s="52"/>
    </row>
    <row r="23" spans="1:7">
      <c r="A23" s="51" t="str">
        <f>Moorings!A23</f>
        <v>ATAPL-66662-00003</v>
      </c>
      <c r="B23" s="51" t="str">
        <f>IF(D23="Mooring",Moorings!B23,"")</f>
        <v/>
      </c>
      <c r="C23" s="51" t="str">
        <f>IF(D23="Sensor",Moorings!B23,"")</f>
        <v>RS03AXPS-SF03A-2A-CTDPFA302</v>
      </c>
      <c r="D23" s="53" t="str">
        <f>IF(ISBLANK(Moorings!B23),"",IF(LEN(Moorings!B23)&gt;14,"Sensor","Mooring"))</f>
        <v>Sensor</v>
      </c>
      <c r="E23" s="54" t="str">
        <f>Moorings!C23</f>
        <v>16P71179-7232-2484</v>
      </c>
      <c r="F23" s="55" t="str">
        <f>IF(D23="Mooring",Moorings!E23,"")</f>
        <v/>
      </c>
      <c r="G23" s="52"/>
    </row>
    <row r="24" spans="1:7">
      <c r="A24" s="51" t="str">
        <f>Moorings!A24</f>
        <v>ATAPL-58694-00002</v>
      </c>
      <c r="B24" s="51" t="str">
        <f>IF(D24="Mooring",Moorings!B24,"")</f>
        <v/>
      </c>
      <c r="C24" s="51" t="str">
        <f>IF(D24="Sensor",Moorings!B24,"")</f>
        <v>RS03AXPS-SF03A-2A-DOFSTA302</v>
      </c>
      <c r="D24" s="53" t="str">
        <f>IF(ISBLANK(Moorings!B24),"",IF(LEN(Moorings!B24)&gt;14,"Sensor","Mooring"))</f>
        <v>Sensor</v>
      </c>
      <c r="E24" s="54" t="str">
        <f>Moorings!C24</f>
        <v>43-2484</v>
      </c>
      <c r="F24" s="55" t="str">
        <f>IF(D24="Mooring",Moorings!E24,"")</f>
        <v/>
      </c>
      <c r="G24" s="52"/>
    </row>
    <row r="25" spans="1:7">
      <c r="A25" s="51" t="str">
        <f>Moorings!A25</f>
        <v>ATAPL-58337-00002</v>
      </c>
      <c r="B25" s="51" t="str">
        <f>IF(D25="Mooring",Moorings!B25,"")</f>
        <v/>
      </c>
      <c r="C25" s="51" t="str">
        <f>IF(D25="Sensor",Moorings!B25,"")</f>
        <v>RS03AXPS-SF03A-2D-PHSENA301</v>
      </c>
      <c r="D25" s="53" t="str">
        <f>IF(ISBLANK(Moorings!B25),"",IF(LEN(Moorings!B25)&gt;14,"Sensor","Mooring"))</f>
        <v>Sensor</v>
      </c>
      <c r="E25" s="54" t="str">
        <f>Moorings!C25</f>
        <v>SAMI2-P0112</v>
      </c>
      <c r="F25" s="55" t="str">
        <f>IF(D25="Mooring",Moorings!E25,"")</f>
        <v/>
      </c>
      <c r="G25" s="52"/>
    </row>
    <row r="26" spans="1:7">
      <c r="A26" s="51" t="str">
        <f>Moorings!A26</f>
        <v>ATAPL-58322-00002</v>
      </c>
      <c r="B26" s="51" t="str">
        <f>IF(D26="Mooring",Moorings!B26,"")</f>
        <v/>
      </c>
      <c r="C26" s="51" t="str">
        <f>IF(D26="Sensor",Moorings!B26,"")</f>
        <v>RS03AXPS-SF03A-3A-FLORTD301</v>
      </c>
      <c r="D26" s="53" t="str">
        <f>IF(ISBLANK(Moorings!B26),"",IF(LEN(Moorings!B26)&gt;14,"Sensor","Mooring"))</f>
        <v>Sensor</v>
      </c>
      <c r="E26" s="54">
        <f>Moorings!C26</f>
        <v>1129</v>
      </c>
      <c r="F26" s="55" t="str">
        <f>IF(D26="Mooring",Moorings!E26,"")</f>
        <v/>
      </c>
      <c r="G26" s="52"/>
    </row>
    <row r="27" spans="1:7">
      <c r="A27" s="51" t="str">
        <f>Moorings!A27</f>
        <v>ATAPL-58332-00002</v>
      </c>
      <c r="B27" s="51" t="str">
        <f>IF(D27="Mooring",Moorings!B27,"")</f>
        <v/>
      </c>
      <c r="C27" s="51" t="str">
        <f>IF(D27="Sensor",Moorings!B27,"")</f>
        <v>RS03AXPS-SF03A-3B-OPTAAD301</v>
      </c>
      <c r="D27" s="53" t="str">
        <f>IF(ISBLANK(Moorings!B27),"",IF(LEN(Moorings!B27)&gt;14,"Sensor","Mooring"))</f>
        <v>Sensor</v>
      </c>
      <c r="E27" s="54" t="str">
        <f>Moorings!C27</f>
        <v>ACS-166</v>
      </c>
      <c r="F27" s="55" t="str">
        <f>IF(D27="Mooring",Moorings!E27,"")</f>
        <v/>
      </c>
      <c r="G27" s="52"/>
    </row>
    <row r="28" spans="1:7">
      <c r="A28" s="51" t="str">
        <f>Moorings!A28</f>
        <v>ATAPL-66645-00002</v>
      </c>
      <c r="B28" s="51" t="str">
        <f>IF(D28="Mooring",Moorings!B28,"")</f>
        <v/>
      </c>
      <c r="C28" s="51" t="str">
        <f>IF(D28="Sensor",Moorings!B28,"")</f>
        <v>RS03AXPS-SF03A-3C-PARADA301</v>
      </c>
      <c r="D28" s="53" t="str">
        <f>IF(ISBLANK(Moorings!B28),"",IF(LEN(Moorings!B28)&gt;14,"Sensor","Mooring"))</f>
        <v>Sensor</v>
      </c>
      <c r="E28" s="54">
        <f>Moorings!C28</f>
        <v>463</v>
      </c>
      <c r="F28" s="55" t="str">
        <f>IF(D28="Mooring",Moorings!E28,"")</f>
        <v/>
      </c>
      <c r="G28" s="52"/>
    </row>
    <row r="29" spans="1:7">
      <c r="A29" s="51" t="str">
        <f>Moorings!A29</f>
        <v>ATAPL-58341-00002</v>
      </c>
      <c r="B29" s="51" t="str">
        <f>IF(D29="Mooring",Moorings!B29,"")</f>
        <v/>
      </c>
      <c r="C29" s="51" t="str">
        <f>IF(D29="Sensor",Moorings!B29,"")</f>
        <v>RS03AXPS-SF03A-3D-SPKIRA301</v>
      </c>
      <c r="D29" s="53" t="str">
        <f>IF(ISBLANK(Moorings!B29),"",IF(LEN(Moorings!B29)&gt;14,"Sensor","Mooring"))</f>
        <v>Sensor</v>
      </c>
      <c r="E29" s="54">
        <f>Moorings!C29</f>
        <v>244</v>
      </c>
      <c r="F29" s="55" t="str">
        <f>IF(D29="Mooring",Moorings!E29,"")</f>
        <v/>
      </c>
      <c r="G29" s="52"/>
    </row>
    <row r="30" spans="1:7">
      <c r="A30" s="51" t="str">
        <f>Moorings!A30</f>
        <v>ATAPL-68020-00002</v>
      </c>
      <c r="B30" s="51" t="str">
        <f>IF(D30="Mooring",Moorings!B30,"")</f>
        <v/>
      </c>
      <c r="C30" s="51" t="str">
        <f>IF(D30="Sensor",Moorings!B30,"")</f>
        <v>RS03AXPS-SF03A-4A-NUTNRA301</v>
      </c>
      <c r="D30" s="53" t="str">
        <f>IF(ISBLANK(Moorings!B30),"",IF(LEN(Moorings!B30)&gt;14,"Sensor","Mooring"))</f>
        <v>Sensor</v>
      </c>
      <c r="E30" s="54">
        <f>Moorings!C30</f>
        <v>379</v>
      </c>
      <c r="F30" s="55" t="str">
        <f>IF(D30="Mooring",Moorings!E30,"")</f>
        <v/>
      </c>
      <c r="G30" s="52"/>
    </row>
    <row r="31" spans="1:7">
      <c r="A31" s="51" t="str">
        <f>Moorings!A31</f>
        <v>ATAPL-70114-00002</v>
      </c>
      <c r="B31" s="51" t="str">
        <f>IF(D31="Mooring",Moorings!B31,"")</f>
        <v/>
      </c>
      <c r="C31" s="51" t="str">
        <f>IF(D31="Sensor",Moorings!B31,"")</f>
        <v>RS03AXPS-SF03A-4B-VELPTD302</v>
      </c>
      <c r="D31" s="53" t="str">
        <f>IF(ISBLANK(Moorings!B31),"",IF(LEN(Moorings!B31)&gt;14,"Sensor","Mooring"))</f>
        <v>Sensor</v>
      </c>
      <c r="E31" s="54" t="str">
        <f>Moorings!C31</f>
        <v>AQS 6334/AQD 11653</v>
      </c>
      <c r="F31" s="55" t="str">
        <f>IF(D31="Mooring",Moorings!E31,"")</f>
        <v/>
      </c>
      <c r="G31" s="52"/>
    </row>
    <row r="32" spans="1:7">
      <c r="A32" s="51" t="str">
        <f>Moorings!A32</f>
        <v>ATAPL-58336-00002</v>
      </c>
      <c r="B32" s="51" t="str">
        <f>IF(D32="Mooring",Moorings!B32,"")</f>
        <v/>
      </c>
      <c r="C32" s="51" t="str">
        <f>IF(D32="Sensor",Moorings!B32,"")</f>
        <v>RS03AXPS-SF03A-4F-PCO2WA301</v>
      </c>
      <c r="D32" s="53" t="str">
        <f>IF(ISBLANK(Moorings!B32),"",IF(LEN(Moorings!B32)&gt;14,"Sensor","Mooring"))</f>
        <v>Sensor</v>
      </c>
      <c r="E32" s="54" t="str">
        <f>Moorings!C32</f>
        <v>SAMI2-C0075</v>
      </c>
      <c r="F32" s="55" t="str">
        <f>IF(D32="Mooring",Moorings!E32,"")</f>
        <v/>
      </c>
      <c r="G32" s="52"/>
    </row>
    <row r="33" spans="1:7">
      <c r="A33" s="51">
        <f>Moorings!A33</f>
        <v>0</v>
      </c>
      <c r="B33" s="51" t="str">
        <f>IF(D33="Mooring",Moorings!B33,"")</f>
        <v/>
      </c>
      <c r="C33" s="52" t="str">
        <f>IF(D33="Sensor",Moorings!B33,"")</f>
        <v/>
      </c>
      <c r="D33" s="53" t="str">
        <f>IF(ISBLANK(Moorings!B33),"",IF(LEN(Moorings!B33)&gt;14,"Sensor","Mooring"))</f>
        <v/>
      </c>
      <c r="E33" s="54">
        <f>Moorings!C33</f>
        <v>0</v>
      </c>
      <c r="F33" s="55" t="str">
        <f>IF(D33="Mooring",Moorings!E33,"")</f>
        <v/>
      </c>
      <c r="G33" s="52"/>
    </row>
    <row r="34" spans="1:7">
      <c r="A34" s="51" t="str">
        <f>Moorings!A34</f>
        <v>ATAPL-68870-001-0145</v>
      </c>
      <c r="B34" s="51" t="str">
        <f>IF(D34="Mooring",Moorings!B34,"")</f>
        <v>RS03AXPS-SF03A</v>
      </c>
      <c r="C34" s="52" t="str">
        <f>IF(D34="Sensor",Moorings!B34,"")</f>
        <v/>
      </c>
      <c r="D34" s="53" t="str">
        <f>IF(ISBLANK(Moorings!B34),"",IF(LEN(Moorings!B34)&gt;14,"Sensor","Mooring"))</f>
        <v>Mooring</v>
      </c>
      <c r="E34" s="54" t="str">
        <f>Moorings!C34</f>
        <v>SN0145</v>
      </c>
      <c r="F34" s="55">
        <f>IF(D34="Mooring",Moorings!E34,"")</f>
        <v>42194</v>
      </c>
      <c r="G34" s="52"/>
    </row>
    <row r="35" spans="1:7">
      <c r="A35" s="51" t="str">
        <f>Moorings!A35</f>
        <v>ATAPL-58336-00009</v>
      </c>
      <c r="B35" s="51" t="str">
        <f>IF(D35="Mooring",Moorings!B35,"")</f>
        <v/>
      </c>
      <c r="C35" s="51" t="str">
        <f>IF(D35="Sensor",Moorings!B35,"")</f>
        <v>RS03AXPS-SF03A-4F-PCO2WA301</v>
      </c>
      <c r="D35" s="53" t="str">
        <f>IF(ISBLANK(Moorings!B35),"",IF(LEN(Moorings!B35)&gt;14,"Sensor","Mooring"))</f>
        <v>Sensor</v>
      </c>
      <c r="E35" s="54" t="str">
        <f>Moorings!C35</f>
        <v>C0123</v>
      </c>
      <c r="F35" s="55" t="str">
        <f>IF(D35="Mooring",Moorings!E35,"")</f>
        <v/>
      </c>
      <c r="G35" s="52"/>
    </row>
    <row r="36" spans="1:7">
      <c r="A36" s="51" t="str">
        <f>Moorings!A36</f>
        <v>ATAPL-70114-00007</v>
      </c>
      <c r="B36" s="51" t="str">
        <f>IF(D36="Mooring",Moorings!B36,"")</f>
        <v/>
      </c>
      <c r="C36" s="51" t="str">
        <f>IF(D36="Sensor",Moorings!B36,"")</f>
        <v>RS03AXPS-SF03A-4B-VELPTD302</v>
      </c>
      <c r="D36" s="53" t="str">
        <f>IF(ISBLANK(Moorings!B36),"",IF(LEN(Moorings!B36)&gt;14,"Sensor","Mooring"))</f>
        <v>Sensor</v>
      </c>
      <c r="E36" s="54" t="str">
        <f>Moorings!C36</f>
        <v>AQS-7340_x000D_AQD-12469</v>
      </c>
      <c r="F36" s="55" t="str">
        <f>IF(D36="Mooring",Moorings!E36,"")</f>
        <v/>
      </c>
      <c r="G36" s="52"/>
    </row>
    <row r="37" spans="1:7">
      <c r="A37" s="51" t="str">
        <f>Moorings!A37</f>
        <v>ATAPL-68020-00007</v>
      </c>
      <c r="B37" s="51" t="str">
        <f>IF(D37="Mooring",Moorings!B37,"")</f>
        <v/>
      </c>
      <c r="C37" s="51" t="str">
        <f>IF(D37="Sensor",Moorings!B37,"")</f>
        <v>RS03AXPS-SF03A-4A-NUTNRA301</v>
      </c>
      <c r="D37" s="53" t="str">
        <f>IF(ISBLANK(Moorings!B37),"",IF(LEN(Moorings!B37)&gt;14,"Sensor","Mooring"))</f>
        <v>Sensor</v>
      </c>
      <c r="E37" s="54">
        <f>Moorings!C37</f>
        <v>618</v>
      </c>
      <c r="F37" s="55" t="str">
        <f>IF(D37="Mooring",Moorings!E37,"")</f>
        <v/>
      </c>
      <c r="G37" s="52"/>
    </row>
    <row r="38" spans="1:7">
      <c r="A38" s="51" t="str">
        <f>Moorings!A38</f>
        <v>ATAPL-58341-00007</v>
      </c>
      <c r="B38" s="51" t="str">
        <f>IF(D38="Mooring",Moorings!B38,"")</f>
        <v/>
      </c>
      <c r="C38" s="51" t="str">
        <f>IF(D38="Sensor",Moorings!B38,"")</f>
        <v>RS03AXPS-SF03A-3D-SPKIRA301</v>
      </c>
      <c r="D38" s="53" t="str">
        <f>IF(ISBLANK(Moorings!B38),"",IF(LEN(Moorings!B38)&gt;14,"Sensor","Mooring"))</f>
        <v>Sensor</v>
      </c>
      <c r="E38" s="54">
        <f>Moorings!C38</f>
        <v>293</v>
      </c>
      <c r="F38" s="55" t="str">
        <f>IF(D38="Mooring",Moorings!E38,"")</f>
        <v/>
      </c>
      <c r="G38" s="52"/>
    </row>
    <row r="39" spans="1:7">
      <c r="A39" s="51" t="str">
        <f>Moorings!A39</f>
        <v>ATAPL-66645-00007</v>
      </c>
      <c r="B39" s="51" t="str">
        <f>IF(D39="Mooring",Moorings!B39,"")</f>
        <v/>
      </c>
      <c r="C39" s="51" t="str">
        <f>IF(D39="Sensor",Moorings!B39,"")</f>
        <v>RS03AXPS-SF03A-3C-PARADA301</v>
      </c>
      <c r="D39" s="53" t="str">
        <f>IF(ISBLANK(Moorings!B39),"",IF(LEN(Moorings!B39)&gt;14,"Sensor","Mooring"))</f>
        <v>Sensor</v>
      </c>
      <c r="E39" s="54">
        <f>Moorings!C39</f>
        <v>557</v>
      </c>
      <c r="F39" s="55" t="str">
        <f>IF(D39="Mooring",Moorings!E39,"")</f>
        <v/>
      </c>
      <c r="G39" s="52"/>
    </row>
    <row r="40" spans="1:7">
      <c r="A40" s="51" t="str">
        <f>Moorings!A40</f>
        <v>ATAPL-58332-00006</v>
      </c>
      <c r="B40" s="51" t="str">
        <f>IF(D40="Mooring",Moorings!B40,"")</f>
        <v/>
      </c>
      <c r="C40" s="51" t="str">
        <f>IF(D40="Sensor",Moorings!B40,"")</f>
        <v>RS03AXPS-SF03A-3B-OPTAAD301</v>
      </c>
      <c r="D40" s="53" t="str">
        <f>IF(ISBLANK(Moorings!B40),"",IF(LEN(Moorings!B40)&gt;14,"Sensor","Mooring"))</f>
        <v>Sensor</v>
      </c>
      <c r="E40" s="54">
        <f>Moorings!C40</f>
        <v>251</v>
      </c>
      <c r="F40" s="55" t="str">
        <f>IF(D40="Mooring",Moorings!E40,"")</f>
        <v/>
      </c>
      <c r="G40" s="52"/>
    </row>
    <row r="41" spans="1:7">
      <c r="A41" s="51" t="str">
        <f>Moorings!A41</f>
        <v>ATAPL-58322-00010</v>
      </c>
      <c r="B41" s="51" t="str">
        <f>IF(D41="Mooring",Moorings!B41,"")</f>
        <v/>
      </c>
      <c r="C41" s="51" t="str">
        <f>IF(D41="Sensor",Moorings!B41,"")</f>
        <v>RS03AXPS-SF03A-3A-FLORTD301</v>
      </c>
      <c r="D41" s="53" t="str">
        <f>IF(ISBLANK(Moorings!B41),"",IF(LEN(Moorings!B41)&gt;14,"Sensor","Mooring"))</f>
        <v>Sensor</v>
      </c>
      <c r="E41" s="54">
        <f>Moorings!C41</f>
        <v>1293</v>
      </c>
      <c r="F41" s="55" t="str">
        <f>IF(D41="Mooring",Moorings!E41,"")</f>
        <v/>
      </c>
      <c r="G41" s="52"/>
    </row>
    <row r="42" spans="1:7">
      <c r="A42" s="51" t="str">
        <f>Moorings!A42</f>
        <v>ATAPL-58337-00009</v>
      </c>
      <c r="B42" s="51" t="str">
        <f>IF(D42="Mooring",Moorings!B42,"")</f>
        <v/>
      </c>
      <c r="C42" s="51" t="str">
        <f>IF(D42="Sensor",Moorings!B42,"")</f>
        <v>RS03AXPS-SF03A-2D-PHSENA301</v>
      </c>
      <c r="D42" s="53" t="str">
        <f>IF(ISBLANK(Moorings!B42),"",IF(LEN(Moorings!B42)&gt;14,"Sensor","Mooring"))</f>
        <v>Sensor</v>
      </c>
      <c r="E42" s="54" t="str">
        <f>Moorings!C42</f>
        <v>P0161</v>
      </c>
      <c r="F42" s="55" t="str">
        <f>IF(D42="Mooring",Moorings!E42,"")</f>
        <v/>
      </c>
      <c r="G42" s="52"/>
    </row>
    <row r="43" spans="1:7">
      <c r="A43" s="51" t="str">
        <f>Moorings!A43</f>
        <v>ATAPL-58694-00006</v>
      </c>
      <c r="B43" s="51" t="str">
        <f>IF(D43="Mooring",Moorings!B43,"")</f>
        <v/>
      </c>
      <c r="C43" s="51" t="str">
        <f>IF(D43="Sensor",Moorings!B43,"")</f>
        <v>RS03AXPS-SF03A-2A-DOFSTA302</v>
      </c>
      <c r="D43" s="53" t="str">
        <f>IF(ISBLANK(Moorings!B43),"",IF(LEN(Moorings!B43)&gt;14,"Sensor","Mooring"))</f>
        <v>Sensor</v>
      </c>
      <c r="E43" s="54" t="str">
        <f>Moorings!C43</f>
        <v>43-3164</v>
      </c>
      <c r="F43" s="55" t="str">
        <f>IF(D43="Mooring",Moorings!E43,"")</f>
        <v/>
      </c>
      <c r="G43" s="52"/>
    </row>
    <row r="44" spans="1:7">
      <c r="A44" s="51" t="str">
        <f>Moorings!A44</f>
        <v>ATAPL-66662-00010</v>
      </c>
      <c r="B44" s="51" t="str">
        <f>IF(D44="Mooring",Moorings!B44,"")</f>
        <v/>
      </c>
      <c r="C44" s="51" t="str">
        <f>IF(D44="Sensor",Moorings!B44,"")</f>
        <v>RS03AXPS-SF03A-2A-CTDPFA302</v>
      </c>
      <c r="D44" s="53" t="str">
        <f>IF(ISBLANK(Moorings!B44),"",IF(LEN(Moorings!B44)&gt;14,"Sensor","Mooring"))</f>
        <v>Sensor</v>
      </c>
      <c r="E44" s="54" t="str">
        <f>Moorings!C44</f>
        <v>16-50122</v>
      </c>
      <c r="F44" s="55" t="str">
        <f>IF(D44="Mooring",Moorings!E44,"")</f>
        <v/>
      </c>
      <c r="G44" s="52"/>
    </row>
    <row r="45" spans="1:7">
      <c r="A45" s="51">
        <f>Moorings!A45</f>
        <v>0</v>
      </c>
      <c r="B45" s="51" t="str">
        <f>IF(D45="Mooring",Moorings!B45,"")</f>
        <v/>
      </c>
      <c r="C45" s="52" t="str">
        <f>IF(D45="Sensor",Moorings!B45,"")</f>
        <v/>
      </c>
      <c r="D45" s="53" t="str">
        <f>IF(ISBLANK(Moorings!B45),"",IF(LEN(Moorings!B45)&gt;14,"Sensor","Mooring"))</f>
        <v/>
      </c>
      <c r="E45" s="54">
        <f>Moorings!C45</f>
        <v>0</v>
      </c>
      <c r="F45" s="55" t="str">
        <f>IF(D45="Mooring",Moorings!E45,"")</f>
        <v/>
      </c>
      <c r="G45" s="52"/>
    </row>
    <row r="46" spans="1:7">
      <c r="A46" s="51">
        <f>Moorings!A46</f>
        <v>0</v>
      </c>
      <c r="B46" s="51" t="str">
        <f>IF(D46="Mooring",Moorings!B46,"")</f>
        <v/>
      </c>
      <c r="C46" s="52" t="str">
        <f>IF(D46="Sensor",Moorings!B46,"")</f>
        <v/>
      </c>
      <c r="D46" s="53" t="str">
        <f>IF(ISBLANK(Moorings!B46),"",IF(LEN(Moorings!B46)&gt;14,"Sensor","Mooring"))</f>
        <v/>
      </c>
      <c r="E46" s="54">
        <f>Moorings!C46</f>
        <v>0</v>
      </c>
      <c r="F46" s="55" t="str">
        <f>IF(D46="Mooring",Moorings!E46,"")</f>
        <v/>
      </c>
      <c r="G46" s="52"/>
    </row>
    <row r="47" spans="1:7">
      <c r="A47" s="51">
        <f>Moorings!A47</f>
        <v>0</v>
      </c>
      <c r="B47" s="51" t="str">
        <f>IF(D47="Mooring",Moorings!B47,"")</f>
        <v/>
      </c>
      <c r="C47" s="52" t="str">
        <f>IF(D47="Sensor",Moorings!B47,"")</f>
        <v/>
      </c>
      <c r="D47" s="53" t="str">
        <f>IF(ISBLANK(Moorings!B47),"",IF(LEN(Moorings!B47)&gt;14,"Sensor","Mooring"))</f>
        <v/>
      </c>
      <c r="E47" s="54">
        <f>Moorings!C47</f>
        <v>0</v>
      </c>
      <c r="F47" s="55" t="str">
        <f>IF(D47="Mooring",Moorings!E47,"")</f>
        <v/>
      </c>
      <c r="G47" s="52"/>
    </row>
    <row r="48" spans="1:7">
      <c r="A48" s="51">
        <f>Moorings!A48</f>
        <v>0</v>
      </c>
      <c r="B48" s="51" t="str">
        <f>IF(D48="Mooring",Moorings!B48,"")</f>
        <v/>
      </c>
      <c r="C48" s="52" t="str">
        <f>IF(D48="Sensor",Moorings!B48,"")</f>
        <v/>
      </c>
      <c r="D48" s="53" t="str">
        <f>IF(ISBLANK(Moorings!B48),"",IF(LEN(Moorings!B48)&gt;14,"Sensor","Mooring"))</f>
        <v/>
      </c>
      <c r="E48" s="54">
        <f>Moorings!C48</f>
        <v>0</v>
      </c>
      <c r="F48" s="55" t="str">
        <f>IF(D48="Mooring",Moorings!E48,"")</f>
        <v/>
      </c>
      <c r="G48" s="5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17.33203125" defaultRowHeight="15" customHeight="1" x14ac:dyDescent="0"/>
  <cols>
    <col min="1" max="1" width="33.5" customWidth="1"/>
    <col min="2" max="2" width="11.5" customWidth="1"/>
    <col min="3" max="3" width="18.1640625" customWidth="1"/>
    <col min="4" max="4" width="11.5" customWidth="1"/>
    <col min="5" max="5" width="10.33203125" customWidth="1"/>
    <col min="6" max="6" width="7" customWidth="1"/>
    <col min="7" max="7" width="5.6640625" customWidth="1"/>
    <col min="8" max="8" width="16" customWidth="1"/>
    <col min="9" max="9" width="19.5" customWidth="1"/>
    <col min="10" max="10" width="11" customWidth="1"/>
  </cols>
  <sheetData>
    <row r="1" spans="1:11">
      <c r="A1" s="56" t="str">
        <f ca="1">IFERROR(__xludf.DUMMYFUNCTION("sort(unique(Moorings!B:B))"),"Ref Des")</f>
        <v>Ref Des</v>
      </c>
      <c r="B1" s="57" t="s">
        <v>241</v>
      </c>
      <c r="C1" s="58" t="s">
        <v>242</v>
      </c>
      <c r="D1" s="59" t="s">
        <v>243</v>
      </c>
      <c r="E1" s="59" t="s">
        <v>244</v>
      </c>
      <c r="F1" s="59" t="s">
        <v>245</v>
      </c>
      <c r="G1" s="59"/>
      <c r="H1" s="59" t="s">
        <v>246</v>
      </c>
      <c r="I1" s="58" t="s">
        <v>242</v>
      </c>
      <c r="J1" s="59" t="s">
        <v>245</v>
      </c>
    </row>
    <row r="2" spans="1:11" ht="15" customHeight="1">
      <c r="A2" t="s">
        <v>13</v>
      </c>
      <c r="B2" s="60"/>
      <c r="C2" s="61" t="s">
        <v>247</v>
      </c>
      <c r="D2" s="60" t="s">
        <v>248</v>
      </c>
      <c r="E2" s="60" t="s">
        <v>249</v>
      </c>
      <c r="F2" s="62"/>
      <c r="G2" s="62"/>
      <c r="H2" s="60"/>
      <c r="I2" s="63"/>
      <c r="J2" s="62"/>
    </row>
    <row r="3" spans="1:11" ht="15" customHeight="1">
      <c r="A3" t="s">
        <v>19</v>
      </c>
      <c r="B3" s="60"/>
      <c r="C3" s="61" t="s">
        <v>247</v>
      </c>
      <c r="D3" s="60" t="s">
        <v>248</v>
      </c>
      <c r="E3" s="60" t="s">
        <v>248</v>
      </c>
      <c r="F3" s="60"/>
      <c r="G3" s="60"/>
      <c r="H3" s="62"/>
      <c r="I3" s="64"/>
      <c r="J3" s="60"/>
    </row>
    <row r="4" spans="1:11" ht="15" customHeight="1">
      <c r="A4" t="s">
        <v>21</v>
      </c>
      <c r="B4" s="60"/>
      <c r="C4" s="61" t="s">
        <v>247</v>
      </c>
      <c r="D4" s="60" t="s">
        <v>248</v>
      </c>
      <c r="E4" s="60" t="s">
        <v>248</v>
      </c>
      <c r="F4" s="62"/>
      <c r="G4" s="62"/>
      <c r="H4" s="62"/>
      <c r="I4" s="64"/>
      <c r="J4" s="62"/>
    </row>
    <row r="5" spans="1:11" ht="15" customHeight="1">
      <c r="A5" t="s">
        <v>23</v>
      </c>
      <c r="B5" s="60"/>
      <c r="C5" s="61" t="s">
        <v>247</v>
      </c>
      <c r="D5" s="60" t="s">
        <v>248</v>
      </c>
      <c r="E5" s="60" t="s">
        <v>249</v>
      </c>
      <c r="F5" s="62"/>
      <c r="G5" s="62"/>
      <c r="H5" s="62"/>
      <c r="I5" s="63"/>
      <c r="J5" s="62"/>
    </row>
    <row r="6" spans="1:11" ht="15" customHeight="1">
      <c r="A6" t="s">
        <v>25</v>
      </c>
      <c r="B6" s="60"/>
      <c r="C6" s="61" t="s">
        <v>247</v>
      </c>
      <c r="D6" s="60" t="s">
        <v>248</v>
      </c>
      <c r="E6" s="60" t="s">
        <v>248</v>
      </c>
      <c r="F6" s="60"/>
      <c r="G6" s="62"/>
      <c r="H6" s="62"/>
      <c r="I6" s="64"/>
      <c r="J6" s="62"/>
    </row>
    <row r="7" spans="1:11" ht="15" customHeight="1">
      <c r="A7" t="s">
        <v>28</v>
      </c>
      <c r="B7" s="60"/>
      <c r="C7" s="61" t="s">
        <v>247</v>
      </c>
      <c r="D7" s="60" t="s">
        <v>248</v>
      </c>
      <c r="E7" s="60" t="s">
        <v>248</v>
      </c>
      <c r="F7" s="60" t="s">
        <v>247</v>
      </c>
      <c r="G7" s="62"/>
      <c r="H7" s="62"/>
      <c r="I7" s="64"/>
      <c r="J7" s="62"/>
    </row>
    <row r="8" spans="1:11" ht="15" customHeight="1">
      <c r="A8" t="s">
        <v>31</v>
      </c>
      <c r="B8" s="60"/>
      <c r="C8" s="61" t="s">
        <v>250</v>
      </c>
      <c r="D8" s="60" t="s">
        <v>248</v>
      </c>
      <c r="E8" s="60" t="s">
        <v>248</v>
      </c>
      <c r="F8" s="62"/>
      <c r="G8" s="62"/>
      <c r="H8" s="62"/>
      <c r="I8" s="63"/>
      <c r="J8" s="62"/>
    </row>
    <row r="9" spans="1:11" ht="15" customHeight="1">
      <c r="A9" t="s">
        <v>33</v>
      </c>
      <c r="B9" s="60"/>
      <c r="C9" s="61" t="s">
        <v>247</v>
      </c>
      <c r="D9" s="60" t="s">
        <v>248</v>
      </c>
      <c r="E9" s="60" t="s">
        <v>248</v>
      </c>
      <c r="F9" s="62"/>
      <c r="G9" s="62"/>
      <c r="H9" s="62"/>
      <c r="I9" s="64"/>
      <c r="J9" s="62"/>
    </row>
    <row r="10" spans="1:11" ht="15" customHeight="1">
      <c r="A10" t="s">
        <v>36</v>
      </c>
      <c r="B10" s="60"/>
      <c r="C10" s="61" t="s">
        <v>247</v>
      </c>
      <c r="D10" s="60" t="s">
        <v>248</v>
      </c>
      <c r="E10" s="60" t="s">
        <v>248</v>
      </c>
      <c r="F10" s="62"/>
      <c r="G10" s="62"/>
      <c r="H10" s="62"/>
      <c r="I10" s="64"/>
      <c r="J10" s="62"/>
    </row>
    <row r="11" spans="1:11" ht="15" customHeight="1">
      <c r="A11" t="s">
        <v>56</v>
      </c>
      <c r="B11" s="60"/>
      <c r="C11" s="61" t="s">
        <v>247</v>
      </c>
      <c r="D11" s="60" t="s">
        <v>248</v>
      </c>
      <c r="E11" s="60" t="s">
        <v>249</v>
      </c>
      <c r="F11" s="62"/>
      <c r="G11" s="62"/>
      <c r="H11" s="60"/>
      <c r="I11" s="63"/>
      <c r="J11" s="62"/>
    </row>
    <row r="12" spans="1:11" ht="15" customHeight="1">
      <c r="A12" t="s">
        <v>60</v>
      </c>
      <c r="B12" s="60"/>
      <c r="C12" s="61" t="s">
        <v>247</v>
      </c>
      <c r="D12" s="60" t="s">
        <v>248</v>
      </c>
      <c r="E12" s="60" t="s">
        <v>248</v>
      </c>
      <c r="F12" s="60" t="s">
        <v>247</v>
      </c>
      <c r="G12" s="62"/>
      <c r="H12" s="62"/>
      <c r="I12" s="65"/>
      <c r="J12" s="60" t="s">
        <v>251</v>
      </c>
    </row>
    <row r="13" spans="1:11" ht="15" customHeight="1">
      <c r="A13" t="s">
        <v>63</v>
      </c>
      <c r="B13" s="60"/>
      <c r="C13" s="61" t="s">
        <v>250</v>
      </c>
      <c r="D13" s="60" t="s">
        <v>248</v>
      </c>
      <c r="E13" s="60" t="s">
        <v>249</v>
      </c>
      <c r="F13" s="62"/>
      <c r="G13" s="62"/>
      <c r="H13" s="62"/>
      <c r="I13" s="64"/>
      <c r="J13" s="60"/>
      <c r="K13" s="66" t="s">
        <v>251</v>
      </c>
    </row>
    <row r="14" spans="1:11" ht="15" customHeight="1">
      <c r="A14" t="s">
        <v>66</v>
      </c>
      <c r="B14" s="60"/>
      <c r="C14" s="61" t="s">
        <v>247</v>
      </c>
      <c r="D14" s="60" t="s">
        <v>248</v>
      </c>
      <c r="E14" s="60" t="s">
        <v>248</v>
      </c>
      <c r="F14" s="62"/>
      <c r="G14" s="62"/>
      <c r="H14" s="62"/>
      <c r="I14" s="64"/>
      <c r="J14" s="60"/>
      <c r="K14" s="66" t="s">
        <v>251</v>
      </c>
    </row>
    <row r="15" spans="1:11" ht="15" customHeight="1">
      <c r="A15" t="s">
        <v>69</v>
      </c>
      <c r="B15" s="60"/>
      <c r="C15" s="61" t="s">
        <v>247</v>
      </c>
      <c r="D15" s="60" t="s">
        <v>248</v>
      </c>
      <c r="E15" s="60" t="s">
        <v>248</v>
      </c>
      <c r="F15" s="62"/>
      <c r="G15" s="62"/>
      <c r="H15" s="62"/>
      <c r="I15" s="64"/>
      <c r="J15" s="60"/>
      <c r="K15" s="66" t="s">
        <v>251</v>
      </c>
    </row>
    <row r="16" spans="1:11" ht="15" customHeight="1">
      <c r="A16" t="s">
        <v>71</v>
      </c>
      <c r="B16" s="60"/>
      <c r="C16" s="61" t="s">
        <v>247</v>
      </c>
      <c r="D16" s="60" t="s">
        <v>248</v>
      </c>
      <c r="E16" s="60" t="s">
        <v>248</v>
      </c>
      <c r="F16" s="62"/>
      <c r="G16" s="62"/>
      <c r="H16" s="62"/>
      <c r="I16" s="64"/>
      <c r="J16" s="60"/>
      <c r="K16" s="66" t="s">
        <v>251</v>
      </c>
    </row>
    <row r="17" spans="1:11" ht="15" customHeight="1">
      <c r="A17" t="s">
        <v>75</v>
      </c>
      <c r="B17" s="60"/>
      <c r="C17" s="61" t="s">
        <v>247</v>
      </c>
      <c r="D17" s="60" t="s">
        <v>248</v>
      </c>
      <c r="E17" s="60" t="s">
        <v>248</v>
      </c>
      <c r="F17" s="62"/>
      <c r="G17" s="62"/>
      <c r="H17" s="62"/>
      <c r="I17" s="64"/>
      <c r="J17" s="62"/>
      <c r="K17" s="66" t="s">
        <v>251</v>
      </c>
    </row>
    <row r="18" spans="1:11" ht="15" customHeight="1">
      <c r="A18" t="s">
        <v>77</v>
      </c>
      <c r="B18" s="60"/>
      <c r="C18" s="61" t="s">
        <v>247</v>
      </c>
      <c r="D18" s="60" t="s">
        <v>248</v>
      </c>
      <c r="E18" s="60" t="s">
        <v>248</v>
      </c>
      <c r="F18" s="62"/>
      <c r="G18" s="62"/>
      <c r="H18" s="62"/>
      <c r="I18" s="64"/>
      <c r="J18" s="62"/>
      <c r="K18" s="66" t="s">
        <v>251</v>
      </c>
    </row>
    <row r="19" spans="1:11" ht="15" customHeight="1">
      <c r="A19" t="s">
        <v>79</v>
      </c>
      <c r="B19" s="60"/>
      <c r="C19" s="61" t="s">
        <v>247</v>
      </c>
      <c r="D19" s="60" t="s">
        <v>248</v>
      </c>
      <c r="E19" s="60" t="s">
        <v>248</v>
      </c>
      <c r="F19" s="62"/>
      <c r="G19" s="62"/>
      <c r="H19" s="62"/>
      <c r="I19" s="64"/>
      <c r="J19" s="62"/>
      <c r="K19" s="66" t="s">
        <v>251</v>
      </c>
    </row>
    <row r="20" spans="1:11" ht="15" customHeight="1">
      <c r="A20" t="s">
        <v>81</v>
      </c>
      <c r="B20" s="60"/>
      <c r="C20" s="61" t="s">
        <v>247</v>
      </c>
      <c r="D20" s="60" t="s">
        <v>248</v>
      </c>
      <c r="E20" s="60" t="s">
        <v>248</v>
      </c>
      <c r="F20" s="62"/>
      <c r="G20" s="62"/>
      <c r="H20" s="62"/>
      <c r="I20" s="64"/>
      <c r="J20" s="62"/>
      <c r="K20" s="66" t="s">
        <v>251</v>
      </c>
    </row>
    <row r="21" spans="1:11" ht="15" customHeight="1">
      <c r="A21" t="s">
        <v>85</v>
      </c>
      <c r="B21" s="62"/>
      <c r="C21" s="61" t="s">
        <v>247</v>
      </c>
      <c r="D21" s="60" t="s">
        <v>248</v>
      </c>
      <c r="E21" s="60" t="s">
        <v>248</v>
      </c>
      <c r="F21" s="62"/>
      <c r="G21" s="62"/>
      <c r="H21" s="62"/>
      <c r="I21" s="64"/>
      <c r="J21" s="62"/>
      <c r="K21" s="66" t="s">
        <v>251</v>
      </c>
    </row>
    <row r="22" spans="1:11" ht="15" customHeight="1">
      <c r="B22" s="62"/>
      <c r="C22" s="67"/>
      <c r="D22" s="62"/>
      <c r="E22" s="62"/>
      <c r="F22" s="62"/>
      <c r="G22" s="62"/>
      <c r="H22" s="62"/>
      <c r="I22" s="64"/>
      <c r="J22" s="62"/>
      <c r="K22" s="66" t="s">
        <v>251</v>
      </c>
    </row>
    <row r="23" spans="1:11" ht="15" customHeight="1">
      <c r="B23" s="68" t="str">
        <f>CONCATENATE(COUNTIF(B2:B22,"yes"),"/",COUNTA(B2:B22))</f>
        <v>0/0</v>
      </c>
      <c r="C23" s="68" t="str">
        <f>CONCATENATE("'",COUNTIF(C2:C22,"yes"),"/",COUNTA(C2:C22))</f>
        <v>'18/20</v>
      </c>
      <c r="D23" s="69" t="str">
        <f t="shared" ref="D23:E23" si="0">CONCATENATE("'",COUNTIF(D2:D22,"1/*")+COUNTIF(D2:D22,"2/*")*2,"/",COUNTIF(D2:D22,"*/1")+COUNTIF(D2:D22,"*/2")*2)</f>
        <v>'40/40</v>
      </c>
      <c r="E23" s="69" t="str">
        <f t="shared" si="0"/>
        <v>'32/32</v>
      </c>
      <c r="F23" s="62"/>
      <c r="G23" s="62"/>
      <c r="H23" s="62"/>
      <c r="I23" s="64"/>
      <c r="J23" s="62"/>
      <c r="K23" s="66" t="s">
        <v>251</v>
      </c>
    </row>
    <row r="24" spans="1:11" ht="15" customHeight="1">
      <c r="B24" s="62"/>
      <c r="C24" s="67"/>
      <c r="D24" s="62"/>
      <c r="E24" s="62"/>
      <c r="F24" s="62"/>
      <c r="G24" s="62"/>
      <c r="H24" s="62"/>
      <c r="I24" s="64"/>
      <c r="J24" s="62"/>
      <c r="K24" s="66" t="s">
        <v>251</v>
      </c>
    </row>
    <row r="25" spans="1:11" ht="15" customHeight="1">
      <c r="B25" s="62"/>
      <c r="C25" s="67"/>
      <c r="D25" s="62"/>
      <c r="E25" s="62"/>
      <c r="F25" s="62"/>
      <c r="G25" s="62"/>
      <c r="H25" s="62"/>
      <c r="I25" s="64"/>
      <c r="J25" s="60"/>
      <c r="K25" s="66" t="s">
        <v>251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baseColWidth="10" defaultColWidth="17.33203125" defaultRowHeight="15" customHeight="1" x14ac:dyDescent="0"/>
  <cols>
    <col min="1" max="1" width="9.5" customWidth="1"/>
    <col min="2" max="38" width="8.6640625" customWidth="1"/>
  </cols>
  <sheetData>
    <row r="1" spans="1:38" ht="12.75" customHeight="1">
      <c r="A1" s="70">
        <v>1.2727E-2</v>
      </c>
      <c r="B1" s="71">
        <v>1.5414000000000001E-2</v>
      </c>
      <c r="C1" s="71">
        <v>1.5731999999999999E-2</v>
      </c>
      <c r="D1" s="71">
        <v>1.4784E-2</v>
      </c>
      <c r="E1" s="71">
        <v>1.2670000000000001E-2</v>
      </c>
      <c r="F1" s="71">
        <v>9.2399999999999999E-3</v>
      </c>
      <c r="G1" s="71">
        <v>1.0161999999999999E-2</v>
      </c>
      <c r="H1" s="71">
        <v>7.868E-3</v>
      </c>
      <c r="I1" s="71">
        <v>7.4910000000000003E-3</v>
      </c>
      <c r="J1" s="71">
        <v>7.7380000000000001E-3</v>
      </c>
      <c r="K1" s="71">
        <v>8.1519999999999995E-3</v>
      </c>
      <c r="L1" s="71">
        <v>6.0959999999999999E-3</v>
      </c>
      <c r="M1" s="71">
        <v>6.1460000000000004E-3</v>
      </c>
      <c r="N1" s="71">
        <v>7.3070000000000001E-3</v>
      </c>
      <c r="O1" s="71">
        <v>5.8659999999999997E-3</v>
      </c>
      <c r="P1" s="71">
        <v>6.7039999999999999E-3</v>
      </c>
      <c r="Q1" s="71">
        <v>5.0679999999999996E-3</v>
      </c>
      <c r="R1" s="71">
        <v>8.0350000000000005E-3</v>
      </c>
      <c r="S1" s="71">
        <v>3.0530000000000002E-3</v>
      </c>
      <c r="T1" s="71">
        <v>4.4990000000000004E-3</v>
      </c>
      <c r="U1" s="71">
        <v>4.7749999999999997E-3</v>
      </c>
      <c r="V1" s="71">
        <v>5.4270000000000004E-3</v>
      </c>
      <c r="W1" s="71">
        <v>2.3770000000000002E-3</v>
      </c>
      <c r="X1" s="71">
        <v>3.4650000000000002E-3</v>
      </c>
      <c r="Y1" s="71">
        <v>2.4949999999999998E-3</v>
      </c>
      <c r="Z1" s="71">
        <v>0</v>
      </c>
      <c r="AA1" s="71">
        <v>-9.0799999999999995E-4</v>
      </c>
      <c r="AB1" s="71">
        <v>-5.8050000000000003E-3</v>
      </c>
      <c r="AC1" s="71">
        <v>-5.7889999999999999E-3</v>
      </c>
      <c r="AD1" s="71">
        <v>-6.1529999999999996E-3</v>
      </c>
      <c r="AE1" s="71">
        <v>-7.6179999999999998E-3</v>
      </c>
      <c r="AF1" s="71">
        <v>-1.0906000000000001E-2</v>
      </c>
      <c r="AG1" s="71">
        <v>-1.2688E-2</v>
      </c>
      <c r="AH1" s="71">
        <v>-1.5238E-2</v>
      </c>
      <c r="AI1" s="71">
        <v>-1.9952999999999999E-2</v>
      </c>
      <c r="AJ1" s="71">
        <v>-1.9023999999999999E-2</v>
      </c>
      <c r="AK1" s="71">
        <v>-2.3276000000000002E-2</v>
      </c>
      <c r="AL1" s="71">
        <v>-2.6544000000000002E-2</v>
      </c>
    </row>
    <row r="2" spans="1:38" ht="12.75" customHeight="1">
      <c r="A2" s="70">
        <v>1.0746E-2</v>
      </c>
      <c r="B2" s="71">
        <v>1.3028E-2</v>
      </c>
      <c r="C2" s="71">
        <v>1.3637E-2</v>
      </c>
      <c r="D2" s="71">
        <v>1.2918000000000001E-2</v>
      </c>
      <c r="E2" s="71">
        <v>1.0038999999999999E-2</v>
      </c>
      <c r="F2" s="71">
        <v>9.4230000000000008E-3</v>
      </c>
      <c r="G2" s="71">
        <v>7.143E-3</v>
      </c>
      <c r="H2" s="71">
        <v>8.0269999999999994E-3</v>
      </c>
      <c r="I2" s="71">
        <v>5.9090000000000002E-3</v>
      </c>
      <c r="J2" s="71">
        <v>5.4660000000000004E-3</v>
      </c>
      <c r="K2" s="71">
        <v>7.0330000000000002E-3</v>
      </c>
      <c r="L2" s="71">
        <v>5.8329999999999996E-3</v>
      </c>
      <c r="M2" s="71">
        <v>3.6080000000000001E-3</v>
      </c>
      <c r="N2" s="71">
        <v>4.921E-3</v>
      </c>
      <c r="O2" s="71">
        <v>4.7200000000000002E-3</v>
      </c>
      <c r="P2" s="71">
        <v>5.0049999999999999E-3</v>
      </c>
      <c r="Q2" s="71">
        <v>4.6620000000000003E-3</v>
      </c>
      <c r="R2" s="71">
        <v>5.4390000000000003E-3</v>
      </c>
      <c r="S2" s="71">
        <v>5.4029999999999998E-3</v>
      </c>
      <c r="T2" s="71">
        <v>3.1819999999999999E-3</v>
      </c>
      <c r="U2" s="71">
        <v>4.267E-3</v>
      </c>
      <c r="V2" s="71">
        <v>3.2940000000000001E-3</v>
      </c>
      <c r="W2" s="71">
        <v>3.3400000000000001E-3</v>
      </c>
      <c r="X2" s="71">
        <v>2.4880000000000002E-3</v>
      </c>
      <c r="Y2" s="71">
        <v>-9.8900000000000008E-4</v>
      </c>
      <c r="Z2" s="71">
        <v>0</v>
      </c>
      <c r="AA2" s="71">
        <v>-3.248E-3</v>
      </c>
      <c r="AB2" s="71">
        <v>-3.947E-3</v>
      </c>
      <c r="AC2" s="71">
        <v>-5.1130000000000004E-3</v>
      </c>
      <c r="AD2" s="71">
        <v>-5.1900000000000002E-3</v>
      </c>
      <c r="AE2" s="71">
        <v>-8.5950000000000002E-3</v>
      </c>
      <c r="AF2" s="71">
        <v>-9.1039999999999992E-3</v>
      </c>
      <c r="AG2" s="71">
        <v>-1.1974E-2</v>
      </c>
      <c r="AH2" s="71">
        <v>-1.2127000000000001E-2</v>
      </c>
      <c r="AI2" s="71">
        <v>-1.6195999999999999E-2</v>
      </c>
      <c r="AJ2" s="71">
        <v>-1.9375E-2</v>
      </c>
      <c r="AK2" s="71">
        <v>-1.9637999999999999E-2</v>
      </c>
      <c r="AL2" s="71">
        <v>-2.4466999999999999E-2</v>
      </c>
    </row>
    <row r="3" spans="1:38" ht="12.75" customHeight="1">
      <c r="A3" s="70">
        <v>1.0838E-2</v>
      </c>
      <c r="B3" s="71">
        <v>1.3164E-2</v>
      </c>
      <c r="C3" s="71">
        <v>1.2133E-2</v>
      </c>
      <c r="D3" s="71">
        <v>1.2165E-2</v>
      </c>
      <c r="E3" s="71">
        <v>9.41E-3</v>
      </c>
      <c r="F3" s="71">
        <v>7.783E-3</v>
      </c>
      <c r="G3" s="71">
        <v>8.3890000000000006E-3</v>
      </c>
      <c r="H3" s="71">
        <v>5.8609999999999999E-3</v>
      </c>
      <c r="I3" s="71">
        <v>7.0299999999999998E-3</v>
      </c>
      <c r="J3" s="71">
        <v>6.3070000000000001E-3</v>
      </c>
      <c r="K3" s="71">
        <v>4.8149999999999998E-3</v>
      </c>
      <c r="L3" s="71">
        <v>3.6440000000000001E-3</v>
      </c>
      <c r="M3" s="71">
        <v>5.0629999999999998E-3</v>
      </c>
      <c r="N3" s="71">
        <v>5.574E-3</v>
      </c>
      <c r="O3" s="71">
        <v>5.7689999999999998E-3</v>
      </c>
      <c r="P3" s="71">
        <v>5.9170000000000004E-3</v>
      </c>
      <c r="Q3" s="71">
        <v>4.7410000000000004E-3</v>
      </c>
      <c r="R3" s="71">
        <v>4.5970000000000004E-3</v>
      </c>
      <c r="S3" s="71">
        <v>3.3990000000000001E-3</v>
      </c>
      <c r="T3" s="71">
        <v>3.2980000000000002E-3</v>
      </c>
      <c r="U3" s="71">
        <v>2.516E-3</v>
      </c>
      <c r="V3" s="71">
        <v>4.0930000000000003E-3</v>
      </c>
      <c r="W3" s="71">
        <v>3.382E-3</v>
      </c>
      <c r="X3" s="71">
        <v>-3.6999999999999998E-5</v>
      </c>
      <c r="Y3" s="71">
        <v>-1.11E-4</v>
      </c>
      <c r="Z3" s="71">
        <v>0</v>
      </c>
      <c r="AA3" s="71">
        <v>-2.8140000000000001E-3</v>
      </c>
      <c r="AB3" s="71">
        <v>-2.7789999999999998E-3</v>
      </c>
      <c r="AC3" s="71">
        <v>-3.2390000000000001E-3</v>
      </c>
      <c r="AD3" s="71">
        <v>-5.6160000000000003E-3</v>
      </c>
      <c r="AE3" s="71">
        <v>-7.1409999999999998E-3</v>
      </c>
      <c r="AF3" s="71">
        <v>-9.4940000000000007E-3</v>
      </c>
      <c r="AG3" s="71">
        <v>-1.0562E-2</v>
      </c>
      <c r="AH3" s="71">
        <v>-1.4056000000000001E-2</v>
      </c>
      <c r="AI3" s="71">
        <v>-1.4886999999999999E-2</v>
      </c>
      <c r="AJ3" s="71">
        <v>-1.6178000000000001E-2</v>
      </c>
      <c r="AK3" s="71">
        <v>-1.8813E-2</v>
      </c>
      <c r="AL3" s="71">
        <v>-2.2547999999999999E-2</v>
      </c>
    </row>
    <row r="4" spans="1:38" ht="12.75" customHeight="1">
      <c r="A4" s="70">
        <v>8.6479999999999994E-3</v>
      </c>
      <c r="B4" s="71">
        <v>9.979E-3</v>
      </c>
      <c r="C4" s="71">
        <v>1.0600999999999999E-2</v>
      </c>
      <c r="D4" s="71">
        <v>8.94E-3</v>
      </c>
      <c r="E4" s="71">
        <v>7.2859999999999999E-3</v>
      </c>
      <c r="F4" s="71">
        <v>5.5409999999999999E-3</v>
      </c>
      <c r="G4" s="71">
        <v>6.0759999999999998E-3</v>
      </c>
      <c r="H4" s="71">
        <v>5.568E-3</v>
      </c>
      <c r="I4" s="71">
        <v>4.1910000000000003E-3</v>
      </c>
      <c r="J4" s="71">
        <v>2.7009999999999998E-3</v>
      </c>
      <c r="K4" s="71">
        <v>4.1000000000000003E-3</v>
      </c>
      <c r="L4" s="71">
        <v>2.908E-3</v>
      </c>
      <c r="M4" s="71">
        <v>3.2490000000000002E-3</v>
      </c>
      <c r="N4" s="71">
        <v>3.3779999999999999E-3</v>
      </c>
      <c r="O4" s="71">
        <v>3.0469999999999998E-3</v>
      </c>
      <c r="P4" s="71">
        <v>3.741E-3</v>
      </c>
      <c r="Q4" s="71">
        <v>2.405E-3</v>
      </c>
      <c r="R4" s="71">
        <v>4.2300000000000003E-3</v>
      </c>
      <c r="S4" s="71">
        <v>2.382E-3</v>
      </c>
      <c r="T4" s="71">
        <v>2.313E-3</v>
      </c>
      <c r="U4" s="71">
        <v>3.0799999999999998E-3</v>
      </c>
      <c r="V4" s="71">
        <v>3.1800000000000001E-3</v>
      </c>
      <c r="W4" s="71">
        <v>2.3890000000000001E-3</v>
      </c>
      <c r="X4" s="71">
        <v>2.0799999999999998E-3</v>
      </c>
      <c r="Y4" s="71">
        <v>1.13E-4</v>
      </c>
      <c r="Z4" s="71">
        <v>0</v>
      </c>
      <c r="AA4" s="71">
        <v>-2.7309999999999999E-3</v>
      </c>
      <c r="AB4" s="71">
        <v>-2.751E-3</v>
      </c>
      <c r="AC4" s="71">
        <v>-4.3299999999999996E-3</v>
      </c>
      <c r="AD4" s="71">
        <v>-5.7600000000000004E-3</v>
      </c>
      <c r="AE4" s="71">
        <v>-7.6140000000000001E-3</v>
      </c>
      <c r="AF4" s="71">
        <v>-7.2709999999999997E-3</v>
      </c>
      <c r="AG4" s="71">
        <v>-1.0591E-2</v>
      </c>
      <c r="AH4" s="71">
        <v>-1.2024999999999999E-2</v>
      </c>
      <c r="AI4" s="71">
        <v>-1.3741E-2</v>
      </c>
      <c r="AJ4" s="71">
        <v>-1.609E-2</v>
      </c>
      <c r="AK4" s="71">
        <v>-1.9044999999999999E-2</v>
      </c>
      <c r="AL4" s="71">
        <v>-2.1163000000000001E-2</v>
      </c>
    </row>
    <row r="5" spans="1:38" ht="12.75" customHeight="1">
      <c r="A5" s="70">
        <v>2.81E-4</v>
      </c>
      <c r="B5" s="71">
        <v>3.581E-3</v>
      </c>
      <c r="C5" s="71">
        <v>6.0359999999999997E-3</v>
      </c>
      <c r="D5" s="71">
        <v>6.1549999999999999E-3</v>
      </c>
      <c r="E5" s="71">
        <v>4.7629999999999999E-3</v>
      </c>
      <c r="F5" s="71">
        <v>2.8400000000000001E-3</v>
      </c>
      <c r="G5" s="71">
        <v>2.542E-3</v>
      </c>
      <c r="H5" s="71">
        <v>7.54E-4</v>
      </c>
      <c r="I5" s="71">
        <v>1.9480000000000001E-3</v>
      </c>
      <c r="J5" s="71">
        <v>1.0690000000000001E-3</v>
      </c>
      <c r="K5" s="71">
        <v>1.129E-3</v>
      </c>
      <c r="L5" s="71">
        <v>7.3499999999999998E-4</v>
      </c>
      <c r="M5" s="71">
        <v>-1.1900000000000001E-4</v>
      </c>
      <c r="N5" s="71">
        <v>1.073E-3</v>
      </c>
      <c r="O5" s="71">
        <v>2.016E-3</v>
      </c>
      <c r="P5" s="71">
        <v>3.137E-3</v>
      </c>
      <c r="Q5" s="71">
        <v>2.5890000000000002E-3</v>
      </c>
      <c r="R5" s="71">
        <v>3.1359999999999999E-3</v>
      </c>
      <c r="S5" s="71">
        <v>1.199E-3</v>
      </c>
      <c r="T5" s="71">
        <v>6.4199999999999999E-4</v>
      </c>
      <c r="U5" s="71">
        <v>2.3379999999999998E-3</v>
      </c>
      <c r="V5" s="71">
        <v>1.9919999999999998E-3</v>
      </c>
      <c r="W5" s="71">
        <v>1.1429999999999999E-3</v>
      </c>
      <c r="X5" s="71">
        <v>-9.5000000000000005E-5</v>
      </c>
      <c r="Y5" s="71">
        <v>-1.284E-3</v>
      </c>
      <c r="Z5" s="71">
        <v>0</v>
      </c>
      <c r="AA5" s="71">
        <v>-2.1380000000000001E-3</v>
      </c>
      <c r="AB5" s="71">
        <v>-3.6329999999999999E-3</v>
      </c>
      <c r="AC5" s="71">
        <v>-4.5459999999999997E-3</v>
      </c>
      <c r="AD5" s="71">
        <v>-5.4599999999999996E-3</v>
      </c>
      <c r="AE5" s="71">
        <v>-5.6730000000000001E-3</v>
      </c>
      <c r="AF5" s="71">
        <v>-9.0880000000000006E-3</v>
      </c>
      <c r="AG5" s="71">
        <v>-1.0439E-2</v>
      </c>
      <c r="AH5" s="71">
        <v>-1.1637E-2</v>
      </c>
      <c r="AI5" s="71">
        <v>-1.3683000000000001E-2</v>
      </c>
      <c r="AJ5" s="71">
        <v>-1.5499000000000001E-2</v>
      </c>
      <c r="AK5" s="71">
        <v>-1.8044000000000001E-2</v>
      </c>
      <c r="AL5" s="71">
        <v>-2.0743999999999999E-2</v>
      </c>
    </row>
    <row r="6" spans="1:38" ht="12.75" customHeight="1">
      <c r="A6" s="70">
        <v>-5.0020000000000004E-3</v>
      </c>
      <c r="B6" s="71">
        <v>-1.459E-3</v>
      </c>
      <c r="C6" s="71">
        <v>1.6130000000000001E-3</v>
      </c>
      <c r="D6" s="71">
        <v>2.526E-3</v>
      </c>
      <c r="E6" s="71">
        <v>1.232E-3</v>
      </c>
      <c r="F6" s="71">
        <v>2.9100000000000003E-4</v>
      </c>
      <c r="G6" s="71">
        <v>1.122E-3</v>
      </c>
      <c r="H6" s="71">
        <v>1.46E-4</v>
      </c>
      <c r="I6" s="71">
        <v>-2.4499999999999999E-4</v>
      </c>
      <c r="J6" s="71">
        <v>-1.15E-4</v>
      </c>
      <c r="K6" s="71">
        <v>3.1500000000000001E-4</v>
      </c>
      <c r="L6" s="71">
        <v>3.6900000000000002E-4</v>
      </c>
      <c r="M6" s="71">
        <v>-4.1599999999999997E-4</v>
      </c>
      <c r="N6" s="71">
        <v>1.2669999999999999E-3</v>
      </c>
      <c r="O6" s="71">
        <v>8.6600000000000002E-4</v>
      </c>
      <c r="P6" s="71">
        <v>5.1900000000000004E-4</v>
      </c>
      <c r="Q6" s="71">
        <v>6.1499999999999999E-4</v>
      </c>
      <c r="R6" s="71">
        <v>1.8E-3</v>
      </c>
      <c r="S6" s="71">
        <v>2.3219999999999998E-3</v>
      </c>
      <c r="T6" s="71">
        <v>1.2019999999999999E-3</v>
      </c>
      <c r="U6" s="71">
        <v>1.157E-3</v>
      </c>
      <c r="V6" s="71">
        <v>1.103E-3</v>
      </c>
      <c r="W6" s="71">
        <v>1.4090000000000001E-3</v>
      </c>
      <c r="X6" s="71">
        <v>9.3400000000000004E-4</v>
      </c>
      <c r="Y6" s="71">
        <v>-3.4900000000000003E-4</v>
      </c>
      <c r="Z6" s="71">
        <v>0</v>
      </c>
      <c r="AA6" s="71">
        <v>-2.3340000000000001E-3</v>
      </c>
      <c r="AB6" s="71">
        <v>-3.0439999999999998E-3</v>
      </c>
      <c r="AC6" s="71">
        <v>-3.0560000000000001E-3</v>
      </c>
      <c r="AD6" s="71">
        <v>-4.8409999999999998E-3</v>
      </c>
      <c r="AE6" s="71">
        <v>-6.0889999999999998E-3</v>
      </c>
      <c r="AF6" s="71">
        <v>-6.9300000000000004E-3</v>
      </c>
      <c r="AG6" s="71">
        <v>-9.3349999999999995E-3</v>
      </c>
      <c r="AH6" s="71">
        <v>-1.2033E-2</v>
      </c>
      <c r="AI6" s="71">
        <v>-1.2817E-2</v>
      </c>
      <c r="AJ6" s="71">
        <v>-1.4579999999999999E-2</v>
      </c>
      <c r="AK6" s="71">
        <v>-1.6257000000000001E-2</v>
      </c>
      <c r="AL6" s="71">
        <v>-1.9706000000000001E-2</v>
      </c>
    </row>
    <row r="7" spans="1:38" ht="12.75" customHeight="1">
      <c r="A7" s="70">
        <v>-9.2720000000000007E-3</v>
      </c>
      <c r="B7" s="71">
        <v>-6.9360000000000003E-3</v>
      </c>
      <c r="C7" s="71">
        <v>-4.1869999999999997E-3</v>
      </c>
      <c r="D7" s="71">
        <v>-2.3400000000000001E-3</v>
      </c>
      <c r="E7" s="71">
        <v>-2.5769999999999999E-3</v>
      </c>
      <c r="F7" s="71">
        <v>-2.3649999999999999E-3</v>
      </c>
      <c r="G7" s="71">
        <v>-2.6589999999999999E-3</v>
      </c>
      <c r="H7" s="71">
        <v>-2.4629999999999999E-3</v>
      </c>
      <c r="I7" s="71">
        <v>-1.6949999999999999E-3</v>
      </c>
      <c r="J7" s="71">
        <v>-1.2869999999999999E-3</v>
      </c>
      <c r="K7" s="71">
        <v>-6.1799999999999995E-4</v>
      </c>
      <c r="L7" s="71">
        <v>-8.9800000000000004E-4</v>
      </c>
      <c r="M7" s="71">
        <v>9.5399999999999999E-4</v>
      </c>
      <c r="N7" s="71">
        <v>8.2899999999999998E-4</v>
      </c>
      <c r="O7" s="71">
        <v>2.0720000000000001E-3</v>
      </c>
      <c r="P7" s="71">
        <v>2.0240000000000002E-3</v>
      </c>
      <c r="Q7" s="71">
        <v>3.1489999999999999E-3</v>
      </c>
      <c r="R7" s="71">
        <v>3.9290000000000002E-3</v>
      </c>
      <c r="S7" s="71">
        <v>2.5969999999999999E-3</v>
      </c>
      <c r="T7" s="71">
        <v>3.1809999999999998E-3</v>
      </c>
      <c r="U7" s="71">
        <v>2.9429999999999999E-3</v>
      </c>
      <c r="V7" s="71">
        <v>3.6310000000000001E-3</v>
      </c>
      <c r="W7" s="71">
        <v>3.274E-3</v>
      </c>
      <c r="X7" s="71">
        <v>1.335E-3</v>
      </c>
      <c r="Y7" s="71">
        <v>4.9600000000000002E-4</v>
      </c>
      <c r="Z7" s="71">
        <v>0</v>
      </c>
      <c r="AA7" s="71">
        <v>-8.5099999999999998E-4</v>
      </c>
      <c r="AB7" s="71">
        <v>-1.2099999999999999E-3</v>
      </c>
      <c r="AC7" s="71">
        <v>-1.9239999999999999E-3</v>
      </c>
      <c r="AD7" s="71">
        <v>-3.0430000000000001E-3</v>
      </c>
      <c r="AE7" s="71">
        <v>-4.5929999999999999E-3</v>
      </c>
      <c r="AF7" s="71">
        <v>-5.3319999999999999E-3</v>
      </c>
      <c r="AG7" s="71">
        <v>-6.5919999999999998E-3</v>
      </c>
      <c r="AH7" s="71">
        <v>-7.9909999999999998E-3</v>
      </c>
      <c r="AI7" s="71">
        <v>-1.0826000000000001E-2</v>
      </c>
      <c r="AJ7" s="71">
        <v>-1.2393E-2</v>
      </c>
      <c r="AK7" s="71">
        <v>-1.4069999999999999E-2</v>
      </c>
      <c r="AL7" s="71">
        <v>-1.6077999999999999E-2</v>
      </c>
    </row>
    <row r="8" spans="1:38" ht="12.75" customHeight="1">
      <c r="A8" s="70">
        <v>-9.8250000000000004E-3</v>
      </c>
      <c r="B8" s="71">
        <v>-8.8830000000000003E-3</v>
      </c>
      <c r="C8" s="71">
        <v>-8.7010000000000004E-3</v>
      </c>
      <c r="D8" s="71">
        <v>-8.3549999999999996E-3</v>
      </c>
      <c r="E8" s="71">
        <v>-9.0589999999999993E-3</v>
      </c>
      <c r="F8" s="71">
        <v>-9.7540000000000005E-3</v>
      </c>
      <c r="G8" s="71">
        <v>-8.4609999999999998E-3</v>
      </c>
      <c r="H8" s="71">
        <v>-9.3150000000000004E-3</v>
      </c>
      <c r="I8" s="71">
        <v>-8.4110000000000001E-3</v>
      </c>
      <c r="J8" s="71">
        <v>-7.9389999999999999E-3</v>
      </c>
      <c r="K8" s="71">
        <v>-7.1170000000000001E-3</v>
      </c>
      <c r="L8" s="71">
        <v>-6.3480000000000003E-3</v>
      </c>
      <c r="M8" s="71">
        <v>-5.8869999999999999E-3</v>
      </c>
      <c r="N8" s="71">
        <v>-4.0759999999999998E-3</v>
      </c>
      <c r="O8" s="71">
        <v>-3.3809999999999999E-3</v>
      </c>
      <c r="P8" s="71">
        <v>-1.2470000000000001E-3</v>
      </c>
      <c r="Q8" s="71">
        <v>-2.3449999999999999E-3</v>
      </c>
      <c r="R8" s="71">
        <v>-1.274E-3</v>
      </c>
      <c r="S8" s="71">
        <v>-1.163E-3</v>
      </c>
      <c r="T8" s="71">
        <v>-1.168E-3</v>
      </c>
      <c r="U8" s="71">
        <v>9.990000000000001E-4</v>
      </c>
      <c r="V8" s="71">
        <v>-3.6499999999999998E-4</v>
      </c>
      <c r="W8" s="71">
        <v>-1.0059999999999999E-3</v>
      </c>
      <c r="X8" s="71">
        <v>-1.2409999999999999E-3</v>
      </c>
      <c r="Y8" s="71">
        <v>-1.196E-3</v>
      </c>
      <c r="Z8" s="71">
        <v>0</v>
      </c>
      <c r="AA8" s="71">
        <v>-3.418E-3</v>
      </c>
      <c r="AB8" s="71">
        <v>-3.5760000000000002E-3</v>
      </c>
      <c r="AC8" s="71">
        <v>-3.6449999999999998E-3</v>
      </c>
      <c r="AD8" s="71">
        <v>-4.9789999999999999E-3</v>
      </c>
      <c r="AE8" s="71">
        <v>-6.5279999999999999E-3</v>
      </c>
      <c r="AF8" s="71">
        <v>-7.156E-3</v>
      </c>
      <c r="AG8" s="71">
        <v>-9.6220000000000003E-3</v>
      </c>
      <c r="AH8" s="71">
        <v>-1.1351999999999999E-2</v>
      </c>
      <c r="AI8" s="71">
        <v>-1.2553999999999999E-2</v>
      </c>
      <c r="AJ8" s="71">
        <v>-1.3956E-2</v>
      </c>
      <c r="AK8" s="71">
        <v>-1.6517E-2</v>
      </c>
      <c r="AL8" s="71">
        <v>-1.9064000000000001E-2</v>
      </c>
    </row>
    <row r="9" spans="1:38" ht="12.75" customHeight="1">
      <c r="A9" s="70">
        <v>-8.3909999999999992E-3</v>
      </c>
      <c r="B9" s="71">
        <v>-6.8780000000000004E-3</v>
      </c>
      <c r="C9" s="71">
        <v>-7.1130000000000004E-3</v>
      </c>
      <c r="D9" s="71">
        <v>-8.4639999999999993E-3</v>
      </c>
      <c r="E9" s="71">
        <v>-9.4590000000000004E-3</v>
      </c>
      <c r="F9" s="71">
        <v>-1.0024E-2</v>
      </c>
      <c r="G9" s="71">
        <v>-9.6889999999999997E-3</v>
      </c>
      <c r="H9" s="71">
        <v>-9.6699999999999998E-3</v>
      </c>
      <c r="I9" s="71">
        <v>-8.7600000000000004E-3</v>
      </c>
      <c r="J9" s="71">
        <v>-8.5690000000000002E-3</v>
      </c>
      <c r="K9" s="71">
        <v>-7.2459999999999998E-3</v>
      </c>
      <c r="L9" s="71">
        <v>-6.3439999999999998E-3</v>
      </c>
      <c r="M9" s="71">
        <v>-5.8040000000000001E-3</v>
      </c>
      <c r="N9" s="71">
        <v>-4.2989999999999999E-3</v>
      </c>
      <c r="O9" s="71">
        <v>-3.215E-3</v>
      </c>
      <c r="P9" s="71">
        <v>-2.591E-3</v>
      </c>
      <c r="Q9" s="71">
        <v>-8.2100000000000001E-4</v>
      </c>
      <c r="R9" s="71">
        <v>7.9900000000000001E-4</v>
      </c>
      <c r="S9" s="71">
        <v>6.7500000000000004E-4</v>
      </c>
      <c r="T9" s="71">
        <v>4.7899999999999999E-4</v>
      </c>
      <c r="U9" s="71">
        <v>7.5199999999999996E-4</v>
      </c>
      <c r="V9" s="71">
        <v>1.939E-3</v>
      </c>
      <c r="W9" s="71">
        <v>2.4550000000000002E-3</v>
      </c>
      <c r="X9" s="71">
        <v>9.1299999999999997E-4</v>
      </c>
      <c r="Y9" s="71">
        <v>-2.1999999999999999E-5</v>
      </c>
      <c r="Z9" s="71">
        <v>0</v>
      </c>
      <c r="AA9" s="71">
        <v>-1.26E-4</v>
      </c>
      <c r="AB9" s="71">
        <v>-1.2819999999999999E-3</v>
      </c>
      <c r="AC9" s="71">
        <v>-2.2030000000000001E-3</v>
      </c>
      <c r="AD9" s="71">
        <v>-3.078E-3</v>
      </c>
      <c r="AE9" s="71">
        <v>-4.0949999999999997E-3</v>
      </c>
      <c r="AF9" s="71">
        <v>-5.3410000000000003E-3</v>
      </c>
      <c r="AG9" s="71">
        <v>-6.3559999999999997E-3</v>
      </c>
      <c r="AH9" s="71">
        <v>-8.5039999999999994E-3</v>
      </c>
      <c r="AI9" s="71">
        <v>-9.8250000000000004E-3</v>
      </c>
      <c r="AJ9" s="71">
        <v>-1.2317E-2</v>
      </c>
      <c r="AK9" s="71">
        <v>-1.3178E-2</v>
      </c>
      <c r="AL9" s="71">
        <v>-1.6552999999999998E-2</v>
      </c>
    </row>
    <row r="10" spans="1:38" ht="12.75" customHeight="1">
      <c r="A10" s="70">
        <v>-9.0620000000000006E-3</v>
      </c>
      <c r="B10" s="71">
        <v>-7.4710000000000002E-3</v>
      </c>
      <c r="C10" s="71">
        <v>-6.8430000000000001E-3</v>
      </c>
      <c r="D10" s="71">
        <v>-7.11E-3</v>
      </c>
      <c r="E10" s="71">
        <v>-8.6770000000000007E-3</v>
      </c>
      <c r="F10" s="71">
        <v>-9.6629999999999997E-3</v>
      </c>
      <c r="G10" s="71">
        <v>-1.0475999999999999E-2</v>
      </c>
      <c r="H10" s="71">
        <v>-1.0867999999999999E-2</v>
      </c>
      <c r="I10" s="71">
        <v>-1.0208999999999999E-2</v>
      </c>
      <c r="J10" s="71">
        <v>-9.587E-3</v>
      </c>
      <c r="K10" s="71">
        <v>-9.0480000000000005E-3</v>
      </c>
      <c r="L10" s="71">
        <v>-8.6599999999999993E-3</v>
      </c>
      <c r="M10" s="71">
        <v>-8.0680000000000005E-3</v>
      </c>
      <c r="N10" s="71">
        <v>-5.7190000000000001E-3</v>
      </c>
      <c r="O10" s="71">
        <v>-3.9110000000000004E-3</v>
      </c>
      <c r="P10" s="71">
        <v>-2.8679999999999999E-3</v>
      </c>
      <c r="Q10" s="71">
        <v>-2.8709999999999999E-3</v>
      </c>
      <c r="R10" s="71">
        <v>-9.990000000000001E-4</v>
      </c>
      <c r="S10" s="71">
        <v>-7.6400000000000003E-4</v>
      </c>
      <c r="T10" s="71">
        <v>5.5500000000000005E-4</v>
      </c>
      <c r="U10" s="71">
        <v>1.0900000000000001E-4</v>
      </c>
      <c r="V10" s="71">
        <v>1.1620000000000001E-3</v>
      </c>
      <c r="W10" s="71">
        <v>6.8599999999999998E-4</v>
      </c>
      <c r="X10" s="71">
        <v>1.0920000000000001E-3</v>
      </c>
      <c r="Y10" s="71">
        <v>4.2099999999999999E-4</v>
      </c>
      <c r="Z10" s="71">
        <v>0</v>
      </c>
      <c r="AA10" s="71">
        <v>-1.088E-3</v>
      </c>
      <c r="AB10" s="71">
        <v>-1.441E-3</v>
      </c>
      <c r="AC10" s="71">
        <v>-1.8010000000000001E-3</v>
      </c>
      <c r="AD10" s="71">
        <v>-2.9989999999999999E-3</v>
      </c>
      <c r="AE10" s="71">
        <v>-3.921E-3</v>
      </c>
      <c r="AF10" s="71">
        <v>-5.1279999999999997E-3</v>
      </c>
      <c r="AG10" s="71">
        <v>-6.7980000000000002E-3</v>
      </c>
      <c r="AH10" s="71">
        <v>-8.1069999999999996E-3</v>
      </c>
      <c r="AI10" s="71">
        <v>-1.004E-2</v>
      </c>
      <c r="AJ10" s="71">
        <v>-1.1289E-2</v>
      </c>
      <c r="AK10" s="71">
        <v>-1.3644E-2</v>
      </c>
      <c r="AL10" s="71">
        <v>-1.6794E-2</v>
      </c>
    </row>
    <row r="11" spans="1:38" ht="12.75" customHeight="1">
      <c r="A11" s="70">
        <v>-9.1420000000000008E-3</v>
      </c>
      <c r="B11" s="71">
        <v>-7.5799999999999999E-3</v>
      </c>
      <c r="C11" s="71">
        <v>-6.509E-3</v>
      </c>
      <c r="D11" s="71">
        <v>-7.0159999999999997E-3</v>
      </c>
      <c r="E11" s="71">
        <v>-8.2269999999999999E-3</v>
      </c>
      <c r="F11" s="71">
        <v>-9.2580000000000006E-3</v>
      </c>
      <c r="G11" s="71">
        <v>-9.0519999999999993E-3</v>
      </c>
      <c r="H11" s="71">
        <v>-9.495E-3</v>
      </c>
      <c r="I11" s="71">
        <v>-9.613E-3</v>
      </c>
      <c r="J11" s="71">
        <v>-9.7009999999999996E-3</v>
      </c>
      <c r="K11" s="71">
        <v>-8.8050000000000003E-3</v>
      </c>
      <c r="L11" s="71">
        <v>-8.5170000000000003E-3</v>
      </c>
      <c r="M11" s="71">
        <v>-7.587E-3</v>
      </c>
      <c r="N11" s="71">
        <v>-6.2319999999999997E-3</v>
      </c>
      <c r="O11" s="71">
        <v>-5.4039999999999999E-3</v>
      </c>
      <c r="P11" s="71">
        <v>-4.2310000000000004E-3</v>
      </c>
      <c r="Q11" s="71">
        <v>-3.0100000000000001E-3</v>
      </c>
      <c r="R11" s="71">
        <v>-1.591E-3</v>
      </c>
      <c r="S11" s="71">
        <v>-1.555E-3</v>
      </c>
      <c r="T11" s="71">
        <v>-1.3179999999999999E-3</v>
      </c>
      <c r="U11" s="71">
        <v>2.4000000000000001E-5</v>
      </c>
      <c r="V11" s="71">
        <v>3.77E-4</v>
      </c>
      <c r="W11" s="71">
        <v>3.6000000000000002E-4</v>
      </c>
      <c r="X11" s="71">
        <v>-8.6000000000000003E-5</v>
      </c>
      <c r="Y11" s="71">
        <v>-6.2299999999999996E-4</v>
      </c>
      <c r="Z11" s="71">
        <v>0</v>
      </c>
      <c r="AA11" s="71">
        <v>-1.48E-3</v>
      </c>
      <c r="AB11" s="71">
        <v>-2.1150000000000001E-3</v>
      </c>
      <c r="AC11" s="71">
        <v>-2.2850000000000001E-3</v>
      </c>
      <c r="AD11" s="71">
        <v>-2.813E-3</v>
      </c>
      <c r="AE11" s="71">
        <v>-3.9039999999999999E-3</v>
      </c>
      <c r="AF11" s="71">
        <v>-5.2750000000000002E-3</v>
      </c>
      <c r="AG11" s="71">
        <v>-6.5700000000000003E-3</v>
      </c>
      <c r="AH11" s="71">
        <v>-8.6210000000000002E-3</v>
      </c>
      <c r="AI11" s="71">
        <v>-9.6069999999999992E-3</v>
      </c>
      <c r="AJ11" s="71">
        <v>-1.1603E-2</v>
      </c>
      <c r="AK11" s="71">
        <v>-1.3539000000000001E-2</v>
      </c>
      <c r="AL11" s="71">
        <v>-1.6138E-2</v>
      </c>
    </row>
    <row r="12" spans="1:38" ht="12.75" customHeight="1">
      <c r="A12" s="70">
        <v>-8.77E-3</v>
      </c>
      <c r="B12" s="71">
        <v>-7.5599999999999999E-3</v>
      </c>
      <c r="C12" s="71">
        <v>-6.8950000000000001E-3</v>
      </c>
      <c r="D12" s="71">
        <v>-7.1170000000000001E-3</v>
      </c>
      <c r="E12" s="71">
        <v>-7.9719999999999999E-3</v>
      </c>
      <c r="F12" s="71">
        <v>-9.0620000000000006E-3</v>
      </c>
      <c r="G12" s="71">
        <v>-9.3259999999999992E-3</v>
      </c>
      <c r="H12" s="71">
        <v>-9.7730000000000004E-3</v>
      </c>
      <c r="I12" s="71">
        <v>-9.4570000000000001E-3</v>
      </c>
      <c r="J12" s="71">
        <v>-8.7980000000000003E-3</v>
      </c>
      <c r="K12" s="71">
        <v>-8.5839999999999996E-3</v>
      </c>
      <c r="L12" s="71">
        <v>-8.1250000000000003E-3</v>
      </c>
      <c r="M12" s="71">
        <v>-7.6429999999999996E-3</v>
      </c>
      <c r="N12" s="71">
        <v>-5.8979999999999996E-3</v>
      </c>
      <c r="O12" s="71">
        <v>-5.0439999999999999E-3</v>
      </c>
      <c r="P12" s="71">
        <v>-3.2889999999999998E-3</v>
      </c>
      <c r="Q12" s="71">
        <v>-2.8679999999999999E-3</v>
      </c>
      <c r="R12" s="71">
        <v>-1.6249999999999999E-3</v>
      </c>
      <c r="S12" s="71">
        <v>-1.165E-3</v>
      </c>
      <c r="T12" s="71">
        <v>-6.4000000000000005E-4</v>
      </c>
      <c r="U12" s="71">
        <v>-5.8E-5</v>
      </c>
      <c r="V12" s="71">
        <v>9.7900000000000005E-4</v>
      </c>
      <c r="W12" s="71">
        <v>2.3699999999999999E-4</v>
      </c>
      <c r="X12" s="71">
        <v>2.6200000000000003E-4</v>
      </c>
      <c r="Y12" s="71">
        <v>-7.1100000000000004E-4</v>
      </c>
      <c r="Z12" s="71">
        <v>0</v>
      </c>
      <c r="AA12" s="71">
        <v>-7.2599999999999997E-4</v>
      </c>
      <c r="AB12" s="71">
        <v>-1.436E-3</v>
      </c>
      <c r="AC12" s="71">
        <v>-1.89E-3</v>
      </c>
      <c r="AD12" s="71">
        <v>-3.2130000000000001E-3</v>
      </c>
      <c r="AE12" s="71">
        <v>-4.0220000000000004E-3</v>
      </c>
      <c r="AF12" s="71">
        <v>-4.9420000000000002E-3</v>
      </c>
      <c r="AG12" s="71">
        <v>-6.0470000000000003E-3</v>
      </c>
      <c r="AH12" s="71">
        <v>-8.0040000000000007E-3</v>
      </c>
      <c r="AI12" s="71">
        <v>-9.613E-3</v>
      </c>
      <c r="AJ12" s="71">
        <v>-1.1028E-2</v>
      </c>
      <c r="AK12" s="71">
        <v>-1.2775999999999999E-2</v>
      </c>
      <c r="AL12" s="71">
        <v>-1.5626999999999999E-2</v>
      </c>
    </row>
    <row r="13" spans="1:38" ht="12.75" customHeight="1">
      <c r="A13" s="70">
        <v>-8.3029999999999996E-3</v>
      </c>
      <c r="B13" s="71">
        <v>-7.058E-3</v>
      </c>
      <c r="C13" s="71">
        <v>-6.4440000000000001E-3</v>
      </c>
      <c r="D13" s="71">
        <v>-6.5380000000000004E-3</v>
      </c>
      <c r="E13" s="71">
        <v>-7.8059999999999996E-3</v>
      </c>
      <c r="F13" s="71">
        <v>-8.2070000000000008E-3</v>
      </c>
      <c r="G13" s="71">
        <v>-9.0799999999999995E-3</v>
      </c>
      <c r="H13" s="71">
        <v>-8.9269999999999992E-3</v>
      </c>
      <c r="I13" s="71">
        <v>-8.3569999999999998E-3</v>
      </c>
      <c r="J13" s="71">
        <v>-8.6429999999999996E-3</v>
      </c>
      <c r="K13" s="71">
        <v>-7.5649999999999997E-3</v>
      </c>
      <c r="L13" s="71">
        <v>-7.2639999999999996E-3</v>
      </c>
      <c r="M13" s="71">
        <v>-6.6940000000000003E-3</v>
      </c>
      <c r="N13" s="71">
        <v>-5.5799999999999999E-3</v>
      </c>
      <c r="O13" s="71">
        <v>-4.1279999999999997E-3</v>
      </c>
      <c r="P13" s="71">
        <v>-3.398E-3</v>
      </c>
      <c r="Q13" s="71">
        <v>-2.5839999999999999E-3</v>
      </c>
      <c r="R13" s="71">
        <v>-7.7499999999999997E-4</v>
      </c>
      <c r="S13" s="71">
        <v>-3.5399999999999999E-4</v>
      </c>
      <c r="T13" s="71">
        <v>-4.3999999999999999E-5</v>
      </c>
      <c r="U13" s="71">
        <v>8.8800000000000001E-4</v>
      </c>
      <c r="V13" s="71">
        <v>6.0599999999999998E-4</v>
      </c>
      <c r="W13" s="71">
        <v>8.3799999999999999E-4</v>
      </c>
      <c r="X13" s="71">
        <v>5.7200000000000003E-4</v>
      </c>
      <c r="Y13" s="71">
        <v>4.73E-4</v>
      </c>
      <c r="Z13" s="71">
        <v>0</v>
      </c>
      <c r="AA13" s="71">
        <v>-6.11E-4</v>
      </c>
      <c r="AB13" s="71">
        <v>-6.3900000000000003E-4</v>
      </c>
      <c r="AC13" s="71">
        <v>-1.513E-3</v>
      </c>
      <c r="AD13" s="71">
        <v>-2.3249999999999998E-3</v>
      </c>
      <c r="AE13" s="71">
        <v>-3.235E-3</v>
      </c>
      <c r="AF13" s="71">
        <v>-4.0239999999999998E-3</v>
      </c>
      <c r="AG13" s="71">
        <v>-5.7330000000000002E-3</v>
      </c>
      <c r="AH13" s="71">
        <v>-7.0600000000000003E-3</v>
      </c>
      <c r="AI13" s="71">
        <v>-8.9049999999999997E-3</v>
      </c>
      <c r="AJ13" s="71">
        <v>-9.9360000000000004E-3</v>
      </c>
      <c r="AK13" s="71">
        <v>-1.2144E-2</v>
      </c>
      <c r="AL13" s="71">
        <v>-1.4276E-2</v>
      </c>
    </row>
    <row r="14" spans="1:38" ht="12.75" customHeight="1">
      <c r="A14" s="70">
        <v>-9.6659999999999992E-3</v>
      </c>
      <c r="B14" s="71">
        <v>-8.4379999999999993E-3</v>
      </c>
      <c r="C14" s="71">
        <v>-8.2470000000000009E-3</v>
      </c>
      <c r="D14" s="71">
        <v>-8.5550000000000001E-3</v>
      </c>
      <c r="E14" s="71">
        <v>-9.4439999999999993E-3</v>
      </c>
      <c r="F14" s="71">
        <v>-1.0146000000000001E-2</v>
      </c>
      <c r="G14" s="71">
        <v>-9.5709999999999996E-3</v>
      </c>
      <c r="H14" s="71">
        <v>-1.0534999999999999E-2</v>
      </c>
      <c r="I14" s="71">
        <v>-9.9880000000000004E-3</v>
      </c>
      <c r="J14" s="71">
        <v>-9.8829999999999994E-3</v>
      </c>
      <c r="K14" s="71">
        <v>-9.0889999999999999E-3</v>
      </c>
      <c r="L14" s="71">
        <v>-8.8920000000000006E-3</v>
      </c>
      <c r="M14" s="71">
        <v>-7.9649999999999999E-3</v>
      </c>
      <c r="N14" s="71">
        <v>-6.5659999999999998E-3</v>
      </c>
      <c r="O14" s="71">
        <v>-5.4850000000000003E-3</v>
      </c>
      <c r="P14" s="71">
        <v>-4.3229999999999996E-3</v>
      </c>
      <c r="Q14" s="71">
        <v>-3.2599999999999999E-3</v>
      </c>
      <c r="R14" s="71">
        <v>-1.9889999999999999E-3</v>
      </c>
      <c r="S14" s="71">
        <v>-1.031E-3</v>
      </c>
      <c r="T14" s="71">
        <v>-1.2600000000000001E-3</v>
      </c>
      <c r="U14" s="71">
        <v>-2.5099999999999998E-4</v>
      </c>
      <c r="V14" s="71">
        <v>4.8999999999999998E-5</v>
      </c>
      <c r="W14" s="71">
        <v>6.1300000000000005E-4</v>
      </c>
      <c r="X14" s="71">
        <v>-2.5000000000000001E-5</v>
      </c>
      <c r="Y14" s="71">
        <v>-5.8900000000000001E-4</v>
      </c>
      <c r="Z14" s="71">
        <v>0</v>
      </c>
      <c r="AA14" s="71">
        <v>-1.2329999999999999E-3</v>
      </c>
      <c r="AB14" s="71">
        <v>-1.6080000000000001E-3</v>
      </c>
      <c r="AC14" s="71">
        <v>-1.719E-3</v>
      </c>
      <c r="AD14" s="71">
        <v>-3.2060000000000001E-3</v>
      </c>
      <c r="AE14" s="71">
        <v>-3.9199999999999999E-3</v>
      </c>
      <c r="AF14" s="71">
        <v>-5.0499999999999998E-3</v>
      </c>
      <c r="AG14" s="71">
        <v>-6.5919999999999998E-3</v>
      </c>
      <c r="AH14" s="71">
        <v>-8.0070000000000002E-3</v>
      </c>
      <c r="AI14" s="71">
        <v>-9.5580000000000005E-3</v>
      </c>
      <c r="AJ14" s="71">
        <v>-1.0852000000000001E-2</v>
      </c>
      <c r="AK14" s="71">
        <v>-1.2307999999999999E-2</v>
      </c>
      <c r="AL14" s="71">
        <v>-1.4478E-2</v>
      </c>
    </row>
    <row r="15" spans="1:38" ht="12.75" customHeight="1">
      <c r="A15" s="70">
        <v>-1.0211E-2</v>
      </c>
      <c r="B15" s="71">
        <v>-8.9630000000000005E-3</v>
      </c>
      <c r="C15" s="71">
        <v>-8.3909999999999992E-3</v>
      </c>
      <c r="D15" s="71">
        <v>-8.5970000000000005E-3</v>
      </c>
      <c r="E15" s="71">
        <v>-9.3970000000000008E-3</v>
      </c>
      <c r="F15" s="71">
        <v>-9.9830000000000006E-3</v>
      </c>
      <c r="G15" s="71">
        <v>-1.0177E-2</v>
      </c>
      <c r="H15" s="71">
        <v>-1.0059E-2</v>
      </c>
      <c r="I15" s="71">
        <v>-9.6939999999999995E-3</v>
      </c>
      <c r="J15" s="71">
        <v>-9.3240000000000007E-3</v>
      </c>
      <c r="K15" s="71">
        <v>-8.4239999999999992E-3</v>
      </c>
      <c r="L15" s="71">
        <v>-7.8079999999999998E-3</v>
      </c>
      <c r="M15" s="71">
        <v>-7.0959999999999999E-3</v>
      </c>
      <c r="N15" s="71">
        <v>-6.0060000000000001E-3</v>
      </c>
      <c r="O15" s="71">
        <v>-5.0800000000000003E-3</v>
      </c>
      <c r="P15" s="71">
        <v>-3.9370000000000004E-3</v>
      </c>
      <c r="Q15" s="71">
        <v>-3.0079999999999998E-3</v>
      </c>
      <c r="R15" s="71">
        <v>-1.639E-3</v>
      </c>
      <c r="S15" s="71">
        <v>-1.5989999999999999E-3</v>
      </c>
      <c r="T15" s="71">
        <v>-4.37E-4</v>
      </c>
      <c r="U15" s="71">
        <v>3.1000000000000001E-5</v>
      </c>
      <c r="V15" s="71">
        <v>5.4000000000000001E-4</v>
      </c>
      <c r="W15" s="71">
        <v>6.7000000000000002E-4</v>
      </c>
      <c r="X15" s="71">
        <v>2.4000000000000001E-4</v>
      </c>
      <c r="Y15" s="71">
        <v>-1.2999999999999999E-5</v>
      </c>
      <c r="Z15" s="71">
        <v>0</v>
      </c>
      <c r="AA15" s="71">
        <v>-4.7600000000000002E-4</v>
      </c>
      <c r="AB15" s="71">
        <v>-1.173E-3</v>
      </c>
      <c r="AC15" s="71">
        <v>-1.903E-3</v>
      </c>
      <c r="AD15" s="71">
        <v>-2.3319999999999999E-3</v>
      </c>
      <c r="AE15" s="71">
        <v>-3.6440000000000001E-3</v>
      </c>
      <c r="AF15" s="71">
        <v>-4.7689999999999998E-3</v>
      </c>
      <c r="AG15" s="71">
        <v>-5.62E-3</v>
      </c>
      <c r="AH15" s="71">
        <v>-6.6740000000000002E-3</v>
      </c>
      <c r="AI15" s="71">
        <v>-8.6079999999999993E-3</v>
      </c>
      <c r="AJ15" s="71">
        <v>-1.0114E-2</v>
      </c>
      <c r="AK15" s="71">
        <v>-1.1676000000000001E-2</v>
      </c>
      <c r="AL15" s="71">
        <v>-1.4121999999999999E-2</v>
      </c>
    </row>
    <row r="16" spans="1:38" ht="12.75" customHeight="1">
      <c r="A16" s="70">
        <v>-1.0145E-2</v>
      </c>
      <c r="B16" s="71">
        <v>-8.8400000000000006E-3</v>
      </c>
      <c r="C16" s="71">
        <v>-8.3009999999999994E-3</v>
      </c>
      <c r="D16" s="71">
        <v>-8.5240000000000003E-3</v>
      </c>
      <c r="E16" s="71">
        <v>-9.0329999999999994E-3</v>
      </c>
      <c r="F16" s="71">
        <v>-9.5250000000000005E-3</v>
      </c>
      <c r="G16" s="71">
        <v>-9.6190000000000008E-3</v>
      </c>
      <c r="H16" s="71">
        <v>-9.5469999999999999E-3</v>
      </c>
      <c r="I16" s="71">
        <v>-9.0810000000000005E-3</v>
      </c>
      <c r="J16" s="71">
        <v>-8.6870000000000003E-3</v>
      </c>
      <c r="K16" s="71">
        <v>-8.0520000000000001E-3</v>
      </c>
      <c r="L16" s="71">
        <v>-7.7340000000000004E-3</v>
      </c>
      <c r="M16" s="71">
        <v>-7.1300000000000001E-3</v>
      </c>
      <c r="N16" s="71">
        <v>-5.764E-3</v>
      </c>
      <c r="O16" s="71">
        <v>-4.6379999999999998E-3</v>
      </c>
      <c r="P16" s="71">
        <v>-3.6440000000000001E-3</v>
      </c>
      <c r="Q16" s="71">
        <v>-2.944E-3</v>
      </c>
      <c r="R16" s="71">
        <v>-1.585E-3</v>
      </c>
      <c r="S16" s="71">
        <v>-8.8900000000000003E-4</v>
      </c>
      <c r="T16" s="71">
        <v>-7.2000000000000002E-5</v>
      </c>
      <c r="U16" s="71">
        <v>4.5000000000000003E-5</v>
      </c>
      <c r="V16" s="71">
        <v>3.2499999999999999E-4</v>
      </c>
      <c r="W16" s="71">
        <v>5.0799999999999999E-4</v>
      </c>
      <c r="X16" s="71">
        <v>3.6400000000000001E-4</v>
      </c>
      <c r="Y16" s="71">
        <v>-2.04E-4</v>
      </c>
      <c r="Z16" s="71">
        <v>0</v>
      </c>
      <c r="AA16" s="71">
        <v>-6.8400000000000004E-4</v>
      </c>
      <c r="AB16" s="71">
        <v>-9.859999999999999E-4</v>
      </c>
      <c r="AC16" s="71">
        <v>-1.735E-3</v>
      </c>
      <c r="AD16" s="71">
        <v>-2.5179999999999998E-3</v>
      </c>
      <c r="AE16" s="71">
        <v>-3.3040000000000001E-3</v>
      </c>
      <c r="AF16" s="71">
        <v>-4.2469999999999999E-3</v>
      </c>
      <c r="AG16" s="71">
        <v>-6.0039999999999998E-3</v>
      </c>
      <c r="AH16" s="71">
        <v>-7.3039999999999997E-3</v>
      </c>
      <c r="AI16" s="71">
        <v>-8.3979999999999992E-3</v>
      </c>
      <c r="AJ16" s="71">
        <v>-9.92E-3</v>
      </c>
      <c r="AK16" s="71">
        <v>-1.1408E-2</v>
      </c>
      <c r="AL16" s="71">
        <v>-1.3169999999999999E-2</v>
      </c>
    </row>
    <row r="17" spans="1:38" ht="12.75" customHeight="1">
      <c r="A17" s="70">
        <v>-1.0853E-2</v>
      </c>
      <c r="B17" s="71">
        <v>-9.8370000000000003E-3</v>
      </c>
      <c r="C17" s="71">
        <v>-9.1830000000000002E-3</v>
      </c>
      <c r="D17" s="71">
        <v>-8.9169999999999996E-3</v>
      </c>
      <c r="E17" s="71">
        <v>-9.757E-3</v>
      </c>
      <c r="F17" s="71">
        <v>-9.9570000000000006E-3</v>
      </c>
      <c r="G17" s="71">
        <v>-9.7940000000000006E-3</v>
      </c>
      <c r="H17" s="71">
        <v>-9.8060000000000005E-3</v>
      </c>
      <c r="I17" s="71">
        <v>-9.5309999999999995E-3</v>
      </c>
      <c r="J17" s="71">
        <v>-9.0620000000000006E-3</v>
      </c>
      <c r="K17" s="71">
        <v>-8.7609999999999997E-3</v>
      </c>
      <c r="L17" s="71">
        <v>-7.8770000000000003E-3</v>
      </c>
      <c r="M17" s="71">
        <v>-7.424E-3</v>
      </c>
      <c r="N17" s="71">
        <v>-6.1570000000000001E-3</v>
      </c>
      <c r="O17" s="71">
        <v>-4.9899999999999996E-3</v>
      </c>
      <c r="P17" s="71">
        <v>-3.7959999999999999E-3</v>
      </c>
      <c r="Q17" s="71">
        <v>-2.9329999999999998E-3</v>
      </c>
      <c r="R17" s="71">
        <v>-1.9189999999999999E-3</v>
      </c>
      <c r="S17" s="71">
        <v>-1.0070000000000001E-3</v>
      </c>
      <c r="T17" s="71">
        <v>-1.14E-3</v>
      </c>
      <c r="U17" s="71">
        <v>-4.4099999999999999E-4</v>
      </c>
      <c r="V17" s="71">
        <v>2.04E-4</v>
      </c>
      <c r="W17" s="71">
        <v>3.2000000000000003E-4</v>
      </c>
      <c r="X17" s="71">
        <v>1.4999999999999999E-4</v>
      </c>
      <c r="Y17" s="71">
        <v>-3.5500000000000001E-4</v>
      </c>
      <c r="Z17" s="71">
        <v>0</v>
      </c>
      <c r="AA17" s="71">
        <v>-9.0600000000000001E-4</v>
      </c>
      <c r="AB17" s="71">
        <v>-1.201E-3</v>
      </c>
      <c r="AC17" s="71">
        <v>-1.3370000000000001E-3</v>
      </c>
      <c r="AD17" s="71">
        <v>-2.4390000000000002E-3</v>
      </c>
      <c r="AE17" s="71">
        <v>-3.3860000000000001E-3</v>
      </c>
      <c r="AF17" s="71">
        <v>-4.3059999999999999E-3</v>
      </c>
      <c r="AG17" s="71">
        <v>-5.555E-3</v>
      </c>
      <c r="AH17" s="71">
        <v>-7.0190000000000001E-3</v>
      </c>
      <c r="AI17" s="71">
        <v>-8.3700000000000007E-3</v>
      </c>
      <c r="AJ17" s="71">
        <v>-9.1800000000000007E-3</v>
      </c>
      <c r="AK17" s="71">
        <v>-1.1065999999999999E-2</v>
      </c>
      <c r="AL17" s="71">
        <v>-1.2995E-2</v>
      </c>
    </row>
    <row r="18" spans="1:38" ht="12.75" customHeight="1">
      <c r="A18" s="70">
        <v>-1.1176E-2</v>
      </c>
      <c r="B18" s="71">
        <v>-9.6780000000000008E-3</v>
      </c>
      <c r="C18" s="71">
        <v>-8.5240000000000003E-3</v>
      </c>
      <c r="D18" s="71">
        <v>-8.1799999999999998E-3</v>
      </c>
      <c r="E18" s="71">
        <v>-8.352E-3</v>
      </c>
      <c r="F18" s="71">
        <v>-8.9239999999999996E-3</v>
      </c>
      <c r="G18" s="71">
        <v>-9.0559999999999998E-3</v>
      </c>
      <c r="H18" s="71">
        <v>-9.1269999999999997E-3</v>
      </c>
      <c r="I18" s="71">
        <v>-8.6630000000000006E-3</v>
      </c>
      <c r="J18" s="71">
        <v>-8.4100000000000008E-3</v>
      </c>
      <c r="K18" s="71">
        <v>-7.4799999999999997E-3</v>
      </c>
      <c r="L18" s="71">
        <v>-7.2199999999999999E-3</v>
      </c>
      <c r="M18" s="71">
        <v>-6.5120000000000004E-3</v>
      </c>
      <c r="N18" s="71">
        <v>-5.4070000000000003E-3</v>
      </c>
      <c r="O18" s="71">
        <v>-4.4219999999999997E-3</v>
      </c>
      <c r="P18" s="71">
        <v>-3.8649999999999999E-3</v>
      </c>
      <c r="Q18" s="71">
        <v>-3.0230000000000001E-3</v>
      </c>
      <c r="R18" s="71">
        <v>-1.725E-3</v>
      </c>
      <c r="S18" s="71">
        <v>-1.4710000000000001E-3</v>
      </c>
      <c r="T18" s="71">
        <v>-1.5100000000000001E-4</v>
      </c>
      <c r="U18" s="71">
        <v>1.2300000000000001E-4</v>
      </c>
      <c r="V18" s="71">
        <v>4.0000000000000002E-4</v>
      </c>
      <c r="W18" s="71">
        <v>7.2900000000000005E-4</v>
      </c>
      <c r="X18" s="71">
        <v>3.6099999999999999E-4</v>
      </c>
      <c r="Y18" s="71">
        <v>4.9200000000000003E-4</v>
      </c>
      <c r="Z18" s="71">
        <v>0</v>
      </c>
      <c r="AA18" s="71">
        <v>-4.5100000000000001E-4</v>
      </c>
      <c r="AB18" s="71">
        <v>-1.1379999999999999E-3</v>
      </c>
      <c r="AC18" s="71">
        <v>-1.472E-3</v>
      </c>
      <c r="AD18" s="71">
        <v>-2.725E-3</v>
      </c>
      <c r="AE18" s="71">
        <v>-3.5349999999999999E-3</v>
      </c>
      <c r="AF18" s="71">
        <v>-4.2310000000000004E-3</v>
      </c>
      <c r="AG18" s="71">
        <v>-5.4349999999999997E-3</v>
      </c>
      <c r="AH18" s="71">
        <v>-6.594E-3</v>
      </c>
      <c r="AI18" s="71">
        <v>-8.1069999999999996E-3</v>
      </c>
      <c r="AJ18" s="71">
        <v>-9.7120000000000001E-3</v>
      </c>
      <c r="AK18" s="71">
        <v>-1.0827E-2</v>
      </c>
      <c r="AL18" s="71">
        <v>-1.2808E-2</v>
      </c>
    </row>
    <row r="19" spans="1:38" ht="12.75" customHeight="1">
      <c r="A19" s="70">
        <v>-1.0572E-2</v>
      </c>
      <c r="B19" s="71">
        <v>-9.044E-3</v>
      </c>
      <c r="C19" s="71">
        <v>-7.9330000000000008E-3</v>
      </c>
      <c r="D19" s="71">
        <v>-7.5180000000000004E-3</v>
      </c>
      <c r="E19" s="71">
        <v>-8.0949999999999998E-3</v>
      </c>
      <c r="F19" s="71">
        <v>-8.1429999999999992E-3</v>
      </c>
      <c r="G19" s="71">
        <v>-8.456E-3</v>
      </c>
      <c r="H19" s="71">
        <v>-8.5660000000000007E-3</v>
      </c>
      <c r="I19" s="71">
        <v>-8.0029999999999997E-3</v>
      </c>
      <c r="J19" s="71">
        <v>-7.9839999999999998E-3</v>
      </c>
      <c r="K19" s="71">
        <v>-7.3920000000000001E-3</v>
      </c>
      <c r="L19" s="71">
        <v>-7.1599999999999997E-3</v>
      </c>
      <c r="M19" s="71">
        <v>-6.5820000000000002E-3</v>
      </c>
      <c r="N19" s="71">
        <v>-5.3870000000000003E-3</v>
      </c>
      <c r="O19" s="71">
        <v>-4.4689999999999999E-3</v>
      </c>
      <c r="P19" s="71">
        <v>-3.2049999999999999E-3</v>
      </c>
      <c r="Q19" s="71">
        <v>-2.7669999999999999E-3</v>
      </c>
      <c r="R19" s="71">
        <v>-1.745E-3</v>
      </c>
      <c r="S19" s="71">
        <v>-1.204E-3</v>
      </c>
      <c r="T19" s="71">
        <v>-6.4999999999999997E-4</v>
      </c>
      <c r="U19" s="71">
        <v>3.1000000000000001E-5</v>
      </c>
      <c r="V19" s="71">
        <v>3.19E-4</v>
      </c>
      <c r="W19" s="71">
        <v>6.4800000000000003E-4</v>
      </c>
      <c r="X19" s="71">
        <v>2.5000000000000001E-4</v>
      </c>
      <c r="Y19" s="71">
        <v>-2.2599999999999999E-4</v>
      </c>
      <c r="Z19" s="71">
        <v>0</v>
      </c>
      <c r="AA19" s="71">
        <v>-7.8899999999999999E-4</v>
      </c>
      <c r="AB19" s="71">
        <v>-8.4099999999999995E-4</v>
      </c>
      <c r="AC19" s="71">
        <v>-1.7819999999999999E-3</v>
      </c>
      <c r="AD19" s="71">
        <v>-2.385E-3</v>
      </c>
      <c r="AE19" s="71">
        <v>-3.4399999999999999E-3</v>
      </c>
      <c r="AF19" s="71">
        <v>-4.3530000000000001E-3</v>
      </c>
      <c r="AG19" s="71">
        <v>-5.4330000000000003E-3</v>
      </c>
      <c r="AH19" s="71">
        <v>-6.8209999999999998E-3</v>
      </c>
      <c r="AI19" s="71">
        <v>-8.0949999999999998E-3</v>
      </c>
      <c r="AJ19" s="71">
        <v>-9.1680000000000008E-3</v>
      </c>
      <c r="AK19" s="71">
        <v>-1.0919E-2</v>
      </c>
      <c r="AL19" s="71">
        <v>-1.242E-2</v>
      </c>
    </row>
    <row r="20" spans="1:38" ht="12.75" customHeight="1">
      <c r="A20" s="70">
        <v>-1.0387E-2</v>
      </c>
      <c r="B20" s="71">
        <v>-8.8140000000000007E-3</v>
      </c>
      <c r="C20" s="71">
        <v>-7.3200000000000001E-3</v>
      </c>
      <c r="D20" s="71">
        <v>-7.1029999999999999E-3</v>
      </c>
      <c r="E20" s="71">
        <v>-7.3330000000000001E-3</v>
      </c>
      <c r="F20" s="71">
        <v>-7.8700000000000003E-3</v>
      </c>
      <c r="G20" s="71">
        <v>-7.9930000000000001E-3</v>
      </c>
      <c r="H20" s="71">
        <v>-8.1499999999999993E-3</v>
      </c>
      <c r="I20" s="71">
        <v>-7.9389999999999999E-3</v>
      </c>
      <c r="J20" s="71">
        <v>-7.6880000000000004E-3</v>
      </c>
      <c r="K20" s="71">
        <v>-7.319E-3</v>
      </c>
      <c r="L20" s="71">
        <v>-6.7380000000000001E-3</v>
      </c>
      <c r="M20" s="71">
        <v>-6.4099999999999999E-3</v>
      </c>
      <c r="N20" s="71">
        <v>-5.3189999999999999E-3</v>
      </c>
      <c r="O20" s="71">
        <v>-4.5649999999999996E-3</v>
      </c>
      <c r="P20" s="71">
        <v>-3.6939999999999998E-3</v>
      </c>
      <c r="Q20" s="71">
        <v>-2.7620000000000001E-3</v>
      </c>
      <c r="R20" s="71">
        <v>-1.853E-3</v>
      </c>
      <c r="S20" s="71">
        <v>-9.1E-4</v>
      </c>
      <c r="T20" s="71">
        <v>-6.3199999999999997E-4</v>
      </c>
      <c r="U20" s="71">
        <v>2.9E-5</v>
      </c>
      <c r="V20" s="71">
        <v>4.6500000000000003E-4</v>
      </c>
      <c r="W20" s="71">
        <v>4.5800000000000002E-4</v>
      </c>
      <c r="X20" s="71">
        <v>3.4600000000000001E-4</v>
      </c>
      <c r="Y20" s="71">
        <v>1.8699999999999999E-4</v>
      </c>
      <c r="Z20" s="71">
        <v>0</v>
      </c>
      <c r="AA20" s="71">
        <v>-3.4499999999999998E-4</v>
      </c>
      <c r="AB20" s="71">
        <v>-1.0529999999999999E-3</v>
      </c>
      <c r="AC20" s="71">
        <v>-1.459E-3</v>
      </c>
      <c r="AD20" s="71">
        <v>-2.4369999999999999E-3</v>
      </c>
      <c r="AE20" s="71">
        <v>-3.078E-3</v>
      </c>
      <c r="AF20" s="71">
        <v>-4.1200000000000004E-3</v>
      </c>
      <c r="AG20" s="71">
        <v>-5.1900000000000002E-3</v>
      </c>
      <c r="AH20" s="71">
        <v>-6.5230000000000002E-3</v>
      </c>
      <c r="AI20" s="71">
        <v>-7.7460000000000003E-3</v>
      </c>
      <c r="AJ20" s="71">
        <v>-8.8690000000000001E-3</v>
      </c>
      <c r="AK20" s="71">
        <v>-1.0246E-2</v>
      </c>
      <c r="AL20" s="71">
        <v>-1.2118E-2</v>
      </c>
    </row>
    <row r="21" spans="1:38" ht="12.75" customHeight="1">
      <c r="A21" s="70">
        <v>-1.0095E-2</v>
      </c>
      <c r="B21" s="71">
        <v>-8.2260000000000007E-3</v>
      </c>
      <c r="C21" s="71">
        <v>-6.8009999999999998E-3</v>
      </c>
      <c r="D21" s="71">
        <v>-6.6360000000000004E-3</v>
      </c>
      <c r="E21" s="71">
        <v>-7.3249999999999999E-3</v>
      </c>
      <c r="F21" s="71">
        <v>-7.7029999999999998E-3</v>
      </c>
      <c r="G21" s="71">
        <v>-7.7149999999999996E-3</v>
      </c>
      <c r="H21" s="71">
        <v>-7.8799999999999999E-3</v>
      </c>
      <c r="I21" s="71">
        <v>-7.5810000000000001E-3</v>
      </c>
      <c r="J21" s="71">
        <v>-7.4669999999999997E-3</v>
      </c>
      <c r="K21" s="71">
        <v>-6.9080000000000001E-3</v>
      </c>
      <c r="L21" s="71">
        <v>-6.9109999999999996E-3</v>
      </c>
      <c r="M21" s="71">
        <v>-6.326E-3</v>
      </c>
      <c r="N21" s="71">
        <v>-5.4580000000000002E-3</v>
      </c>
      <c r="O21" s="71">
        <v>-4.5929999999999999E-3</v>
      </c>
      <c r="P21" s="71">
        <v>-3.7169999999999998E-3</v>
      </c>
      <c r="Q21" s="71">
        <v>-3.2030000000000001E-3</v>
      </c>
      <c r="R21" s="71">
        <v>-2.117E-3</v>
      </c>
      <c r="S21" s="71">
        <v>-1.5610000000000001E-3</v>
      </c>
      <c r="T21" s="71">
        <v>-6.5399999999999996E-4</v>
      </c>
      <c r="U21" s="71">
        <v>-2.8800000000000001E-4</v>
      </c>
      <c r="V21" s="71">
        <v>2.0599999999999999E-4</v>
      </c>
      <c r="W21" s="71">
        <v>2.5300000000000002E-4</v>
      </c>
      <c r="X21" s="71">
        <v>1.63E-4</v>
      </c>
      <c r="Y21" s="71">
        <v>1.25E-4</v>
      </c>
      <c r="Z21" s="71">
        <v>0</v>
      </c>
      <c r="AA21" s="71">
        <v>-6.02E-4</v>
      </c>
      <c r="AB21" s="71">
        <v>-1.0139999999999999E-3</v>
      </c>
      <c r="AC21" s="71">
        <v>-1.5460000000000001E-3</v>
      </c>
      <c r="AD21" s="71">
        <v>-2.5850000000000001E-3</v>
      </c>
      <c r="AE21" s="71">
        <v>-3.3189999999999999E-3</v>
      </c>
      <c r="AF21" s="71">
        <v>-4.1850000000000004E-3</v>
      </c>
      <c r="AG21" s="71">
        <v>-5.4250000000000001E-3</v>
      </c>
      <c r="AH21" s="71">
        <v>-6.5189999999999996E-3</v>
      </c>
      <c r="AI21" s="71">
        <v>-7.9260000000000008E-3</v>
      </c>
      <c r="AJ21" s="71">
        <v>-8.9899999999999997E-3</v>
      </c>
      <c r="AK21" s="71">
        <v>-1.0527E-2</v>
      </c>
      <c r="AL21" s="71">
        <v>-1.2396000000000001E-2</v>
      </c>
    </row>
    <row r="22" spans="1:38" ht="12.75" customHeight="1">
      <c r="A22" s="70">
        <v>-9.1479999999999999E-3</v>
      </c>
      <c r="B22" s="71">
        <v>-7.5969999999999996E-3</v>
      </c>
      <c r="C22" s="71">
        <v>-6.6299999999999996E-3</v>
      </c>
      <c r="D22" s="71">
        <v>-6.4510000000000001E-3</v>
      </c>
      <c r="E22" s="71">
        <v>-6.9750000000000003E-3</v>
      </c>
      <c r="F22" s="71">
        <v>-7.4749999999999999E-3</v>
      </c>
      <c r="G22" s="71">
        <v>-7.868E-3</v>
      </c>
      <c r="H22" s="71">
        <v>-7.8480000000000008E-3</v>
      </c>
      <c r="I22" s="71">
        <v>-7.685E-3</v>
      </c>
      <c r="J22" s="71">
        <v>-7.7429999999999999E-3</v>
      </c>
      <c r="K22" s="71">
        <v>-7.3049999999999999E-3</v>
      </c>
      <c r="L22" s="71">
        <v>-6.8869999999999999E-3</v>
      </c>
      <c r="M22" s="71">
        <v>-6.4219999999999998E-3</v>
      </c>
      <c r="N22" s="71">
        <v>-5.6449999999999998E-3</v>
      </c>
      <c r="O22" s="71">
        <v>-4.5779999999999996E-3</v>
      </c>
      <c r="P22" s="71">
        <v>-3.7759999999999998E-3</v>
      </c>
      <c r="Q22" s="71">
        <v>-3.088E-3</v>
      </c>
      <c r="R22" s="71">
        <v>-1.9989999999999999E-3</v>
      </c>
      <c r="S22" s="71">
        <v>-1.4139999999999999E-3</v>
      </c>
      <c r="T22" s="71">
        <v>-1.1329999999999999E-3</v>
      </c>
      <c r="U22" s="71">
        <v>-1.92E-4</v>
      </c>
      <c r="V22" s="71">
        <v>2.5999999999999998E-5</v>
      </c>
      <c r="W22" s="71">
        <v>2.5300000000000002E-4</v>
      </c>
      <c r="X22" s="71">
        <v>1.45E-4</v>
      </c>
      <c r="Y22" s="71">
        <v>-4.4299999999999998E-4</v>
      </c>
      <c r="Z22" s="71">
        <v>0</v>
      </c>
      <c r="AA22" s="71">
        <v>-7.4100000000000001E-4</v>
      </c>
      <c r="AB22" s="71">
        <v>-1.067E-3</v>
      </c>
      <c r="AC22" s="71">
        <v>-1.621E-3</v>
      </c>
      <c r="AD22" s="71">
        <v>-2.2790000000000002E-3</v>
      </c>
      <c r="AE22" s="71">
        <v>-3.2850000000000002E-3</v>
      </c>
      <c r="AF22" s="71">
        <v>-4.0980000000000001E-3</v>
      </c>
      <c r="AG22" s="71">
        <v>-5.2199999999999998E-3</v>
      </c>
      <c r="AH22" s="71">
        <v>-6.5259999999999997E-3</v>
      </c>
      <c r="AI22" s="71">
        <v>-7.6449999999999999E-3</v>
      </c>
      <c r="AJ22" s="71">
        <v>-8.8970000000000004E-3</v>
      </c>
      <c r="AK22" s="71">
        <v>-1.0477E-2</v>
      </c>
      <c r="AL22" s="71">
        <v>-1.1952000000000001E-2</v>
      </c>
    </row>
    <row r="23" spans="1:38" ht="12.75" customHeight="1">
      <c r="A23" s="70">
        <v>-8.7010000000000004E-3</v>
      </c>
      <c r="B23" s="71">
        <v>-7.2709999999999997E-3</v>
      </c>
      <c r="C23" s="71">
        <v>-6.2059999999999997E-3</v>
      </c>
      <c r="D23" s="71">
        <v>-6.2240000000000004E-3</v>
      </c>
      <c r="E23" s="71">
        <v>-6.8430000000000001E-3</v>
      </c>
      <c r="F23" s="71">
        <v>-7.5300000000000002E-3</v>
      </c>
      <c r="G23" s="71">
        <v>-7.4209999999999996E-3</v>
      </c>
      <c r="H23" s="71">
        <v>-7.7530000000000003E-3</v>
      </c>
      <c r="I23" s="71">
        <v>-7.6550000000000003E-3</v>
      </c>
      <c r="J23" s="71">
        <v>-7.4229999999999999E-3</v>
      </c>
      <c r="K23" s="71">
        <v>-7.1770000000000002E-3</v>
      </c>
      <c r="L23" s="71">
        <v>-6.8110000000000002E-3</v>
      </c>
      <c r="M23" s="71">
        <v>-6.2870000000000001E-3</v>
      </c>
      <c r="N23" s="71">
        <v>-5.3740000000000003E-3</v>
      </c>
      <c r="O23" s="71">
        <v>-4.744E-3</v>
      </c>
      <c r="P23" s="71">
        <v>-3.8560000000000001E-3</v>
      </c>
      <c r="Q23" s="71">
        <v>-3.0620000000000001E-3</v>
      </c>
      <c r="R23" s="71">
        <v>-2.0539999999999998E-3</v>
      </c>
      <c r="S23" s="71">
        <v>-1.4859999999999999E-3</v>
      </c>
      <c r="T23" s="71">
        <v>-6.5300000000000004E-4</v>
      </c>
      <c r="U23" s="71">
        <v>-2.4499999999999999E-4</v>
      </c>
      <c r="V23" s="71">
        <v>2.4699999999999999E-4</v>
      </c>
      <c r="W23" s="71">
        <v>3.0400000000000002E-4</v>
      </c>
      <c r="X23" s="71">
        <v>2.9E-5</v>
      </c>
      <c r="Y23" s="71">
        <v>2.0000000000000002E-5</v>
      </c>
      <c r="Z23" s="71">
        <v>0</v>
      </c>
      <c r="AA23" s="71">
        <v>-3.8200000000000002E-4</v>
      </c>
      <c r="AB23" s="71">
        <v>-8.7200000000000005E-4</v>
      </c>
      <c r="AC23" s="71">
        <v>-1.4239999999999999E-3</v>
      </c>
      <c r="AD23" s="71">
        <v>-2.418E-3</v>
      </c>
      <c r="AE23" s="71">
        <v>-2.9750000000000002E-3</v>
      </c>
      <c r="AF23" s="71">
        <v>-4.0130000000000001E-3</v>
      </c>
      <c r="AG23" s="71">
        <v>-5.1190000000000003E-3</v>
      </c>
      <c r="AH23" s="71">
        <v>-6.2300000000000003E-3</v>
      </c>
      <c r="AI23" s="71">
        <v>-7.626E-3</v>
      </c>
      <c r="AJ23" s="71">
        <v>-8.5730000000000008E-3</v>
      </c>
      <c r="AK23" s="71">
        <v>-9.698E-3</v>
      </c>
      <c r="AL23" s="71">
        <v>-1.1787000000000001E-2</v>
      </c>
    </row>
    <row r="24" spans="1:38" ht="12.75" customHeight="1">
      <c r="A24" s="70">
        <v>-8.7299999999999999E-3</v>
      </c>
      <c r="B24" s="71">
        <v>-7.2059999999999997E-3</v>
      </c>
      <c r="C24" s="71">
        <v>-6.3470000000000002E-3</v>
      </c>
      <c r="D24" s="71">
        <v>-6.3990000000000002E-3</v>
      </c>
      <c r="E24" s="71">
        <v>-6.9620000000000003E-3</v>
      </c>
      <c r="F24" s="71">
        <v>-7.378E-3</v>
      </c>
      <c r="G24" s="71">
        <v>-7.8930000000000007E-3</v>
      </c>
      <c r="H24" s="71">
        <v>-7.9170000000000004E-3</v>
      </c>
      <c r="I24" s="71">
        <v>-7.5510000000000004E-3</v>
      </c>
      <c r="J24" s="71">
        <v>-7.4949999999999999E-3</v>
      </c>
      <c r="K24" s="71">
        <v>-6.986E-3</v>
      </c>
      <c r="L24" s="71">
        <v>-6.7780000000000002E-3</v>
      </c>
      <c r="M24" s="71">
        <v>-6.1879999999999999E-3</v>
      </c>
      <c r="N24" s="71">
        <v>-5.4450000000000002E-3</v>
      </c>
      <c r="O24" s="71">
        <v>-4.4559999999999999E-3</v>
      </c>
      <c r="P24" s="71">
        <v>-3.6359999999999999E-3</v>
      </c>
      <c r="Q24" s="71">
        <v>-3.0140000000000002E-3</v>
      </c>
      <c r="R24" s="71">
        <v>-1.9610000000000001E-3</v>
      </c>
      <c r="S24" s="71">
        <v>-1.418E-3</v>
      </c>
      <c r="T24" s="71">
        <v>-5.6099999999999998E-4</v>
      </c>
      <c r="U24" s="71">
        <v>-3.2699999999999998E-4</v>
      </c>
      <c r="V24" s="71">
        <v>1.54E-4</v>
      </c>
      <c r="W24" s="71">
        <v>3.4900000000000003E-4</v>
      </c>
      <c r="X24" s="71">
        <v>3.3799999999999998E-4</v>
      </c>
      <c r="Y24" s="71">
        <v>2.22E-4</v>
      </c>
      <c r="Z24" s="71">
        <v>0</v>
      </c>
      <c r="AA24" s="71">
        <v>-4.5600000000000003E-4</v>
      </c>
      <c r="AB24" s="71">
        <v>-9.1299999999999997E-4</v>
      </c>
      <c r="AC24" s="71">
        <v>-1.2930000000000001E-3</v>
      </c>
      <c r="AD24" s="71">
        <v>-2.183E-3</v>
      </c>
      <c r="AE24" s="71">
        <v>-3.1180000000000001E-3</v>
      </c>
      <c r="AF24" s="71">
        <v>-3.718E-3</v>
      </c>
      <c r="AG24" s="71">
        <v>-4.9839999999999997E-3</v>
      </c>
      <c r="AH24" s="71">
        <v>-6.1029999999999999E-3</v>
      </c>
      <c r="AI24" s="71">
        <v>-7.456E-3</v>
      </c>
      <c r="AJ24" s="71">
        <v>-8.574E-3</v>
      </c>
      <c r="AK24" s="71">
        <v>-9.8820000000000002E-3</v>
      </c>
      <c r="AL24" s="71">
        <v>-1.1611E-2</v>
      </c>
    </row>
    <row r="25" spans="1:38" ht="12.75" customHeight="1">
      <c r="A25" s="70">
        <v>-7.9369999999999996E-3</v>
      </c>
      <c r="B25" s="71">
        <v>-6.7869999999999996E-3</v>
      </c>
      <c r="C25" s="71">
        <v>-6.2960000000000004E-3</v>
      </c>
      <c r="D25" s="71">
        <v>-6.4250000000000002E-3</v>
      </c>
      <c r="E25" s="71">
        <v>-6.9550000000000002E-3</v>
      </c>
      <c r="F25" s="71">
        <v>-7.417E-3</v>
      </c>
      <c r="G25" s="71">
        <v>-7.6369999999999997E-3</v>
      </c>
      <c r="H25" s="71">
        <v>-7.8050000000000003E-3</v>
      </c>
      <c r="I25" s="71">
        <v>-7.5170000000000002E-3</v>
      </c>
      <c r="J25" s="71">
        <v>-7.4689999999999999E-3</v>
      </c>
      <c r="K25" s="71">
        <v>-7.0559999999999998E-3</v>
      </c>
      <c r="L25" s="71">
        <v>-6.692E-3</v>
      </c>
      <c r="M25" s="71">
        <v>-6.2199999999999998E-3</v>
      </c>
      <c r="N25" s="71">
        <v>-5.3010000000000002E-3</v>
      </c>
      <c r="O25" s="71">
        <v>-4.5399999999999998E-3</v>
      </c>
      <c r="P25" s="71">
        <v>-3.5869999999999999E-3</v>
      </c>
      <c r="Q25" s="71">
        <v>-2.8830000000000001E-3</v>
      </c>
      <c r="R25" s="71">
        <v>-1.921E-3</v>
      </c>
      <c r="S25" s="71">
        <v>-1.0460000000000001E-3</v>
      </c>
      <c r="T25" s="71">
        <v>-8.3000000000000001E-4</v>
      </c>
      <c r="U25" s="71">
        <v>1.2799999999999999E-4</v>
      </c>
      <c r="V25" s="71">
        <v>1.9000000000000001E-4</v>
      </c>
      <c r="W25" s="71">
        <v>2.99E-4</v>
      </c>
      <c r="X25" s="71">
        <v>3.8200000000000002E-4</v>
      </c>
      <c r="Y25" s="71">
        <v>-2.3E-5</v>
      </c>
      <c r="Z25" s="71">
        <v>0</v>
      </c>
      <c r="AA25" s="71">
        <v>-3.6099999999999999E-4</v>
      </c>
      <c r="AB25" s="71">
        <v>-6.3699999999999998E-4</v>
      </c>
      <c r="AC25" s="71">
        <v>-1.338E-3</v>
      </c>
      <c r="AD25" s="71">
        <v>-2.166E-3</v>
      </c>
      <c r="AE25" s="71">
        <v>-2.7599999999999999E-3</v>
      </c>
      <c r="AF25" s="71">
        <v>-3.8040000000000001E-3</v>
      </c>
      <c r="AG25" s="71">
        <v>-4.8869999999999999E-3</v>
      </c>
      <c r="AH25" s="71">
        <v>-6.0650000000000001E-3</v>
      </c>
      <c r="AI25" s="71">
        <v>-7.1479999999999998E-3</v>
      </c>
      <c r="AJ25" s="71">
        <v>-8.3960000000000007E-3</v>
      </c>
      <c r="AK25" s="71">
        <v>-9.8790000000000006E-3</v>
      </c>
      <c r="AL25" s="71">
        <v>-1.1454000000000001E-2</v>
      </c>
    </row>
    <row r="26" spans="1:38" ht="12.75" customHeight="1">
      <c r="A26" s="70">
        <v>-8.5280000000000009E-3</v>
      </c>
      <c r="B26" s="71">
        <v>-7.3080000000000003E-3</v>
      </c>
      <c r="C26" s="71">
        <v>-6.4489999999999999E-3</v>
      </c>
      <c r="D26" s="71">
        <v>-6.6280000000000002E-3</v>
      </c>
      <c r="E26" s="71">
        <v>-6.9829999999999996E-3</v>
      </c>
      <c r="F26" s="71">
        <v>-7.646E-3</v>
      </c>
      <c r="G26" s="71">
        <v>-7.6680000000000003E-3</v>
      </c>
      <c r="H26" s="71">
        <v>-7.8230000000000001E-3</v>
      </c>
      <c r="I26" s="71">
        <v>-7.509E-3</v>
      </c>
      <c r="J26" s="71">
        <v>-7.1910000000000003E-3</v>
      </c>
      <c r="K26" s="71">
        <v>-6.94E-3</v>
      </c>
      <c r="L26" s="71">
        <v>-6.3889999999999997E-3</v>
      </c>
      <c r="M26" s="71">
        <v>-5.9750000000000003E-3</v>
      </c>
      <c r="N26" s="71">
        <v>-5.1380000000000002E-3</v>
      </c>
      <c r="O26" s="71">
        <v>-4.2500000000000003E-3</v>
      </c>
      <c r="P26" s="71">
        <v>-3.5130000000000001E-3</v>
      </c>
      <c r="Q26" s="71">
        <v>-2.7520000000000001E-3</v>
      </c>
      <c r="R26" s="71">
        <v>-1.8469999999999999E-3</v>
      </c>
      <c r="S26" s="71">
        <v>-1.2539999999999999E-3</v>
      </c>
      <c r="T26" s="71">
        <v>-5.7200000000000003E-4</v>
      </c>
      <c r="U26" s="71">
        <v>-1.4100000000000001E-4</v>
      </c>
      <c r="V26" s="71">
        <v>4.6900000000000002E-4</v>
      </c>
      <c r="W26" s="71">
        <v>4.5399999999999998E-4</v>
      </c>
      <c r="X26" s="71">
        <v>3.3100000000000002E-4</v>
      </c>
      <c r="Y26" s="71">
        <v>1.4999999999999999E-4</v>
      </c>
      <c r="Z26" s="71">
        <v>0</v>
      </c>
      <c r="AA26" s="71">
        <v>-1.7699999999999999E-4</v>
      </c>
      <c r="AB26" s="71">
        <v>-7.8700000000000005E-4</v>
      </c>
      <c r="AC26" s="71">
        <v>-1.199E-3</v>
      </c>
      <c r="AD26" s="71">
        <v>-2.0530000000000001E-3</v>
      </c>
      <c r="AE26" s="71">
        <v>-2.8519999999999999E-3</v>
      </c>
      <c r="AF26" s="71">
        <v>-3.8379999999999998E-3</v>
      </c>
      <c r="AG26" s="71">
        <v>-4.8209999999999998E-3</v>
      </c>
      <c r="AH26" s="71">
        <v>-5.999E-3</v>
      </c>
      <c r="AI26" s="71">
        <v>-7.2150000000000001E-3</v>
      </c>
      <c r="AJ26" s="71">
        <v>-8.3459999999999993E-3</v>
      </c>
      <c r="AK26" s="71">
        <v>-9.4590000000000004E-3</v>
      </c>
      <c r="AL26" s="71">
        <v>-1.1264E-2</v>
      </c>
    </row>
    <row r="27" spans="1:38" ht="12.75" customHeight="1">
      <c r="A27" s="70">
        <v>-9.0329999999999994E-3</v>
      </c>
      <c r="B27" s="71">
        <v>-7.6099999999999996E-3</v>
      </c>
      <c r="C27" s="71">
        <v>-6.8710000000000004E-3</v>
      </c>
      <c r="D27" s="71">
        <v>-6.8760000000000002E-3</v>
      </c>
      <c r="E27" s="71">
        <v>-7.3629999999999998E-3</v>
      </c>
      <c r="F27" s="71">
        <v>-7.7070000000000003E-3</v>
      </c>
      <c r="G27" s="71">
        <v>-8.0739999999999996E-3</v>
      </c>
      <c r="H27" s="71">
        <v>-8.0870000000000004E-3</v>
      </c>
      <c r="I27" s="71">
        <v>-7.6620000000000004E-3</v>
      </c>
      <c r="J27" s="71">
        <v>-7.561E-3</v>
      </c>
      <c r="K27" s="71">
        <v>-6.9420000000000003E-3</v>
      </c>
      <c r="L27" s="71">
        <v>-6.6039999999999996E-3</v>
      </c>
      <c r="M27" s="71">
        <v>-6.0410000000000004E-3</v>
      </c>
      <c r="N27" s="71">
        <v>-5.1599999999999997E-3</v>
      </c>
      <c r="O27" s="71">
        <v>-4.3790000000000001E-3</v>
      </c>
      <c r="P27" s="71">
        <v>-3.5829999999999998E-3</v>
      </c>
      <c r="Q27" s="71">
        <v>-2.7620000000000001E-3</v>
      </c>
      <c r="R27" s="71">
        <v>-1.897E-3</v>
      </c>
      <c r="S27" s="71">
        <v>-1.2949999999999999E-3</v>
      </c>
      <c r="T27" s="71">
        <v>-5.4500000000000002E-4</v>
      </c>
      <c r="U27" s="71">
        <v>-1.3799999999999999E-4</v>
      </c>
      <c r="V27" s="71">
        <v>1.44E-4</v>
      </c>
      <c r="W27" s="71">
        <v>3.2200000000000002E-4</v>
      </c>
      <c r="X27" s="71">
        <v>2.0599999999999999E-4</v>
      </c>
      <c r="Y27" s="71">
        <v>2.9E-5</v>
      </c>
      <c r="Z27" s="71">
        <v>0</v>
      </c>
      <c r="AA27" s="71">
        <v>-4.6500000000000003E-4</v>
      </c>
      <c r="AB27" s="71">
        <v>-7.36E-4</v>
      </c>
      <c r="AC27" s="71">
        <v>-1.2689999999999999E-3</v>
      </c>
      <c r="AD27" s="71">
        <v>-2.153E-3</v>
      </c>
      <c r="AE27" s="71">
        <v>-3.006E-3</v>
      </c>
      <c r="AF27" s="71">
        <v>-3.7100000000000002E-3</v>
      </c>
      <c r="AG27" s="71">
        <v>-4.8760000000000001E-3</v>
      </c>
      <c r="AH27" s="71">
        <v>-5.9059999999999998E-3</v>
      </c>
      <c r="AI27" s="71">
        <v>-7.2179999999999996E-3</v>
      </c>
      <c r="AJ27" s="71">
        <v>-8.3280000000000003E-3</v>
      </c>
      <c r="AK27" s="71">
        <v>-9.6039999999999997E-3</v>
      </c>
      <c r="AL27" s="71">
        <v>-1.1306E-2</v>
      </c>
    </row>
    <row r="28" spans="1:38" ht="12.75" customHeight="1">
      <c r="A28" s="70">
        <v>-8.7039999999999999E-3</v>
      </c>
      <c r="B28" s="71">
        <v>-7.7120000000000001E-3</v>
      </c>
      <c r="C28" s="71">
        <v>-6.9100000000000003E-3</v>
      </c>
      <c r="D28" s="71">
        <v>-6.8399999999999997E-3</v>
      </c>
      <c r="E28" s="71">
        <v>-7.2940000000000001E-3</v>
      </c>
      <c r="F28" s="71">
        <v>-7.6920000000000001E-3</v>
      </c>
      <c r="G28" s="71">
        <v>-7.8840000000000004E-3</v>
      </c>
      <c r="H28" s="71">
        <v>-7.8930000000000007E-3</v>
      </c>
      <c r="I28" s="71">
        <v>-7.6660000000000001E-3</v>
      </c>
      <c r="J28" s="71">
        <v>-7.3610000000000004E-3</v>
      </c>
      <c r="K28" s="71">
        <v>-6.9959999999999996E-3</v>
      </c>
      <c r="L28" s="71">
        <v>-6.6100000000000004E-3</v>
      </c>
      <c r="M28" s="71">
        <v>-6.0330000000000002E-3</v>
      </c>
      <c r="N28" s="71">
        <v>-5.1330000000000004E-3</v>
      </c>
      <c r="O28" s="71">
        <v>-4.3229999999999996E-3</v>
      </c>
      <c r="P28" s="71">
        <v>-3.5010000000000002E-3</v>
      </c>
      <c r="Q28" s="71">
        <v>-2.7650000000000001E-3</v>
      </c>
      <c r="R28" s="71">
        <v>-1.9250000000000001E-3</v>
      </c>
      <c r="S28" s="71">
        <v>-1.1329999999999999E-3</v>
      </c>
      <c r="T28" s="71">
        <v>-7.9500000000000003E-4</v>
      </c>
      <c r="U28" s="71">
        <v>-1.3799999999999999E-4</v>
      </c>
      <c r="V28" s="71">
        <v>8.2999999999999998E-5</v>
      </c>
      <c r="W28" s="71">
        <v>2.4600000000000002E-4</v>
      </c>
      <c r="X28" s="71">
        <v>2.22E-4</v>
      </c>
      <c r="Y28" s="71">
        <v>-6.9999999999999999E-6</v>
      </c>
      <c r="Z28" s="71">
        <v>0</v>
      </c>
      <c r="AA28" s="71">
        <v>-4.4499999999999997E-4</v>
      </c>
      <c r="AB28" s="71">
        <v>-9.0300000000000005E-4</v>
      </c>
      <c r="AC28" s="71">
        <v>-1.3060000000000001E-3</v>
      </c>
      <c r="AD28" s="71">
        <v>-2.0330000000000001E-3</v>
      </c>
      <c r="AE28" s="71">
        <v>-2.7260000000000001E-3</v>
      </c>
      <c r="AF28" s="71">
        <v>-3.725E-3</v>
      </c>
      <c r="AG28" s="71">
        <v>-4.7829999999999999E-3</v>
      </c>
      <c r="AH28" s="71">
        <v>-5.8650000000000004E-3</v>
      </c>
      <c r="AI28" s="71">
        <v>-7.0169999999999998E-3</v>
      </c>
      <c r="AJ28" s="71">
        <v>-8.1949999999999992E-3</v>
      </c>
      <c r="AK28" s="71">
        <v>-9.606E-3</v>
      </c>
      <c r="AL28" s="71">
        <v>-1.1172E-2</v>
      </c>
    </row>
    <row r="29" spans="1:38" ht="12.75" customHeight="1">
      <c r="A29" s="70">
        <v>-8.8990000000000007E-3</v>
      </c>
      <c r="B29" s="71">
        <v>-7.5449999999999996E-3</v>
      </c>
      <c r="C29" s="71">
        <v>-6.77E-3</v>
      </c>
      <c r="D29" s="71">
        <v>-6.7400000000000003E-3</v>
      </c>
      <c r="E29" s="71">
        <v>-7.1609999999999998E-3</v>
      </c>
      <c r="F29" s="71">
        <v>-7.6049999999999998E-3</v>
      </c>
      <c r="G29" s="71">
        <v>-7.7549999999999997E-3</v>
      </c>
      <c r="H29" s="71">
        <v>-7.8740000000000008E-3</v>
      </c>
      <c r="I29" s="71">
        <v>-7.3749999999999996E-3</v>
      </c>
      <c r="J29" s="71">
        <v>-7.1409999999999998E-3</v>
      </c>
      <c r="K29" s="71">
        <v>-6.515E-3</v>
      </c>
      <c r="L29" s="71">
        <v>-6.1380000000000002E-3</v>
      </c>
      <c r="M29" s="71">
        <v>-5.6889999999999996E-3</v>
      </c>
      <c r="N29" s="71">
        <v>-4.8640000000000003E-3</v>
      </c>
      <c r="O29" s="71">
        <v>-4.0509999999999999E-3</v>
      </c>
      <c r="P29" s="71">
        <v>-3.222E-3</v>
      </c>
      <c r="Q29" s="71">
        <v>-2.6619999999999999E-3</v>
      </c>
      <c r="R29" s="71">
        <v>-1.707E-3</v>
      </c>
      <c r="S29" s="71">
        <v>-1.152E-3</v>
      </c>
      <c r="T29" s="71">
        <v>-3.4400000000000001E-4</v>
      </c>
      <c r="U29" s="71">
        <v>-7.1000000000000005E-5</v>
      </c>
      <c r="V29" s="71">
        <v>3.4000000000000002E-4</v>
      </c>
      <c r="W29" s="71">
        <v>5.4100000000000003E-4</v>
      </c>
      <c r="X29" s="71">
        <v>2.3699999999999999E-4</v>
      </c>
      <c r="Y29" s="71">
        <v>2.2599999999999999E-4</v>
      </c>
      <c r="Z29" s="71">
        <v>0</v>
      </c>
      <c r="AA29" s="71">
        <v>-3.4200000000000002E-4</v>
      </c>
      <c r="AB29" s="71">
        <v>-6.4599999999999998E-4</v>
      </c>
      <c r="AC29" s="71">
        <v>-1.2869999999999999E-3</v>
      </c>
      <c r="AD29" s="71">
        <v>-2.0539999999999998E-3</v>
      </c>
      <c r="AE29" s="71">
        <v>-2.8249999999999998E-3</v>
      </c>
      <c r="AF29" s="71">
        <v>-3.6830000000000001E-3</v>
      </c>
      <c r="AG29" s="71">
        <v>-4.7210000000000004E-3</v>
      </c>
      <c r="AH29" s="71">
        <v>-5.9519999999999998E-3</v>
      </c>
      <c r="AI29" s="71">
        <v>-6.9880000000000003E-3</v>
      </c>
      <c r="AJ29" s="71">
        <v>-8.1689999999999992E-3</v>
      </c>
      <c r="AK29" s="71">
        <v>-9.2969999999999997E-3</v>
      </c>
      <c r="AL29" s="71">
        <v>-1.1200999999999999E-2</v>
      </c>
    </row>
    <row r="30" spans="1:38" ht="12.75" customHeight="1">
      <c r="A30" s="70">
        <v>-9.0170000000000007E-3</v>
      </c>
      <c r="B30" s="71">
        <v>-7.7450000000000001E-3</v>
      </c>
      <c r="C30" s="71">
        <v>-6.9340000000000001E-3</v>
      </c>
      <c r="D30" s="71">
        <v>-7.0179999999999999E-3</v>
      </c>
      <c r="E30" s="71">
        <v>-7.4530000000000004E-3</v>
      </c>
      <c r="F30" s="71">
        <v>-7.7060000000000002E-3</v>
      </c>
      <c r="G30" s="71">
        <v>-8.0660000000000003E-3</v>
      </c>
      <c r="H30" s="71">
        <v>-7.9380000000000006E-3</v>
      </c>
      <c r="I30" s="71">
        <v>-7.6E-3</v>
      </c>
      <c r="J30" s="71">
        <v>-7.3429999999999997E-3</v>
      </c>
      <c r="K30" s="71">
        <v>-6.927E-3</v>
      </c>
      <c r="L30" s="71">
        <v>-6.3150000000000003E-3</v>
      </c>
      <c r="M30" s="71">
        <v>-5.8719999999999996E-3</v>
      </c>
      <c r="N30" s="71">
        <v>-4.9350000000000002E-3</v>
      </c>
      <c r="O30" s="71">
        <v>-4.0759999999999998E-3</v>
      </c>
      <c r="P30" s="71">
        <v>-3.2109999999999999E-3</v>
      </c>
      <c r="Q30" s="71">
        <v>-2.6549999999999998E-3</v>
      </c>
      <c r="R30" s="71">
        <v>-1.787E-3</v>
      </c>
      <c r="S30" s="71">
        <v>-1.2030000000000001E-3</v>
      </c>
      <c r="T30" s="71">
        <v>-6.7299999999999999E-4</v>
      </c>
      <c r="U30" s="71">
        <v>-1.65E-4</v>
      </c>
      <c r="V30" s="71">
        <v>-4.6999999999999997E-5</v>
      </c>
      <c r="W30" s="71">
        <v>1.65E-4</v>
      </c>
      <c r="X30" s="71">
        <v>2.2599999999999999E-4</v>
      </c>
      <c r="Y30" s="71">
        <v>-1.0900000000000001E-4</v>
      </c>
      <c r="Z30" s="71">
        <v>0</v>
      </c>
      <c r="AA30" s="71">
        <v>-5.5699999999999999E-4</v>
      </c>
      <c r="AB30" s="71">
        <v>-8.2700000000000004E-4</v>
      </c>
      <c r="AC30" s="71">
        <v>-1.487E-3</v>
      </c>
      <c r="AD30" s="71">
        <v>-2.3340000000000001E-3</v>
      </c>
      <c r="AE30" s="71">
        <v>-3.029E-3</v>
      </c>
      <c r="AF30" s="71">
        <v>-3.771E-3</v>
      </c>
      <c r="AG30" s="71">
        <v>-4.7990000000000003E-3</v>
      </c>
      <c r="AH30" s="71">
        <v>-5.973E-3</v>
      </c>
      <c r="AI30" s="71">
        <v>-7.1919999999999996E-3</v>
      </c>
      <c r="AJ30" s="71">
        <v>-8.4729999999999996E-3</v>
      </c>
      <c r="AK30" s="71">
        <v>-9.6109999999999998E-3</v>
      </c>
      <c r="AL30" s="71">
        <v>-1.1233999999999999E-2</v>
      </c>
    </row>
    <row r="31" spans="1:38" ht="12.75" customHeight="1">
      <c r="A31" s="70">
        <v>-7.8759999999999993E-3</v>
      </c>
      <c r="B31" s="71">
        <v>-6.9160000000000003E-3</v>
      </c>
      <c r="C31" s="71">
        <v>-6.2170000000000003E-3</v>
      </c>
      <c r="D31" s="71">
        <v>-6.1749999999999999E-3</v>
      </c>
      <c r="E31" s="71">
        <v>-6.5770000000000004E-3</v>
      </c>
      <c r="F31" s="71">
        <v>-7.0689999999999998E-3</v>
      </c>
      <c r="G31" s="71">
        <v>-7.2329999999999998E-3</v>
      </c>
      <c r="H31" s="71">
        <v>-7.2919999999999999E-3</v>
      </c>
      <c r="I31" s="71">
        <v>-6.8500000000000002E-3</v>
      </c>
      <c r="J31" s="71">
        <v>-6.6119999999999998E-3</v>
      </c>
      <c r="K31" s="71">
        <v>-6.228E-3</v>
      </c>
      <c r="L31" s="71">
        <v>-5.829E-3</v>
      </c>
      <c r="M31" s="71">
        <v>-5.2750000000000002E-3</v>
      </c>
      <c r="N31" s="71">
        <v>-4.4460000000000003E-3</v>
      </c>
      <c r="O31" s="71">
        <v>-3.656E-3</v>
      </c>
      <c r="P31" s="71">
        <v>-2.9510000000000001E-3</v>
      </c>
      <c r="Q31" s="71">
        <v>-2.2430000000000002E-3</v>
      </c>
      <c r="R31" s="71">
        <v>-1.5820000000000001E-3</v>
      </c>
      <c r="S31" s="71">
        <v>-8.6600000000000002E-4</v>
      </c>
      <c r="T31" s="71">
        <v>-4.8799999999999999E-4</v>
      </c>
      <c r="U31" s="71">
        <v>5.7000000000000003E-5</v>
      </c>
      <c r="V31" s="71">
        <v>2.8400000000000002E-4</v>
      </c>
      <c r="W31" s="71">
        <v>3.2000000000000003E-4</v>
      </c>
      <c r="X31" s="71">
        <v>1.6799999999999999E-4</v>
      </c>
      <c r="Y31" s="71">
        <v>3.0000000000000001E-5</v>
      </c>
      <c r="Z31" s="71">
        <v>0</v>
      </c>
      <c r="AA31" s="71">
        <v>-2.9999999999999997E-4</v>
      </c>
      <c r="AB31" s="71">
        <v>-6.9300000000000004E-4</v>
      </c>
      <c r="AC31" s="71">
        <v>-1.178E-3</v>
      </c>
      <c r="AD31" s="71">
        <v>-1.9819999999999998E-3</v>
      </c>
      <c r="AE31" s="71">
        <v>-2.7160000000000001E-3</v>
      </c>
      <c r="AF31" s="71">
        <v>-3.5660000000000002E-3</v>
      </c>
      <c r="AG31" s="71">
        <v>-4.5789999999999997E-3</v>
      </c>
      <c r="AH31" s="71">
        <v>-5.8440000000000002E-3</v>
      </c>
      <c r="AI31" s="71">
        <v>-6.9490000000000003E-3</v>
      </c>
      <c r="AJ31" s="71">
        <v>-7.9080000000000001E-3</v>
      </c>
      <c r="AK31" s="71">
        <v>-9.2870000000000001E-3</v>
      </c>
      <c r="AL31" s="71">
        <v>-1.0869999999999999E-2</v>
      </c>
    </row>
    <row r="32" spans="1:38" ht="12.75" customHeight="1">
      <c r="A32" s="70">
        <v>-8.1989999999999997E-3</v>
      </c>
      <c r="B32" s="71">
        <v>-6.8919999999999997E-3</v>
      </c>
      <c r="C32" s="71">
        <v>-6.117E-3</v>
      </c>
      <c r="D32" s="71">
        <v>-6.2179999999999996E-3</v>
      </c>
      <c r="E32" s="71">
        <v>-6.5979999999999997E-3</v>
      </c>
      <c r="F32" s="71">
        <v>-6.9769999999999997E-3</v>
      </c>
      <c r="G32" s="71">
        <v>-7.1970000000000003E-3</v>
      </c>
      <c r="H32" s="71">
        <v>-7.0039999999999998E-3</v>
      </c>
      <c r="I32" s="71">
        <v>-6.6959999999999997E-3</v>
      </c>
      <c r="J32" s="71">
        <v>-6.339E-3</v>
      </c>
      <c r="K32" s="71">
        <v>-5.8780000000000004E-3</v>
      </c>
      <c r="L32" s="71">
        <v>-5.496E-3</v>
      </c>
      <c r="M32" s="71">
        <v>-4.8529999999999997E-3</v>
      </c>
      <c r="N32" s="71">
        <v>-4.104E-3</v>
      </c>
      <c r="O32" s="71">
        <v>-3.3860000000000001E-3</v>
      </c>
      <c r="P32" s="71">
        <v>-2.7850000000000001E-3</v>
      </c>
      <c r="Q32" s="71">
        <v>-2.1450000000000002E-3</v>
      </c>
      <c r="R32" s="71">
        <v>-1.387E-3</v>
      </c>
      <c r="S32" s="71">
        <v>-8.9700000000000001E-4</v>
      </c>
      <c r="T32" s="71">
        <v>-2.1900000000000001E-4</v>
      </c>
      <c r="U32" s="71">
        <v>3.8000000000000002E-5</v>
      </c>
      <c r="V32" s="71">
        <v>3.3700000000000001E-4</v>
      </c>
      <c r="W32" s="71">
        <v>3.9300000000000001E-4</v>
      </c>
      <c r="X32" s="71">
        <v>3.3599999999999998E-4</v>
      </c>
      <c r="Y32" s="71">
        <v>1.73E-4</v>
      </c>
      <c r="Z32" s="71">
        <v>0</v>
      </c>
      <c r="AA32" s="71">
        <v>-2.6200000000000003E-4</v>
      </c>
      <c r="AB32" s="71">
        <v>-6.6100000000000002E-4</v>
      </c>
      <c r="AC32" s="71">
        <v>-1.245E-3</v>
      </c>
      <c r="AD32" s="71">
        <v>-2.1090000000000002E-3</v>
      </c>
      <c r="AE32" s="71">
        <v>-2.8300000000000001E-3</v>
      </c>
      <c r="AF32" s="71">
        <v>-3.5660000000000002E-3</v>
      </c>
      <c r="AG32" s="71">
        <v>-4.6610000000000002E-3</v>
      </c>
      <c r="AH32" s="71">
        <v>-5.6039999999999996E-3</v>
      </c>
      <c r="AI32" s="71">
        <v>-6.8970000000000004E-3</v>
      </c>
      <c r="AJ32" s="71">
        <v>-8.0350000000000005E-3</v>
      </c>
      <c r="AK32" s="71">
        <v>-9.0379999999999992E-3</v>
      </c>
      <c r="AL32" s="71">
        <v>-1.0919999999999999E-2</v>
      </c>
    </row>
    <row r="33" spans="1:38" ht="12.75" customHeight="1">
      <c r="A33" s="70">
        <v>-7.9480000000000002E-3</v>
      </c>
      <c r="B33" s="71">
        <v>-6.8310000000000003E-3</v>
      </c>
      <c r="C33" s="71">
        <v>-6.1929999999999997E-3</v>
      </c>
      <c r="D33" s="71">
        <v>-6.1859999999999997E-3</v>
      </c>
      <c r="E33" s="71">
        <v>-6.6230000000000004E-3</v>
      </c>
      <c r="F33" s="71">
        <v>-6.9569999999999996E-3</v>
      </c>
      <c r="G33" s="71">
        <v>-7.2020000000000001E-3</v>
      </c>
      <c r="H33" s="71">
        <v>-7.1890000000000001E-3</v>
      </c>
      <c r="I33" s="71">
        <v>-6.7819999999999998E-3</v>
      </c>
      <c r="J33" s="71">
        <v>-6.4359999999999999E-3</v>
      </c>
      <c r="K33" s="71">
        <v>-5.9389999999999998E-3</v>
      </c>
      <c r="L33" s="71">
        <v>-5.4640000000000001E-3</v>
      </c>
      <c r="M33" s="71">
        <v>-4.947E-3</v>
      </c>
      <c r="N33" s="71">
        <v>-4.1450000000000002E-3</v>
      </c>
      <c r="O33" s="71">
        <v>-3.3310000000000002E-3</v>
      </c>
      <c r="P33" s="71">
        <v>-2.5270000000000002E-3</v>
      </c>
      <c r="Q33" s="71">
        <v>-2.0739999999999999E-3</v>
      </c>
      <c r="R33" s="71">
        <v>-1.217E-3</v>
      </c>
      <c r="S33" s="71">
        <v>-6.5799999999999995E-4</v>
      </c>
      <c r="T33" s="71">
        <v>-3.3300000000000002E-4</v>
      </c>
      <c r="U33" s="71">
        <v>2.3000000000000001E-4</v>
      </c>
      <c r="V33" s="71">
        <v>2.24E-4</v>
      </c>
      <c r="W33" s="71">
        <v>3.19E-4</v>
      </c>
      <c r="X33" s="71">
        <v>2.8200000000000002E-4</v>
      </c>
      <c r="Y33" s="71">
        <v>-3.6999999999999998E-5</v>
      </c>
      <c r="Z33" s="71">
        <v>0</v>
      </c>
      <c r="AA33" s="71">
        <v>-4.0499999999999998E-4</v>
      </c>
      <c r="AB33" s="71">
        <v>-7.0399999999999998E-4</v>
      </c>
      <c r="AC33" s="71">
        <v>-1.3110000000000001E-3</v>
      </c>
      <c r="AD33" s="71">
        <v>-1.9469999999999999E-3</v>
      </c>
      <c r="AE33" s="71">
        <v>-2.6770000000000001E-3</v>
      </c>
      <c r="AF33" s="71">
        <v>-3.5000000000000001E-3</v>
      </c>
      <c r="AG33" s="71">
        <v>-4.5859999999999998E-3</v>
      </c>
      <c r="AH33" s="71">
        <v>-5.6979999999999999E-3</v>
      </c>
      <c r="AI33" s="71">
        <v>-6.8060000000000004E-3</v>
      </c>
      <c r="AJ33" s="71">
        <v>-7.92E-3</v>
      </c>
      <c r="AK33" s="71">
        <v>-9.2390000000000007E-3</v>
      </c>
      <c r="AL33" s="71">
        <v>-1.0812E-2</v>
      </c>
    </row>
    <row r="34" spans="1:38" ht="12.75" customHeight="1">
      <c r="A34" s="70">
        <v>-7.2049999999999996E-3</v>
      </c>
      <c r="B34" s="71">
        <v>-6.3140000000000002E-3</v>
      </c>
      <c r="C34" s="71">
        <v>-5.6280000000000002E-3</v>
      </c>
      <c r="D34" s="71">
        <v>-5.6179999999999997E-3</v>
      </c>
      <c r="E34" s="71">
        <v>-5.9750000000000003E-3</v>
      </c>
      <c r="F34" s="71">
        <v>-6.411E-3</v>
      </c>
      <c r="G34" s="71">
        <v>-6.6880000000000004E-3</v>
      </c>
      <c r="H34" s="71">
        <v>-6.5830000000000003E-3</v>
      </c>
      <c r="I34" s="71">
        <v>-6.1919999999999996E-3</v>
      </c>
      <c r="J34" s="71">
        <v>-5.8809999999999999E-3</v>
      </c>
      <c r="K34" s="71">
        <v>-5.4320000000000002E-3</v>
      </c>
      <c r="L34" s="71">
        <v>-5.045E-3</v>
      </c>
      <c r="M34" s="71">
        <v>-4.5409999999999999E-3</v>
      </c>
      <c r="N34" s="71">
        <v>-3.7569999999999999E-3</v>
      </c>
      <c r="O34" s="71">
        <v>-3.0019999999999999E-3</v>
      </c>
      <c r="P34" s="71">
        <v>-2.3570000000000002E-3</v>
      </c>
      <c r="Q34" s="71">
        <v>-1.696E-3</v>
      </c>
      <c r="R34" s="71">
        <v>-1.018E-3</v>
      </c>
      <c r="S34" s="71">
        <v>-6.3299999999999999E-4</v>
      </c>
      <c r="T34" s="71">
        <v>-1.2400000000000001E-4</v>
      </c>
      <c r="U34" s="71">
        <v>1.15E-4</v>
      </c>
      <c r="V34" s="71">
        <v>4.1800000000000002E-4</v>
      </c>
      <c r="W34" s="71">
        <v>5.0100000000000003E-4</v>
      </c>
      <c r="X34" s="71">
        <v>2.8499999999999999E-4</v>
      </c>
      <c r="Y34" s="71">
        <v>1.6699999999999999E-4</v>
      </c>
      <c r="Z34" s="71">
        <v>0</v>
      </c>
      <c r="AA34" s="71">
        <v>-2.1900000000000001E-4</v>
      </c>
      <c r="AB34" s="71">
        <v>-5.9400000000000002E-4</v>
      </c>
      <c r="AC34" s="71">
        <v>-1.1349999999999999E-3</v>
      </c>
      <c r="AD34" s="71">
        <v>-1.9189999999999999E-3</v>
      </c>
      <c r="AE34" s="71">
        <v>-2.5270000000000002E-3</v>
      </c>
      <c r="AF34" s="71">
        <v>-3.4399999999999999E-3</v>
      </c>
      <c r="AG34" s="71">
        <v>-4.3620000000000004E-3</v>
      </c>
      <c r="AH34" s="71">
        <v>-5.4910000000000002E-3</v>
      </c>
      <c r="AI34" s="71">
        <v>-6.6559999999999996E-3</v>
      </c>
      <c r="AJ34" s="71">
        <v>-7.6579999999999999E-3</v>
      </c>
      <c r="AK34" s="71">
        <v>-8.8520000000000005E-3</v>
      </c>
      <c r="AL34" s="71">
        <v>-1.0517E-2</v>
      </c>
    </row>
    <row r="35" spans="1:38" ht="12.75" customHeight="1">
      <c r="A35" s="70">
        <v>-7.5849999999999997E-3</v>
      </c>
      <c r="B35" s="71">
        <v>-6.3049999999999998E-3</v>
      </c>
      <c r="C35" s="71">
        <v>-5.6680000000000003E-3</v>
      </c>
      <c r="D35" s="71">
        <v>-5.7959999999999999E-3</v>
      </c>
      <c r="E35" s="71">
        <v>-6.1339999999999997E-3</v>
      </c>
      <c r="F35" s="71">
        <v>-6.5040000000000002E-3</v>
      </c>
      <c r="G35" s="71">
        <v>-6.7219999999999997E-3</v>
      </c>
      <c r="H35" s="71">
        <v>-6.6299999999999996E-3</v>
      </c>
      <c r="I35" s="71">
        <v>-6.1500000000000001E-3</v>
      </c>
      <c r="J35" s="71">
        <v>-5.8859999999999997E-3</v>
      </c>
      <c r="K35" s="71">
        <v>-5.3249999999999999E-3</v>
      </c>
      <c r="L35" s="71">
        <v>-4.7800000000000004E-3</v>
      </c>
      <c r="M35" s="71">
        <v>-4.2709999999999996E-3</v>
      </c>
      <c r="N35" s="71">
        <v>-3.5500000000000002E-3</v>
      </c>
      <c r="O35" s="71">
        <v>-2.934E-3</v>
      </c>
      <c r="P35" s="71">
        <v>-2.297E-3</v>
      </c>
      <c r="Q35" s="71">
        <v>-1.771E-3</v>
      </c>
      <c r="R35" s="71">
        <v>-1.077E-3</v>
      </c>
      <c r="S35" s="71">
        <v>-6.7699999999999998E-4</v>
      </c>
      <c r="T35" s="71">
        <v>-1.7000000000000001E-4</v>
      </c>
      <c r="U35" s="71">
        <v>7.7000000000000001E-5</v>
      </c>
      <c r="V35" s="71">
        <v>3.2499999999999999E-4</v>
      </c>
      <c r="W35" s="71">
        <v>4.4099999999999999E-4</v>
      </c>
      <c r="X35" s="71">
        <v>2.5300000000000002E-4</v>
      </c>
      <c r="Y35" s="71">
        <v>1.1400000000000001E-4</v>
      </c>
      <c r="Z35" s="71">
        <v>0</v>
      </c>
      <c r="AA35" s="71">
        <v>-4.1399999999999998E-4</v>
      </c>
      <c r="AB35" s="71">
        <v>-7.9000000000000001E-4</v>
      </c>
      <c r="AC35" s="71">
        <v>-1.3370000000000001E-3</v>
      </c>
      <c r="AD35" s="71">
        <v>-2.0890000000000001E-3</v>
      </c>
      <c r="AE35" s="71">
        <v>-2.8140000000000001E-3</v>
      </c>
      <c r="AF35" s="71">
        <v>-3.4819999999999999E-3</v>
      </c>
      <c r="AG35" s="71">
        <v>-4.5669999999999999E-3</v>
      </c>
      <c r="AH35" s="71">
        <v>-5.5529999999999998E-3</v>
      </c>
      <c r="AI35" s="71">
        <v>-6.6889999999999996E-3</v>
      </c>
      <c r="AJ35" s="71">
        <v>-7.8779999999999996E-3</v>
      </c>
      <c r="AK35" s="71">
        <v>-8.8749999999999992E-3</v>
      </c>
      <c r="AL35" s="71">
        <v>-1.0621999999999999E-2</v>
      </c>
    </row>
    <row r="36" spans="1:38" ht="12.75" customHeight="1">
      <c r="A36" s="70">
        <v>-6.862E-3</v>
      </c>
      <c r="B36" s="71">
        <v>-5.9959999999999996E-3</v>
      </c>
      <c r="C36" s="71">
        <v>-5.3619999999999996E-3</v>
      </c>
      <c r="D36" s="71">
        <v>-5.3579999999999999E-3</v>
      </c>
      <c r="E36" s="71">
        <v>-5.8259999999999996E-3</v>
      </c>
      <c r="F36" s="71">
        <v>-6.0660000000000002E-3</v>
      </c>
      <c r="G36" s="71">
        <v>-6.3790000000000001E-3</v>
      </c>
      <c r="H36" s="71">
        <v>-6.2399999999999999E-3</v>
      </c>
      <c r="I36" s="71">
        <v>-5.8529999999999997E-3</v>
      </c>
      <c r="J36" s="71">
        <v>-5.6090000000000003E-3</v>
      </c>
      <c r="K36" s="71">
        <v>-5.0629999999999998E-3</v>
      </c>
      <c r="L36" s="71">
        <v>-4.6540000000000002E-3</v>
      </c>
      <c r="M36" s="71">
        <v>-4.13E-3</v>
      </c>
      <c r="N36" s="71">
        <v>-3.4009999999999999E-3</v>
      </c>
      <c r="O36" s="71">
        <v>-2.6059999999999998E-3</v>
      </c>
      <c r="P36" s="71">
        <v>-1.9870000000000001E-3</v>
      </c>
      <c r="Q36" s="71">
        <v>-1.431E-3</v>
      </c>
      <c r="R36" s="71">
        <v>-8.3100000000000003E-4</v>
      </c>
      <c r="S36" s="71">
        <v>-3.0899999999999998E-4</v>
      </c>
      <c r="T36" s="71">
        <v>-6.7999999999999999E-5</v>
      </c>
      <c r="U36" s="71">
        <v>2.0100000000000001E-4</v>
      </c>
      <c r="V36" s="71">
        <v>3.7599999999999998E-4</v>
      </c>
      <c r="W36" s="71">
        <v>3.2899999999999997E-4</v>
      </c>
      <c r="X36" s="71">
        <v>3.1700000000000001E-4</v>
      </c>
      <c r="Y36" s="71">
        <v>-5.3999999999999998E-5</v>
      </c>
      <c r="Z36" s="71">
        <v>0</v>
      </c>
      <c r="AA36" s="71">
        <v>-3.2699999999999998E-4</v>
      </c>
      <c r="AB36" s="71">
        <v>-6.9499999999999998E-4</v>
      </c>
      <c r="AC36" s="71">
        <v>-1.2719999999999999E-3</v>
      </c>
      <c r="AD36" s="71">
        <v>-1.918E-3</v>
      </c>
      <c r="AE36" s="71">
        <v>-2.6870000000000002E-3</v>
      </c>
      <c r="AF36" s="71">
        <v>-3.362E-3</v>
      </c>
      <c r="AG36" s="71">
        <v>-4.457E-3</v>
      </c>
      <c r="AH36" s="71">
        <v>-5.4879999999999998E-3</v>
      </c>
      <c r="AI36" s="71">
        <v>-6.5230000000000002E-3</v>
      </c>
      <c r="AJ36" s="71">
        <v>-7.6150000000000002E-3</v>
      </c>
      <c r="AK36" s="71">
        <v>-8.7580000000000002E-3</v>
      </c>
      <c r="AL36" s="71">
        <v>-1.0359E-2</v>
      </c>
    </row>
    <row r="37" spans="1:38" ht="12.75" customHeight="1">
      <c r="A37" s="70">
        <v>-6.5250000000000004E-3</v>
      </c>
      <c r="B37" s="71">
        <v>-5.5900000000000004E-3</v>
      </c>
      <c r="C37" s="71">
        <v>-4.9800000000000001E-3</v>
      </c>
      <c r="D37" s="71">
        <v>-4.9719999999999999E-3</v>
      </c>
      <c r="E37" s="71">
        <v>-5.3670000000000002E-3</v>
      </c>
      <c r="F37" s="71">
        <v>-5.8259999999999996E-3</v>
      </c>
      <c r="G37" s="71">
        <v>-5.9699999999999996E-3</v>
      </c>
      <c r="H37" s="71">
        <v>-5.8780000000000004E-3</v>
      </c>
      <c r="I37" s="71">
        <v>-5.4489999999999999E-3</v>
      </c>
      <c r="J37" s="71">
        <v>-5.0260000000000001E-3</v>
      </c>
      <c r="K37" s="71">
        <v>-4.6550000000000003E-3</v>
      </c>
      <c r="L37" s="71">
        <v>-4.1859999999999996E-3</v>
      </c>
      <c r="M37" s="71">
        <v>-3.6129999999999999E-3</v>
      </c>
      <c r="N37" s="71">
        <v>-2.9269999999999999E-3</v>
      </c>
      <c r="O37" s="71">
        <v>-2.2499999999999998E-3</v>
      </c>
      <c r="P37" s="71">
        <v>-1.688E-3</v>
      </c>
      <c r="Q37" s="71">
        <v>-1.2179999999999999E-3</v>
      </c>
      <c r="R37" s="71">
        <v>-5.9900000000000003E-4</v>
      </c>
      <c r="S37" s="71">
        <v>-3.4600000000000001E-4</v>
      </c>
      <c r="T37" s="71">
        <v>1.1900000000000001E-4</v>
      </c>
      <c r="U37" s="71">
        <v>3.9300000000000001E-4</v>
      </c>
      <c r="V37" s="71">
        <v>5.4799999999999998E-4</v>
      </c>
      <c r="W37" s="71">
        <v>6.3599999999999996E-4</v>
      </c>
      <c r="X37" s="71">
        <v>3.9500000000000001E-4</v>
      </c>
      <c r="Y37" s="71">
        <v>2.7300000000000002E-4</v>
      </c>
      <c r="Z37" s="71">
        <v>0</v>
      </c>
      <c r="AA37" s="71">
        <v>-1.76E-4</v>
      </c>
      <c r="AB37" s="71">
        <v>-4.8200000000000001E-4</v>
      </c>
      <c r="AC37" s="71">
        <v>-1.0269999999999999E-3</v>
      </c>
      <c r="AD37" s="71">
        <v>-1.7979999999999999E-3</v>
      </c>
      <c r="AE37" s="71">
        <v>-2.3140000000000001E-3</v>
      </c>
      <c r="AF37" s="71">
        <v>-3.199E-3</v>
      </c>
      <c r="AG37" s="71">
        <v>-4.0959999999999998E-3</v>
      </c>
      <c r="AH37" s="71">
        <v>-5.1089999999999998E-3</v>
      </c>
      <c r="AI37" s="71">
        <v>-6.2870000000000001E-3</v>
      </c>
      <c r="AJ37" s="71">
        <v>-7.2620000000000002E-3</v>
      </c>
      <c r="AK37" s="71">
        <v>-8.3309999999999999E-3</v>
      </c>
      <c r="AL37" s="71">
        <v>-9.9109999999999997E-3</v>
      </c>
    </row>
    <row r="38" spans="1:38" ht="12.75" customHeight="1">
      <c r="A38" s="70">
        <v>-7.3790000000000001E-3</v>
      </c>
      <c r="B38" s="71">
        <v>-6.254E-3</v>
      </c>
      <c r="C38" s="71">
        <v>-5.5820000000000002E-3</v>
      </c>
      <c r="D38" s="71">
        <v>-5.6579999999999998E-3</v>
      </c>
      <c r="E38" s="71">
        <v>-5.9199999999999999E-3</v>
      </c>
      <c r="F38" s="71">
        <v>-6.1989999999999996E-3</v>
      </c>
      <c r="G38" s="71">
        <v>-6.4679999999999998E-3</v>
      </c>
      <c r="H38" s="71">
        <v>-6.3160000000000004E-3</v>
      </c>
      <c r="I38" s="71">
        <v>-5.7959999999999999E-3</v>
      </c>
      <c r="J38" s="71">
        <v>-5.4619999999999998E-3</v>
      </c>
      <c r="K38" s="71">
        <v>-4.8739999999999999E-3</v>
      </c>
      <c r="L38" s="71">
        <v>-4.411E-3</v>
      </c>
      <c r="M38" s="71">
        <v>-3.8189999999999999E-3</v>
      </c>
      <c r="N38" s="71">
        <v>-3.0569999999999998E-3</v>
      </c>
      <c r="O38" s="71">
        <v>-2.4719999999999998E-3</v>
      </c>
      <c r="P38" s="71">
        <v>-1.804E-3</v>
      </c>
      <c r="Q38" s="71">
        <v>-1.3810000000000001E-3</v>
      </c>
      <c r="R38" s="71">
        <v>-7.5299999999999998E-4</v>
      </c>
      <c r="S38" s="71">
        <v>-3.4499999999999998E-4</v>
      </c>
      <c r="T38" s="71">
        <v>-1.12E-4</v>
      </c>
      <c r="U38" s="71">
        <v>1.73E-4</v>
      </c>
      <c r="V38" s="71">
        <v>2.4699999999999999E-4</v>
      </c>
      <c r="W38" s="71">
        <v>2.6699999999999998E-4</v>
      </c>
      <c r="X38" s="71">
        <v>1.7200000000000001E-4</v>
      </c>
      <c r="Y38" s="71">
        <v>-4.5000000000000003E-5</v>
      </c>
      <c r="Z38" s="71">
        <v>0</v>
      </c>
      <c r="AA38" s="71">
        <v>-4.3899999999999999E-4</v>
      </c>
      <c r="AB38" s="71">
        <v>-8.4199999999999998E-4</v>
      </c>
      <c r="AC38" s="71">
        <v>-1.281E-3</v>
      </c>
      <c r="AD38" s="71">
        <v>-1.967E-3</v>
      </c>
      <c r="AE38" s="71">
        <v>-2.7109999999999999E-3</v>
      </c>
      <c r="AF38" s="71">
        <v>-3.3249999999999998E-3</v>
      </c>
      <c r="AG38" s="71">
        <v>-4.261E-3</v>
      </c>
      <c r="AH38" s="71">
        <v>-5.3109999999999997E-3</v>
      </c>
      <c r="AI38" s="71">
        <v>-6.3480000000000003E-3</v>
      </c>
      <c r="AJ38" s="71">
        <v>-7.4850000000000003E-3</v>
      </c>
      <c r="AK38" s="71">
        <v>-8.4650000000000003E-3</v>
      </c>
      <c r="AL38" s="71">
        <v>-1.0116E-2</v>
      </c>
    </row>
    <row r="39" spans="1:38" ht="12.75" customHeight="1">
      <c r="A39" s="70">
        <v>-6.1939999999999999E-3</v>
      </c>
      <c r="B39" s="71">
        <v>-5.4359999999999999E-3</v>
      </c>
      <c r="C39" s="71">
        <v>-4.8700000000000002E-3</v>
      </c>
      <c r="D39" s="71">
        <v>-4.8650000000000004E-3</v>
      </c>
      <c r="E39" s="71">
        <v>-5.3179999999999998E-3</v>
      </c>
      <c r="F39" s="71">
        <v>-5.6150000000000002E-3</v>
      </c>
      <c r="G39" s="71">
        <v>-5.8069999999999997E-3</v>
      </c>
      <c r="H39" s="71">
        <v>-5.64E-3</v>
      </c>
      <c r="I39" s="71">
        <v>-5.1999999999999998E-3</v>
      </c>
      <c r="J39" s="71">
        <v>-4.8089999999999999E-3</v>
      </c>
      <c r="K39" s="71">
        <v>-4.2750000000000002E-3</v>
      </c>
      <c r="L39" s="71">
        <v>-3.705E-3</v>
      </c>
      <c r="M39" s="71">
        <v>-3.3010000000000001E-3</v>
      </c>
      <c r="N39" s="71">
        <v>-2.562E-3</v>
      </c>
      <c r="O39" s="71">
        <v>-1.892E-3</v>
      </c>
      <c r="P39" s="71">
        <v>-1.227E-3</v>
      </c>
      <c r="Q39" s="71">
        <v>-8.8400000000000002E-4</v>
      </c>
      <c r="R39" s="71">
        <v>-3.59E-4</v>
      </c>
      <c r="S39" s="71">
        <v>2.0000000000000002E-5</v>
      </c>
      <c r="T39" s="71">
        <v>1.64E-4</v>
      </c>
      <c r="U39" s="71">
        <v>4.3899999999999999E-4</v>
      </c>
      <c r="V39" s="71">
        <v>4.5399999999999998E-4</v>
      </c>
      <c r="W39" s="71">
        <v>4.8099999999999998E-4</v>
      </c>
      <c r="X39" s="71">
        <v>3.1100000000000002E-4</v>
      </c>
      <c r="Y39" s="71">
        <v>3.4E-5</v>
      </c>
      <c r="Z39" s="71">
        <v>0</v>
      </c>
      <c r="AA39" s="71">
        <v>-2.4600000000000002E-4</v>
      </c>
      <c r="AB39" s="71">
        <v>-5.4900000000000001E-4</v>
      </c>
      <c r="AC39" s="71">
        <v>-1.078E-3</v>
      </c>
      <c r="AD39" s="71">
        <v>-1.683E-3</v>
      </c>
      <c r="AE39" s="71">
        <v>-2.3389999999999999E-3</v>
      </c>
      <c r="AF39" s="71">
        <v>-3.039E-3</v>
      </c>
      <c r="AG39" s="71">
        <v>-3.98E-3</v>
      </c>
      <c r="AH39" s="71">
        <v>-4.9849999999999998E-3</v>
      </c>
      <c r="AI39" s="71">
        <v>-5.9309999999999996E-3</v>
      </c>
      <c r="AJ39" s="71">
        <v>-6.9449999999999998E-3</v>
      </c>
      <c r="AK39" s="71">
        <v>-8.1370000000000001E-3</v>
      </c>
      <c r="AL39" s="71">
        <v>-9.606E-3</v>
      </c>
    </row>
    <row r="40" spans="1:38" ht="12.75" customHeight="1">
      <c r="A40" s="70">
        <v>-6.3740000000000003E-3</v>
      </c>
      <c r="B40" s="71">
        <v>-5.4089999999999997E-3</v>
      </c>
      <c r="C40" s="71">
        <v>-4.7450000000000001E-3</v>
      </c>
      <c r="D40" s="71">
        <v>-4.8300000000000001E-3</v>
      </c>
      <c r="E40" s="71">
        <v>-5.078E-3</v>
      </c>
      <c r="F40" s="71">
        <v>-5.3870000000000003E-3</v>
      </c>
      <c r="G40" s="71">
        <v>-5.5370000000000003E-3</v>
      </c>
      <c r="H40" s="71">
        <v>-5.496E-3</v>
      </c>
      <c r="I40" s="71">
        <v>-4.9789999999999999E-3</v>
      </c>
      <c r="J40" s="71">
        <v>-4.5719999999999997E-3</v>
      </c>
      <c r="K40" s="71">
        <v>-4.0749999999999996E-3</v>
      </c>
      <c r="L40" s="71">
        <v>-3.617E-3</v>
      </c>
      <c r="M40" s="71">
        <v>-3.0630000000000002E-3</v>
      </c>
      <c r="N40" s="71">
        <v>-2.434E-3</v>
      </c>
      <c r="O40" s="71">
        <v>-1.779E-3</v>
      </c>
      <c r="P40" s="71">
        <v>-1.1869999999999999E-3</v>
      </c>
      <c r="Q40" s="71">
        <v>-7.5000000000000002E-4</v>
      </c>
      <c r="R40" s="71">
        <v>-3.5599999999999998E-4</v>
      </c>
      <c r="S40" s="71">
        <v>-6.9999999999999994E-5</v>
      </c>
      <c r="T40" s="71">
        <v>2.41E-4</v>
      </c>
      <c r="U40" s="71">
        <v>3.7399999999999998E-4</v>
      </c>
      <c r="V40" s="71">
        <v>5.2599999999999999E-4</v>
      </c>
      <c r="W40" s="71">
        <v>4.4000000000000002E-4</v>
      </c>
      <c r="X40" s="71">
        <v>3.3100000000000002E-4</v>
      </c>
      <c r="Y40" s="71">
        <v>2.1699999999999999E-4</v>
      </c>
      <c r="Z40" s="71">
        <v>0</v>
      </c>
      <c r="AA40" s="71">
        <v>-1.56E-4</v>
      </c>
      <c r="AB40" s="71">
        <v>-4.5199999999999998E-4</v>
      </c>
      <c r="AC40" s="71">
        <v>-9.4899999999999997E-4</v>
      </c>
      <c r="AD40" s="71">
        <v>-1.6019999999999999E-3</v>
      </c>
      <c r="AE40" s="71">
        <v>-2.2309999999999999E-3</v>
      </c>
      <c r="AF40" s="71">
        <v>-2.8960000000000001E-3</v>
      </c>
      <c r="AG40" s="71">
        <v>-3.7659999999999998E-3</v>
      </c>
      <c r="AH40" s="71">
        <v>-4.7200000000000002E-3</v>
      </c>
      <c r="AI40" s="71">
        <v>-5.836E-3</v>
      </c>
      <c r="AJ40" s="71">
        <v>-6.7549999999999997E-3</v>
      </c>
      <c r="AK40" s="71">
        <v>-7.7159999999999998E-3</v>
      </c>
      <c r="AL40" s="71">
        <v>-9.3589999999999993E-3</v>
      </c>
    </row>
    <row r="41" spans="1:38" ht="12.75" customHeight="1">
      <c r="A41" s="70">
        <v>-6.3020000000000003E-3</v>
      </c>
      <c r="B41" s="71">
        <v>-5.3330000000000001E-3</v>
      </c>
      <c r="C41" s="71">
        <v>-4.8069999999999996E-3</v>
      </c>
      <c r="D41" s="71">
        <v>-4.849E-3</v>
      </c>
      <c r="E41" s="71">
        <v>-5.1079999999999997E-3</v>
      </c>
      <c r="F41" s="71">
        <v>-5.4180000000000001E-3</v>
      </c>
      <c r="G41" s="71">
        <v>-5.6210000000000001E-3</v>
      </c>
      <c r="H41" s="71">
        <v>-5.4669999999999996E-3</v>
      </c>
      <c r="I41" s="71">
        <v>-4.9569999999999996E-3</v>
      </c>
      <c r="J41" s="71">
        <v>-4.5380000000000004E-3</v>
      </c>
      <c r="K41" s="71">
        <v>-3.9579999999999997E-3</v>
      </c>
      <c r="L41" s="71">
        <v>-3.4229999999999998E-3</v>
      </c>
      <c r="M41" s="71">
        <v>-2.895E-3</v>
      </c>
      <c r="N41" s="71">
        <v>-2.1779999999999998E-3</v>
      </c>
      <c r="O41" s="71">
        <v>-1.5920000000000001E-3</v>
      </c>
      <c r="P41" s="71">
        <v>-1.0120000000000001E-3</v>
      </c>
      <c r="Q41" s="71">
        <v>-7.0600000000000003E-4</v>
      </c>
      <c r="R41" s="71">
        <v>-2.6200000000000003E-4</v>
      </c>
      <c r="S41" s="71">
        <v>-3.8000000000000002E-5</v>
      </c>
      <c r="T41" s="71">
        <v>1.6100000000000001E-4</v>
      </c>
      <c r="U41" s="71">
        <v>4.4200000000000001E-4</v>
      </c>
      <c r="V41" s="71">
        <v>3.9899999999999999E-4</v>
      </c>
      <c r="W41" s="71">
        <v>4.5100000000000001E-4</v>
      </c>
      <c r="X41" s="71">
        <v>2.7900000000000001E-4</v>
      </c>
      <c r="Y41" s="71">
        <v>7.6000000000000004E-5</v>
      </c>
      <c r="Z41" s="71">
        <v>0</v>
      </c>
      <c r="AA41" s="71">
        <v>-3.48E-4</v>
      </c>
      <c r="AB41" s="71">
        <v>-5.8900000000000001E-4</v>
      </c>
      <c r="AC41" s="71">
        <v>-9.68E-4</v>
      </c>
      <c r="AD41" s="71">
        <v>-1.622E-3</v>
      </c>
      <c r="AE41" s="71">
        <v>-2.2859999999999998E-3</v>
      </c>
      <c r="AF41" s="71">
        <v>-2.8679999999999999E-3</v>
      </c>
      <c r="AG41" s="71">
        <v>-3.8080000000000002E-3</v>
      </c>
      <c r="AH41" s="71">
        <v>-4.7089999999999996E-3</v>
      </c>
      <c r="AI41" s="71">
        <v>-5.659E-3</v>
      </c>
      <c r="AJ41" s="71">
        <v>-6.6769999999999998E-3</v>
      </c>
      <c r="AK41" s="71">
        <v>-7.6249999999999998E-3</v>
      </c>
      <c r="AL41" s="71">
        <v>-9.2239999999999996E-3</v>
      </c>
    </row>
    <row r="42" spans="1:38" ht="12.75" customHeight="1">
      <c r="A42" s="70">
        <v>-6.0959999999999999E-3</v>
      </c>
      <c r="B42" s="71">
        <v>-5.3990000000000002E-3</v>
      </c>
      <c r="C42" s="71">
        <v>-4.8209999999999998E-3</v>
      </c>
      <c r="D42" s="71">
        <v>-4.8069999999999996E-3</v>
      </c>
      <c r="E42" s="71">
        <v>-5.1110000000000001E-3</v>
      </c>
      <c r="F42" s="71">
        <v>-5.3530000000000001E-3</v>
      </c>
      <c r="G42" s="71">
        <v>-5.5840000000000004E-3</v>
      </c>
      <c r="H42" s="71">
        <v>-5.3699999999999998E-3</v>
      </c>
      <c r="I42" s="71">
        <v>-4.8710000000000003E-3</v>
      </c>
      <c r="J42" s="71">
        <v>-4.4869999999999997E-3</v>
      </c>
      <c r="K42" s="71">
        <v>-3.908E-3</v>
      </c>
      <c r="L42" s="71">
        <v>-3.4529999999999999E-3</v>
      </c>
      <c r="M42" s="71">
        <v>-2.9060000000000002E-3</v>
      </c>
      <c r="N42" s="71">
        <v>-2.2460000000000002E-3</v>
      </c>
      <c r="O42" s="71">
        <v>-1.5690000000000001E-3</v>
      </c>
      <c r="P42" s="71">
        <v>-1.0640000000000001E-3</v>
      </c>
      <c r="Q42" s="71">
        <v>-6.0300000000000002E-4</v>
      </c>
      <c r="R42" s="71">
        <v>-2.2900000000000001E-4</v>
      </c>
      <c r="S42" s="71">
        <v>4.1E-5</v>
      </c>
      <c r="T42" s="71">
        <v>2.1100000000000001E-4</v>
      </c>
      <c r="U42" s="71">
        <v>3.48E-4</v>
      </c>
      <c r="V42" s="71">
        <v>3.39E-4</v>
      </c>
      <c r="W42" s="71">
        <v>3.9300000000000001E-4</v>
      </c>
      <c r="X42" s="71">
        <v>2.2900000000000001E-4</v>
      </c>
      <c r="Y42" s="71">
        <v>7.7999999999999999E-5</v>
      </c>
      <c r="Z42" s="71">
        <v>0</v>
      </c>
      <c r="AA42" s="71">
        <v>-2.2699999999999999E-4</v>
      </c>
      <c r="AB42" s="71">
        <v>-5.0500000000000002E-4</v>
      </c>
      <c r="AC42" s="71">
        <v>-8.5800000000000004E-4</v>
      </c>
      <c r="AD42" s="71">
        <v>-1.4549999999999999E-3</v>
      </c>
      <c r="AE42" s="71">
        <v>-1.9880000000000002E-3</v>
      </c>
      <c r="AF42" s="71">
        <v>-2.66E-3</v>
      </c>
      <c r="AG42" s="71">
        <v>-3.4770000000000001E-3</v>
      </c>
      <c r="AH42" s="71">
        <v>-4.4120000000000001E-3</v>
      </c>
      <c r="AI42" s="71">
        <v>-5.3880000000000004E-3</v>
      </c>
      <c r="AJ42" s="71">
        <v>-6.2579999999999997E-3</v>
      </c>
      <c r="AK42" s="71">
        <v>-7.4009999999999996E-3</v>
      </c>
      <c r="AL42" s="71">
        <v>-8.881E-3</v>
      </c>
    </row>
    <row r="43" spans="1:38" ht="12.75" customHeight="1">
      <c r="A43" s="70">
        <v>-6.3480000000000003E-3</v>
      </c>
      <c r="B43" s="71">
        <v>-5.4190000000000002E-3</v>
      </c>
      <c r="C43" s="71">
        <v>-4.79E-3</v>
      </c>
      <c r="D43" s="71">
        <v>-4.8219999999999999E-3</v>
      </c>
      <c r="E43" s="71">
        <v>-5.045E-3</v>
      </c>
      <c r="F43" s="71">
        <v>-5.3480000000000003E-3</v>
      </c>
      <c r="G43" s="71">
        <v>-5.4640000000000001E-3</v>
      </c>
      <c r="H43" s="71">
        <v>-5.2820000000000002E-3</v>
      </c>
      <c r="I43" s="71">
        <v>-4.6709999999999998E-3</v>
      </c>
      <c r="J43" s="71">
        <v>-4.2170000000000003E-3</v>
      </c>
      <c r="K43" s="71">
        <v>-3.6809999999999998E-3</v>
      </c>
      <c r="L43" s="71">
        <v>-3.1410000000000001E-3</v>
      </c>
      <c r="M43" s="71">
        <v>-2.6029999999999998E-3</v>
      </c>
      <c r="N43" s="71">
        <v>-1.9710000000000001E-3</v>
      </c>
      <c r="O43" s="71">
        <v>-1.3649999999999999E-3</v>
      </c>
      <c r="P43" s="71">
        <v>-8.52E-4</v>
      </c>
      <c r="Q43" s="71">
        <v>-5.1500000000000005E-4</v>
      </c>
      <c r="R43" s="71">
        <v>-5.3000000000000001E-5</v>
      </c>
      <c r="S43" s="71">
        <v>8.2000000000000001E-5</v>
      </c>
      <c r="T43" s="71">
        <v>3.2499999999999999E-4</v>
      </c>
      <c r="U43" s="71">
        <v>3.6400000000000001E-4</v>
      </c>
      <c r="V43" s="71">
        <v>4.4799999999999999E-4</v>
      </c>
      <c r="W43" s="71">
        <v>4.0000000000000002E-4</v>
      </c>
      <c r="X43" s="71">
        <v>2.8499999999999999E-4</v>
      </c>
      <c r="Y43" s="71">
        <v>1.6699999999999999E-4</v>
      </c>
      <c r="Z43" s="71">
        <v>0</v>
      </c>
      <c r="AA43" s="71">
        <v>-1.94E-4</v>
      </c>
      <c r="AB43" s="71">
        <v>-3.9500000000000001E-4</v>
      </c>
      <c r="AC43" s="71">
        <v>-8.1499999999999997E-4</v>
      </c>
      <c r="AD43" s="71">
        <v>-1.441E-3</v>
      </c>
      <c r="AE43" s="71">
        <v>-1.867E-3</v>
      </c>
      <c r="AF43" s="71">
        <v>-2.5119999999999999E-3</v>
      </c>
      <c r="AG43" s="71">
        <v>-3.2720000000000002E-3</v>
      </c>
      <c r="AH43" s="71">
        <v>-4.1380000000000002E-3</v>
      </c>
      <c r="AI43" s="71">
        <v>-5.1159999999999999E-3</v>
      </c>
      <c r="AJ43" s="71">
        <v>-6.0400000000000002E-3</v>
      </c>
      <c r="AK43" s="71">
        <v>-6.875E-3</v>
      </c>
      <c r="AL43" s="71">
        <v>-8.5100000000000002E-3</v>
      </c>
    </row>
    <row r="44" spans="1:38" ht="12.75" customHeight="1">
      <c r="A44" s="70">
        <v>-6.5830000000000003E-3</v>
      </c>
      <c r="B44" s="71">
        <v>-5.7299999999999999E-3</v>
      </c>
      <c r="C44" s="71">
        <v>-5.1700000000000001E-3</v>
      </c>
      <c r="D44" s="71">
        <v>-5.1320000000000003E-3</v>
      </c>
      <c r="E44" s="71">
        <v>-5.3680000000000004E-3</v>
      </c>
      <c r="F44" s="71">
        <v>-5.5840000000000004E-3</v>
      </c>
      <c r="G44" s="71">
        <v>-5.7749999999999998E-3</v>
      </c>
      <c r="H44" s="71">
        <v>-5.5579999999999996E-3</v>
      </c>
      <c r="I44" s="71">
        <v>-5.0369999999999998E-3</v>
      </c>
      <c r="J44" s="71">
        <v>-4.5380000000000004E-3</v>
      </c>
      <c r="K44" s="71">
        <v>-3.8930000000000002E-3</v>
      </c>
      <c r="L44" s="71">
        <v>-3.3180000000000002E-3</v>
      </c>
      <c r="M44" s="71">
        <v>-2.7880000000000001E-3</v>
      </c>
      <c r="N44" s="71">
        <v>-2.049E-3</v>
      </c>
      <c r="O44" s="71">
        <v>-1.4630000000000001E-3</v>
      </c>
      <c r="P44" s="71">
        <v>-9.2100000000000005E-4</v>
      </c>
      <c r="Q44" s="71">
        <v>-5.6800000000000004E-4</v>
      </c>
      <c r="R44" s="71">
        <v>-2.1100000000000001E-4</v>
      </c>
      <c r="S44" s="71">
        <v>4.5000000000000003E-5</v>
      </c>
      <c r="T44" s="71">
        <v>1.44E-4</v>
      </c>
      <c r="U44" s="71">
        <v>3.3799999999999998E-4</v>
      </c>
      <c r="V44" s="71">
        <v>2.8899999999999998E-4</v>
      </c>
      <c r="W44" s="71">
        <v>2.3699999999999999E-4</v>
      </c>
      <c r="X44" s="71">
        <v>2.2699999999999999E-4</v>
      </c>
      <c r="Y44" s="71">
        <v>-3.9999999999999998E-6</v>
      </c>
      <c r="Z44" s="71">
        <v>0</v>
      </c>
      <c r="AA44" s="71">
        <v>-2.0599999999999999E-4</v>
      </c>
      <c r="AB44" s="71">
        <v>-4.4900000000000002E-4</v>
      </c>
      <c r="AC44" s="71">
        <v>-8.0199999999999998E-4</v>
      </c>
      <c r="AD44" s="71">
        <v>-1.271E-3</v>
      </c>
      <c r="AE44" s="71">
        <v>-1.8550000000000001E-3</v>
      </c>
      <c r="AF44" s="71">
        <v>-2.4380000000000001E-3</v>
      </c>
      <c r="AG44" s="71">
        <v>-3.2100000000000002E-3</v>
      </c>
      <c r="AH44" s="71">
        <v>-4.091E-3</v>
      </c>
      <c r="AI44" s="71">
        <v>-4.9610000000000001E-3</v>
      </c>
      <c r="AJ44" s="71">
        <v>-5.8719999999999996E-3</v>
      </c>
      <c r="AK44" s="71">
        <v>-6.8269999999999997E-3</v>
      </c>
      <c r="AL44" s="71">
        <v>-8.345E-3</v>
      </c>
    </row>
    <row r="45" spans="1:38" ht="12.75" customHeight="1">
      <c r="A45" s="70">
        <v>-6.6169999999999996E-3</v>
      </c>
      <c r="B45" s="71">
        <v>-5.8789999999999997E-3</v>
      </c>
      <c r="C45" s="71">
        <v>-5.2960000000000004E-3</v>
      </c>
      <c r="D45" s="71">
        <v>-5.2129999999999998E-3</v>
      </c>
      <c r="E45" s="71">
        <v>-5.509E-3</v>
      </c>
      <c r="F45" s="71">
        <v>-5.7660000000000003E-3</v>
      </c>
      <c r="G45" s="71">
        <v>-5.8910000000000004E-3</v>
      </c>
      <c r="H45" s="71">
        <v>-5.6179999999999997E-3</v>
      </c>
      <c r="I45" s="71">
        <v>-5.084E-3</v>
      </c>
      <c r="J45" s="71">
        <v>-4.6119999999999998E-3</v>
      </c>
      <c r="K45" s="71">
        <v>-4.0429999999999997E-3</v>
      </c>
      <c r="L45" s="71">
        <v>-3.4510000000000001E-3</v>
      </c>
      <c r="M45" s="71">
        <v>-2.9269999999999999E-3</v>
      </c>
      <c r="N45" s="71">
        <v>-2.1700000000000001E-3</v>
      </c>
      <c r="O45" s="71">
        <v>-1.5349999999999999E-3</v>
      </c>
      <c r="P45" s="71">
        <v>-1.0200000000000001E-3</v>
      </c>
      <c r="Q45" s="71">
        <v>-6.0400000000000004E-4</v>
      </c>
      <c r="R45" s="71">
        <v>-1.63E-4</v>
      </c>
      <c r="S45" s="71">
        <v>3.0000000000000001E-5</v>
      </c>
      <c r="T45" s="71">
        <v>1.5699999999999999E-4</v>
      </c>
      <c r="U45" s="71">
        <v>2.6899999999999998E-4</v>
      </c>
      <c r="V45" s="71">
        <v>3.2299999999999999E-4</v>
      </c>
      <c r="W45" s="71">
        <v>3.2699999999999998E-4</v>
      </c>
      <c r="X45" s="71">
        <v>1.8799999999999999E-4</v>
      </c>
      <c r="Y45" s="71">
        <v>5.1999999999999997E-5</v>
      </c>
      <c r="Z45" s="71">
        <v>0</v>
      </c>
      <c r="AA45" s="71">
        <v>-1.46E-4</v>
      </c>
      <c r="AB45" s="71">
        <v>-3.3799999999999998E-4</v>
      </c>
      <c r="AC45" s="71">
        <v>-7.0299999999999996E-4</v>
      </c>
      <c r="AD45" s="71">
        <v>-1.1789999999999999E-3</v>
      </c>
      <c r="AE45" s="71">
        <v>-1.6199999999999999E-3</v>
      </c>
      <c r="AF45" s="71">
        <v>-2.2070000000000002E-3</v>
      </c>
      <c r="AG45" s="71">
        <v>-2.9510000000000001E-3</v>
      </c>
      <c r="AH45" s="71">
        <v>-3.7690000000000002E-3</v>
      </c>
      <c r="AI45" s="71">
        <v>-4.6740000000000002E-3</v>
      </c>
      <c r="AJ45" s="71">
        <v>-5.4679999999999998E-3</v>
      </c>
      <c r="AK45" s="71">
        <v>-6.4799999999999996E-3</v>
      </c>
      <c r="AL45" s="71">
        <v>-7.9559999999999995E-3</v>
      </c>
    </row>
    <row r="46" spans="1:38" ht="12.75" customHeight="1">
      <c r="A46" s="70">
        <v>-6.8950000000000001E-3</v>
      </c>
      <c r="B46" s="71">
        <v>-6.0470000000000003E-3</v>
      </c>
      <c r="C46" s="71">
        <v>-5.4819999999999999E-3</v>
      </c>
      <c r="D46" s="71">
        <v>-5.4559999999999999E-3</v>
      </c>
      <c r="E46" s="71">
        <v>-5.7169999999999999E-3</v>
      </c>
      <c r="F46" s="71">
        <v>-5.9239999999999996E-3</v>
      </c>
      <c r="G46" s="71">
        <v>-6.0229999999999997E-3</v>
      </c>
      <c r="H46" s="71">
        <v>-5.8180000000000003E-3</v>
      </c>
      <c r="I46" s="71">
        <v>-5.2469999999999999E-3</v>
      </c>
      <c r="J46" s="71">
        <v>-4.7330000000000002E-3</v>
      </c>
      <c r="K46" s="71">
        <v>-4.1060000000000003E-3</v>
      </c>
      <c r="L46" s="71">
        <v>-3.5539999999999999E-3</v>
      </c>
      <c r="M46" s="71">
        <v>-2.9380000000000001E-3</v>
      </c>
      <c r="N46" s="71">
        <v>-2.2820000000000002E-3</v>
      </c>
      <c r="O46" s="71">
        <v>-1.6609999999999999E-3</v>
      </c>
      <c r="P46" s="71">
        <v>-1.0820000000000001E-3</v>
      </c>
      <c r="Q46" s="71">
        <v>-6.5399999999999996E-4</v>
      </c>
      <c r="R46" s="71">
        <v>-3.0400000000000002E-4</v>
      </c>
      <c r="S46" s="71">
        <v>-1.37E-4</v>
      </c>
      <c r="T46" s="71">
        <v>1.05E-4</v>
      </c>
      <c r="U46" s="71">
        <v>2.2900000000000001E-4</v>
      </c>
      <c r="V46" s="71">
        <v>3.3700000000000001E-4</v>
      </c>
      <c r="W46" s="71">
        <v>2.8800000000000001E-4</v>
      </c>
      <c r="X46" s="71">
        <v>1.94E-4</v>
      </c>
      <c r="Y46" s="71">
        <v>4.6E-5</v>
      </c>
      <c r="Z46" s="71">
        <v>0</v>
      </c>
      <c r="AA46" s="71">
        <v>-1.12E-4</v>
      </c>
      <c r="AB46" s="71">
        <v>-3.5599999999999998E-4</v>
      </c>
      <c r="AC46" s="71">
        <v>-6.0599999999999998E-4</v>
      </c>
      <c r="AD46" s="71">
        <v>-1.1039999999999999E-3</v>
      </c>
      <c r="AE46" s="71">
        <v>-1.624E-3</v>
      </c>
      <c r="AF46" s="71">
        <v>-2.1289999999999998E-3</v>
      </c>
      <c r="AG46" s="71">
        <v>-2.8249999999999998E-3</v>
      </c>
      <c r="AH46" s="71">
        <v>-3.6670000000000001E-3</v>
      </c>
      <c r="AI46" s="71">
        <v>-4.5360000000000001E-3</v>
      </c>
      <c r="AJ46" s="71">
        <v>-5.3969999999999999E-3</v>
      </c>
      <c r="AK46" s="71">
        <v>-6.2779999999999997E-3</v>
      </c>
      <c r="AL46" s="71">
        <v>-7.8169999999999993E-3</v>
      </c>
    </row>
    <row r="47" spans="1:38" ht="12.75" customHeight="1">
      <c r="A47" s="70">
        <v>-6.9820000000000004E-3</v>
      </c>
      <c r="B47" s="71">
        <v>-6.2459999999999998E-3</v>
      </c>
      <c r="C47" s="71">
        <v>-5.7159999999999997E-3</v>
      </c>
      <c r="D47" s="71">
        <v>-5.7359999999999998E-3</v>
      </c>
      <c r="E47" s="71">
        <v>-5.9420000000000002E-3</v>
      </c>
      <c r="F47" s="71">
        <v>-6.1529999999999996E-3</v>
      </c>
      <c r="G47" s="71">
        <v>-6.3020000000000003E-3</v>
      </c>
      <c r="H47" s="71">
        <v>-6.0480000000000004E-3</v>
      </c>
      <c r="I47" s="71">
        <v>-5.522E-3</v>
      </c>
      <c r="J47" s="71">
        <v>-5.0480000000000004E-3</v>
      </c>
      <c r="K47" s="71">
        <v>-4.398E-3</v>
      </c>
      <c r="L47" s="71">
        <v>-3.8409999999999998E-3</v>
      </c>
      <c r="M47" s="71">
        <v>-3.2269999999999998E-3</v>
      </c>
      <c r="N47" s="71">
        <v>-2.4979999999999998E-3</v>
      </c>
      <c r="O47" s="71">
        <v>-1.8220000000000001E-3</v>
      </c>
      <c r="P47" s="71">
        <v>-1.243E-3</v>
      </c>
      <c r="Q47" s="71">
        <v>-8.0000000000000004E-4</v>
      </c>
      <c r="R47" s="71">
        <v>-4.8700000000000002E-4</v>
      </c>
      <c r="S47" s="71">
        <v>-1.6899999999999999E-4</v>
      </c>
      <c r="T47" s="71">
        <v>-1.0000000000000001E-5</v>
      </c>
      <c r="U47" s="71">
        <v>1.7100000000000001E-4</v>
      </c>
      <c r="V47" s="71">
        <v>1.3200000000000001E-4</v>
      </c>
      <c r="W47" s="71">
        <v>1.9100000000000001E-4</v>
      </c>
      <c r="X47" s="71">
        <v>1.64E-4</v>
      </c>
      <c r="Y47" s="71">
        <v>-7.9999999999999996E-6</v>
      </c>
      <c r="Z47" s="71">
        <v>0</v>
      </c>
      <c r="AA47" s="71">
        <v>-1.4100000000000001E-4</v>
      </c>
      <c r="AB47" s="71">
        <v>-3.0600000000000001E-4</v>
      </c>
      <c r="AC47" s="71">
        <v>-6.0400000000000004E-4</v>
      </c>
      <c r="AD47" s="71">
        <v>-1.0629999999999999E-3</v>
      </c>
      <c r="AE47" s="71">
        <v>-1.524E-3</v>
      </c>
      <c r="AF47" s="71">
        <v>-2.0820000000000001E-3</v>
      </c>
      <c r="AG47" s="71">
        <v>-2.807E-3</v>
      </c>
      <c r="AH47" s="71">
        <v>-3.5760000000000002E-3</v>
      </c>
      <c r="AI47" s="71">
        <v>-4.4200000000000003E-3</v>
      </c>
      <c r="AJ47" s="71">
        <v>-5.2620000000000002E-3</v>
      </c>
      <c r="AK47" s="71">
        <v>-6.1609999999999998E-3</v>
      </c>
      <c r="AL47" s="71">
        <v>-7.6680000000000003E-3</v>
      </c>
    </row>
    <row r="48" spans="1:38" ht="12.75" customHeight="1">
      <c r="A48" s="70">
        <v>-7.1799999999999998E-3</v>
      </c>
      <c r="B48" s="71">
        <v>-6.4679999999999998E-3</v>
      </c>
      <c r="C48" s="71">
        <v>-5.8939999999999999E-3</v>
      </c>
      <c r="D48" s="71">
        <v>-5.8529999999999997E-3</v>
      </c>
      <c r="E48" s="71">
        <v>-6.0910000000000001E-3</v>
      </c>
      <c r="F48" s="71">
        <v>-6.3039999999999997E-3</v>
      </c>
      <c r="G48" s="71">
        <v>-6.4320000000000002E-3</v>
      </c>
      <c r="H48" s="71">
        <v>-6.2399999999999999E-3</v>
      </c>
      <c r="I48" s="71">
        <v>-5.6579999999999998E-3</v>
      </c>
      <c r="J48" s="71">
        <v>-5.156E-3</v>
      </c>
      <c r="K48" s="71">
        <v>-4.5989999999999998E-3</v>
      </c>
      <c r="L48" s="71">
        <v>-4.0140000000000002E-3</v>
      </c>
      <c r="M48" s="71">
        <v>-3.4350000000000001E-3</v>
      </c>
      <c r="N48" s="71">
        <v>-2.7079999999999999E-3</v>
      </c>
      <c r="O48" s="71">
        <v>-1.9949999999999998E-3</v>
      </c>
      <c r="P48" s="71">
        <v>-1.423E-3</v>
      </c>
      <c r="Q48" s="71">
        <v>-9.7900000000000005E-4</v>
      </c>
      <c r="R48" s="71">
        <v>-4.7699999999999999E-4</v>
      </c>
      <c r="S48" s="71">
        <v>-2.6899999999999998E-4</v>
      </c>
      <c r="T48" s="71">
        <v>-2.8E-5</v>
      </c>
      <c r="U48" s="71">
        <v>7.4999999999999993E-5</v>
      </c>
      <c r="V48" s="71">
        <v>2.2900000000000001E-4</v>
      </c>
      <c r="W48" s="71">
        <v>2.03E-4</v>
      </c>
      <c r="X48" s="71">
        <v>1.93E-4</v>
      </c>
      <c r="Y48" s="71">
        <v>6.0000000000000002E-6</v>
      </c>
      <c r="Z48" s="71">
        <v>0</v>
      </c>
      <c r="AA48" s="71">
        <v>-7.1000000000000005E-5</v>
      </c>
      <c r="AB48" s="71">
        <v>-3.2400000000000001E-4</v>
      </c>
      <c r="AC48" s="71">
        <v>-5.0600000000000005E-4</v>
      </c>
      <c r="AD48" s="71">
        <v>-1.01E-3</v>
      </c>
      <c r="AE48" s="71">
        <v>-1.4350000000000001E-3</v>
      </c>
      <c r="AF48" s="71">
        <v>-1.964E-3</v>
      </c>
      <c r="AG48" s="71">
        <v>-2.6410000000000001E-3</v>
      </c>
      <c r="AH48" s="71">
        <v>-3.457E-3</v>
      </c>
      <c r="AI48" s="71">
        <v>-4.2519999999999997E-3</v>
      </c>
      <c r="AJ48" s="71">
        <v>-5.0390000000000001E-3</v>
      </c>
      <c r="AK48" s="71">
        <v>-5.9719999999999999E-3</v>
      </c>
      <c r="AL48" s="71">
        <v>-7.4660000000000004E-3</v>
      </c>
    </row>
    <row r="49" spans="1:38" ht="12.75" customHeight="1">
      <c r="A49" s="70">
        <v>-7.8100000000000001E-3</v>
      </c>
      <c r="B49" s="71">
        <v>-7.0210000000000003E-3</v>
      </c>
      <c r="C49" s="71">
        <v>-6.4850000000000003E-3</v>
      </c>
      <c r="D49" s="71">
        <v>-6.4660000000000004E-3</v>
      </c>
      <c r="E49" s="71">
        <v>-6.6569999999999997E-3</v>
      </c>
      <c r="F49" s="71">
        <v>-6.862E-3</v>
      </c>
      <c r="G49" s="71">
        <v>-6.9620000000000003E-3</v>
      </c>
      <c r="H49" s="71">
        <v>-6.6899999999999998E-3</v>
      </c>
      <c r="I49" s="71">
        <v>-6.1580000000000003E-3</v>
      </c>
      <c r="J49" s="71">
        <v>-5.666E-3</v>
      </c>
      <c r="K49" s="71">
        <v>-5.0289999999999996E-3</v>
      </c>
      <c r="L49" s="71">
        <v>-4.4130000000000003E-3</v>
      </c>
      <c r="M49" s="71">
        <v>-3.777E-3</v>
      </c>
      <c r="N49" s="71">
        <v>-3.0200000000000001E-3</v>
      </c>
      <c r="O49" s="71">
        <v>-2.362E-3</v>
      </c>
      <c r="P49" s="71">
        <v>-1.7279999999999999E-3</v>
      </c>
      <c r="Q49" s="71">
        <v>-1.24E-3</v>
      </c>
      <c r="R49" s="71">
        <v>-7.9799999999999999E-4</v>
      </c>
      <c r="S49" s="71">
        <v>-5.0100000000000003E-4</v>
      </c>
      <c r="T49" s="71">
        <v>-2.42E-4</v>
      </c>
      <c r="U49" s="71">
        <v>2.1999999999999999E-5</v>
      </c>
      <c r="V49" s="71">
        <v>1.6899999999999999E-4</v>
      </c>
      <c r="W49" s="71">
        <v>1.4799999999999999E-4</v>
      </c>
      <c r="X49" s="71">
        <v>1.13E-4</v>
      </c>
      <c r="Y49" s="71">
        <v>6.2000000000000003E-5</v>
      </c>
      <c r="Z49" s="71">
        <v>0</v>
      </c>
      <c r="AA49" s="71">
        <v>-4.8999999999999998E-5</v>
      </c>
      <c r="AB49" s="71">
        <v>-2.5999999999999998E-4</v>
      </c>
      <c r="AC49" s="71">
        <v>-5.0500000000000002E-4</v>
      </c>
      <c r="AD49" s="71">
        <v>-9.5200000000000005E-4</v>
      </c>
      <c r="AE49" s="71">
        <v>-1.421E-3</v>
      </c>
      <c r="AF49" s="71">
        <v>-1.964E-3</v>
      </c>
      <c r="AG49" s="71">
        <v>-2.594E-3</v>
      </c>
      <c r="AH49" s="71">
        <v>-3.3679999999999999E-3</v>
      </c>
      <c r="AI49" s="71">
        <v>-4.215E-3</v>
      </c>
      <c r="AJ49" s="71">
        <v>-5.0429999999999997E-3</v>
      </c>
      <c r="AK49" s="71">
        <v>-5.914E-3</v>
      </c>
      <c r="AL49" s="71">
        <v>-7.4009999999999996E-3</v>
      </c>
    </row>
    <row r="50" spans="1:38" ht="12.75" customHeight="1">
      <c r="A50" s="70">
        <v>-7.9670000000000001E-3</v>
      </c>
      <c r="B50" s="71">
        <v>-7.2420000000000002E-3</v>
      </c>
      <c r="C50" s="71">
        <v>-6.6660000000000001E-3</v>
      </c>
      <c r="D50" s="71">
        <v>-6.6550000000000003E-3</v>
      </c>
      <c r="E50" s="71">
        <v>-6.9610000000000002E-3</v>
      </c>
      <c r="F50" s="71">
        <v>-7.1669999999999998E-3</v>
      </c>
      <c r="G50" s="71">
        <v>-7.3130000000000001E-3</v>
      </c>
      <c r="H50" s="71">
        <v>-7.1170000000000001E-3</v>
      </c>
      <c r="I50" s="71">
        <v>-6.594E-3</v>
      </c>
      <c r="J50" s="71">
        <v>-6.1130000000000004E-3</v>
      </c>
      <c r="K50" s="71">
        <v>-5.5110000000000003E-3</v>
      </c>
      <c r="L50" s="71">
        <v>-4.9500000000000004E-3</v>
      </c>
      <c r="M50" s="71">
        <v>-4.3239999999999997E-3</v>
      </c>
      <c r="N50" s="71">
        <v>-3.5270000000000002E-3</v>
      </c>
      <c r="O50" s="71">
        <v>-2.8400000000000001E-3</v>
      </c>
      <c r="P50" s="71">
        <v>-2.1589999999999999E-3</v>
      </c>
      <c r="Q50" s="71">
        <v>-1.6050000000000001E-3</v>
      </c>
      <c r="R50" s="71">
        <v>-1.114E-3</v>
      </c>
      <c r="S50" s="71">
        <v>-6.2799999999999998E-4</v>
      </c>
      <c r="T50" s="71">
        <v>-3.4900000000000003E-4</v>
      </c>
      <c r="U50" s="71">
        <v>-5.3000000000000001E-5</v>
      </c>
      <c r="V50" s="71">
        <v>2.0000000000000002E-5</v>
      </c>
      <c r="W50" s="71">
        <v>1.3899999999999999E-4</v>
      </c>
      <c r="X50" s="71">
        <v>8.2999999999999998E-5</v>
      </c>
      <c r="Y50" s="71">
        <v>-1.2999999999999999E-5</v>
      </c>
      <c r="Z50" s="71">
        <v>0</v>
      </c>
      <c r="AA50" s="71">
        <v>-1.3799999999999999E-4</v>
      </c>
      <c r="AB50" s="71">
        <v>-2.42E-4</v>
      </c>
      <c r="AC50" s="71">
        <v>-5.3899999999999998E-4</v>
      </c>
      <c r="AD50" s="71">
        <v>-9.4499999999999998E-4</v>
      </c>
      <c r="AE50" s="71">
        <v>-1.4159999999999999E-3</v>
      </c>
      <c r="AF50" s="71">
        <v>-1.9269999999999999E-3</v>
      </c>
      <c r="AG50" s="71">
        <v>-2.6129999999999999E-3</v>
      </c>
      <c r="AH50" s="71">
        <v>-3.3730000000000001E-3</v>
      </c>
      <c r="AI50" s="71">
        <v>-4.1209999999999997E-3</v>
      </c>
      <c r="AJ50" s="71">
        <v>-4.9919999999999999E-3</v>
      </c>
      <c r="AK50" s="71">
        <v>-5.7790000000000003E-3</v>
      </c>
      <c r="AL50" s="71">
        <v>-7.2989999999999999E-3</v>
      </c>
    </row>
    <row r="51" spans="1:38" ht="12.75" customHeight="1">
      <c r="A51" s="70">
        <v>-6.0470000000000003E-3</v>
      </c>
      <c r="B51" s="71">
        <v>-5.2350000000000001E-3</v>
      </c>
      <c r="C51" s="71">
        <v>-5.0689999999999997E-3</v>
      </c>
      <c r="D51" s="71">
        <v>-5.4900000000000001E-3</v>
      </c>
      <c r="E51" s="71">
        <v>-6.071E-3</v>
      </c>
      <c r="F51" s="71">
        <v>-6.5770000000000004E-3</v>
      </c>
      <c r="G51" s="71">
        <v>-6.9129999999999999E-3</v>
      </c>
      <c r="H51" s="71">
        <v>-6.9690000000000004E-3</v>
      </c>
      <c r="I51" s="71">
        <v>-6.744E-3</v>
      </c>
      <c r="J51" s="71">
        <v>-6.5380000000000004E-3</v>
      </c>
      <c r="K51" s="71">
        <v>-6.1009999999999997E-3</v>
      </c>
      <c r="L51" s="71">
        <v>-5.6779999999999999E-3</v>
      </c>
      <c r="M51" s="71">
        <v>-5.0819999999999997E-3</v>
      </c>
      <c r="N51" s="71">
        <v>-4.4120000000000001E-3</v>
      </c>
      <c r="O51" s="71">
        <v>-3.7269999999999998E-3</v>
      </c>
      <c r="P51" s="71">
        <v>-3.0969999999999999E-3</v>
      </c>
      <c r="Q51" s="71">
        <v>-2.542E-3</v>
      </c>
      <c r="R51" s="71">
        <v>-1.9189999999999999E-3</v>
      </c>
      <c r="S51" s="71">
        <v>-1.4339999999999999E-3</v>
      </c>
      <c r="T51" s="71">
        <v>-9.3000000000000005E-4</v>
      </c>
      <c r="U51" s="71">
        <v>-4.6299999999999998E-4</v>
      </c>
      <c r="V51" s="71">
        <v>-2.5300000000000002E-4</v>
      </c>
      <c r="W51" s="71">
        <v>-4.3999999999999999E-5</v>
      </c>
      <c r="X51" s="71">
        <v>6.0000000000000002E-5</v>
      </c>
      <c r="Y51" s="71">
        <v>-2.8E-5</v>
      </c>
      <c r="Z51" s="71">
        <v>0</v>
      </c>
      <c r="AA51" s="71">
        <v>-1.2799999999999999E-4</v>
      </c>
      <c r="AB51" s="71">
        <v>-3.5100000000000002E-4</v>
      </c>
      <c r="AC51" s="71">
        <v>-7.4100000000000001E-4</v>
      </c>
      <c r="AD51" s="71">
        <v>-1.2620000000000001E-3</v>
      </c>
      <c r="AE51" s="71">
        <v>-1.799E-3</v>
      </c>
      <c r="AF51" s="71">
        <v>-2.4499999999999999E-3</v>
      </c>
      <c r="AG51" s="71">
        <v>-3.1580000000000002E-3</v>
      </c>
      <c r="AH51" s="71">
        <v>-3.9389999999999998E-3</v>
      </c>
      <c r="AI51" s="71">
        <v>-4.7029999999999997E-3</v>
      </c>
      <c r="AJ51" s="71">
        <v>-5.4850000000000003E-3</v>
      </c>
      <c r="AK51" s="71">
        <v>-6.1799999999999997E-3</v>
      </c>
      <c r="AL51" s="71">
        <v>-7.4149999999999997E-3</v>
      </c>
    </row>
    <row r="52" spans="1:38" ht="12.75" customHeight="1">
      <c r="A52" s="70">
        <v>-6.0569999999999999E-3</v>
      </c>
      <c r="B52" s="71">
        <v>-5.3E-3</v>
      </c>
      <c r="C52" s="71">
        <v>-5.1520000000000003E-3</v>
      </c>
      <c r="D52" s="71">
        <v>-5.6010000000000001E-3</v>
      </c>
      <c r="E52" s="71">
        <v>-6.2110000000000004E-3</v>
      </c>
      <c r="F52" s="71">
        <v>-6.6800000000000002E-3</v>
      </c>
      <c r="G52" s="71">
        <v>-7.0419999999999996E-3</v>
      </c>
      <c r="H52" s="71">
        <v>-7.0219999999999996E-3</v>
      </c>
      <c r="I52" s="71">
        <v>-6.816E-3</v>
      </c>
      <c r="J52" s="71">
        <v>-6.5970000000000004E-3</v>
      </c>
      <c r="K52" s="71">
        <v>-6.1890000000000001E-3</v>
      </c>
      <c r="L52" s="71">
        <v>-5.7670000000000004E-3</v>
      </c>
      <c r="M52" s="71">
        <v>-5.2620000000000002E-3</v>
      </c>
      <c r="N52" s="71">
        <v>-4.5640000000000003E-3</v>
      </c>
      <c r="O52" s="71">
        <v>-3.9090000000000001E-3</v>
      </c>
      <c r="P52" s="71">
        <v>-3.2169999999999998E-3</v>
      </c>
      <c r="Q52" s="71">
        <v>-2.7030000000000001E-3</v>
      </c>
      <c r="R52" s="71">
        <v>-2.1329999999999999E-3</v>
      </c>
      <c r="S52" s="71">
        <v>-1.578E-3</v>
      </c>
      <c r="T52" s="71">
        <v>-1.0189999999999999E-3</v>
      </c>
      <c r="U52" s="71">
        <v>-5.6400000000000005E-4</v>
      </c>
      <c r="V52" s="71">
        <v>-2.8400000000000002E-4</v>
      </c>
      <c r="W52" s="71">
        <v>-7.2999999999999999E-5</v>
      </c>
      <c r="X52" s="71">
        <v>-3.1000000000000001E-5</v>
      </c>
      <c r="Y52" s="71">
        <v>-6.3E-5</v>
      </c>
      <c r="Z52" s="71">
        <v>0</v>
      </c>
      <c r="AA52" s="71">
        <v>-1.17E-4</v>
      </c>
      <c r="AB52" s="71">
        <v>-3.59E-4</v>
      </c>
      <c r="AC52" s="71">
        <v>-6.2500000000000001E-4</v>
      </c>
      <c r="AD52" s="71">
        <v>-1.189E-3</v>
      </c>
      <c r="AE52" s="71">
        <v>-1.7309999999999999E-3</v>
      </c>
      <c r="AF52" s="71">
        <v>-2.3149999999999998E-3</v>
      </c>
      <c r="AG52" s="71">
        <v>-3.045E-3</v>
      </c>
      <c r="AH52" s="71">
        <v>-3.846E-3</v>
      </c>
      <c r="AI52" s="71">
        <v>-4.6560000000000004E-3</v>
      </c>
      <c r="AJ52" s="71">
        <v>-5.4299999999999999E-3</v>
      </c>
      <c r="AK52" s="71">
        <v>-6.1479999999999998E-3</v>
      </c>
      <c r="AL52" s="71">
        <v>-7.43E-3</v>
      </c>
    </row>
    <row r="53" spans="1:38" ht="12.75" customHeight="1">
      <c r="A53" s="70">
        <v>-5.8230000000000001E-3</v>
      </c>
      <c r="B53" s="71">
        <v>-5.1029999999999999E-3</v>
      </c>
      <c r="C53" s="71">
        <v>-5.0299999999999997E-3</v>
      </c>
      <c r="D53" s="71">
        <v>-5.4990000000000004E-3</v>
      </c>
      <c r="E53" s="71">
        <v>-6.0070000000000002E-3</v>
      </c>
      <c r="F53" s="71">
        <v>-6.5199999999999998E-3</v>
      </c>
      <c r="G53" s="71">
        <v>-6.8570000000000002E-3</v>
      </c>
      <c r="H53" s="71">
        <v>-6.8719999999999996E-3</v>
      </c>
      <c r="I53" s="71">
        <v>-6.659E-3</v>
      </c>
      <c r="J53" s="71">
        <v>-6.4549999999999998E-3</v>
      </c>
      <c r="K53" s="71">
        <v>-6.0590000000000001E-3</v>
      </c>
      <c r="L53" s="71">
        <v>-5.5640000000000004E-3</v>
      </c>
      <c r="M53" s="71">
        <v>-5.0340000000000003E-3</v>
      </c>
      <c r="N53" s="71">
        <v>-4.3439999999999998E-3</v>
      </c>
      <c r="O53" s="71">
        <v>-3.6229999999999999E-3</v>
      </c>
      <c r="P53" s="71">
        <v>-2.9870000000000001E-3</v>
      </c>
      <c r="Q53" s="71">
        <v>-2.4970000000000001E-3</v>
      </c>
      <c r="R53" s="71">
        <v>-1.9350000000000001E-3</v>
      </c>
      <c r="S53" s="71">
        <v>-1.4940000000000001E-3</v>
      </c>
      <c r="T53" s="71">
        <v>-9.7599999999999998E-4</v>
      </c>
      <c r="U53" s="71">
        <v>-5.5199999999999997E-4</v>
      </c>
      <c r="V53" s="71">
        <v>-2.4399999999999999E-4</v>
      </c>
      <c r="W53" s="71">
        <v>-3.6000000000000001E-5</v>
      </c>
      <c r="X53" s="71">
        <v>2.3E-5</v>
      </c>
      <c r="Y53" s="71">
        <v>1.7E-5</v>
      </c>
      <c r="Z53" s="71">
        <v>0</v>
      </c>
      <c r="AA53" s="71">
        <v>-4.6E-5</v>
      </c>
      <c r="AB53" s="71">
        <v>-2.31E-4</v>
      </c>
      <c r="AC53" s="71">
        <v>-5.2899999999999996E-4</v>
      </c>
      <c r="AD53" s="71">
        <v>-1.054E-3</v>
      </c>
      <c r="AE53" s="71">
        <v>-1.5510000000000001E-3</v>
      </c>
      <c r="AF53" s="71">
        <v>-2.1570000000000001E-3</v>
      </c>
      <c r="AG53" s="71">
        <v>-2.9559999999999999E-3</v>
      </c>
      <c r="AH53" s="71">
        <v>-3.7399999999999998E-3</v>
      </c>
      <c r="AI53" s="71">
        <v>-4.614E-3</v>
      </c>
      <c r="AJ53" s="71">
        <v>-5.3330000000000001E-3</v>
      </c>
      <c r="AK53" s="71">
        <v>-6.0720000000000001E-3</v>
      </c>
      <c r="AL53" s="71">
        <v>-7.3220000000000004E-3</v>
      </c>
    </row>
    <row r="54" spans="1:38" ht="12.75" customHeight="1">
      <c r="A54" s="70">
        <v>-5.7470000000000004E-3</v>
      </c>
      <c r="B54" s="71">
        <v>-5.0429999999999997E-3</v>
      </c>
      <c r="C54" s="71">
        <v>-4.9589999999999999E-3</v>
      </c>
      <c r="D54" s="71">
        <v>-5.4730000000000004E-3</v>
      </c>
      <c r="E54" s="71">
        <v>-5.9940000000000002E-3</v>
      </c>
      <c r="F54" s="71">
        <v>-6.5030000000000001E-3</v>
      </c>
      <c r="G54" s="71">
        <v>-6.7889999999999999E-3</v>
      </c>
      <c r="H54" s="71">
        <v>-6.862E-3</v>
      </c>
      <c r="I54" s="71">
        <v>-6.5830000000000003E-3</v>
      </c>
      <c r="J54" s="71">
        <v>-6.3730000000000002E-3</v>
      </c>
      <c r="K54" s="71">
        <v>-5.9420000000000002E-3</v>
      </c>
      <c r="L54" s="71">
        <v>-5.5399999999999998E-3</v>
      </c>
      <c r="M54" s="71">
        <v>-4.9160000000000002E-3</v>
      </c>
      <c r="N54" s="71">
        <v>-4.2519999999999997E-3</v>
      </c>
      <c r="O54" s="71">
        <v>-3.5899999999999999E-3</v>
      </c>
      <c r="P54" s="71">
        <v>-2.9819999999999998E-3</v>
      </c>
      <c r="Q54" s="71">
        <v>-2.4659999999999999E-3</v>
      </c>
      <c r="R54" s="71">
        <v>-1.933E-3</v>
      </c>
      <c r="S54" s="71">
        <v>-1.39E-3</v>
      </c>
      <c r="T54" s="71">
        <v>-9.2299999999999999E-4</v>
      </c>
      <c r="U54" s="71">
        <v>-4.9899999999999999E-4</v>
      </c>
      <c r="V54" s="71">
        <v>-1.8599999999999999E-4</v>
      </c>
      <c r="W54" s="71">
        <v>-1.7E-5</v>
      </c>
      <c r="X54" s="71">
        <v>3.6999999999999998E-5</v>
      </c>
      <c r="Y54" s="71">
        <v>2.3E-5</v>
      </c>
      <c r="Z54" s="71">
        <v>0</v>
      </c>
      <c r="AA54" s="71">
        <v>-1.16E-4</v>
      </c>
      <c r="AB54" s="71">
        <v>-3.2499999999999999E-4</v>
      </c>
      <c r="AC54" s="71">
        <v>-6.1200000000000002E-4</v>
      </c>
      <c r="AD54" s="71">
        <v>-1.15E-3</v>
      </c>
      <c r="AE54" s="71">
        <v>-1.629E-3</v>
      </c>
      <c r="AF54" s="71">
        <v>-2.2959999999999999E-3</v>
      </c>
      <c r="AG54" s="71">
        <v>-3.0119999999999999E-3</v>
      </c>
      <c r="AH54" s="71">
        <v>-3.7580000000000001E-3</v>
      </c>
      <c r="AI54" s="71">
        <v>-4.4949999999999999E-3</v>
      </c>
      <c r="AJ54" s="71">
        <v>-5.2379999999999996E-3</v>
      </c>
      <c r="AK54" s="71">
        <v>-5.9709999999999997E-3</v>
      </c>
      <c r="AL54" s="71">
        <v>-7.1970000000000003E-3</v>
      </c>
    </row>
    <row r="55" spans="1:38" ht="12.75" customHeight="1">
      <c r="A55" s="70">
        <v>-5.5849999999999997E-3</v>
      </c>
      <c r="B55" s="71">
        <v>-4.9449999999999997E-3</v>
      </c>
      <c r="C55" s="71">
        <v>-4.9020000000000001E-3</v>
      </c>
      <c r="D55" s="71">
        <v>-5.3489999999999996E-3</v>
      </c>
      <c r="E55" s="71">
        <v>-5.9610000000000002E-3</v>
      </c>
      <c r="F55" s="71">
        <v>-6.4809999999999998E-3</v>
      </c>
      <c r="G55" s="71">
        <v>-6.8180000000000003E-3</v>
      </c>
      <c r="H55" s="71">
        <v>-6.8019999999999999E-3</v>
      </c>
      <c r="I55" s="71">
        <v>-6.5719999999999997E-3</v>
      </c>
      <c r="J55" s="71">
        <v>-6.3330000000000001E-3</v>
      </c>
      <c r="K55" s="71">
        <v>-5.9309999999999996E-3</v>
      </c>
      <c r="L55" s="71">
        <v>-5.4799999999999996E-3</v>
      </c>
      <c r="M55" s="71">
        <v>-4.9639999999999997E-3</v>
      </c>
      <c r="N55" s="71">
        <v>-4.3109999999999997E-3</v>
      </c>
      <c r="O55" s="71">
        <v>-3.6240000000000001E-3</v>
      </c>
      <c r="P55" s="71">
        <v>-2.9940000000000001E-3</v>
      </c>
      <c r="Q55" s="71">
        <v>-2.516E-3</v>
      </c>
      <c r="R55" s="71">
        <v>-1.9710000000000001E-3</v>
      </c>
      <c r="S55" s="71">
        <v>-1.477E-3</v>
      </c>
      <c r="T55" s="71">
        <v>-9.4899999999999997E-4</v>
      </c>
      <c r="U55" s="71">
        <v>-4.86E-4</v>
      </c>
      <c r="V55" s="71">
        <v>-2.61E-4</v>
      </c>
      <c r="W55" s="71">
        <v>-7.3999999999999996E-5</v>
      </c>
      <c r="X55" s="71">
        <v>1.4E-5</v>
      </c>
      <c r="Y55" s="71">
        <v>-6.6000000000000005E-5</v>
      </c>
      <c r="Z55" s="71">
        <v>0</v>
      </c>
      <c r="AA55" s="71">
        <v>-1.13E-4</v>
      </c>
      <c r="AB55" s="71">
        <v>-3.1700000000000001E-4</v>
      </c>
      <c r="AC55" s="71">
        <v>-6.4099999999999997E-4</v>
      </c>
      <c r="AD55" s="71">
        <v>-1.1820000000000001E-3</v>
      </c>
      <c r="AE55" s="71">
        <v>-1.6280000000000001E-3</v>
      </c>
      <c r="AF55" s="71">
        <v>-2.2499999999999998E-3</v>
      </c>
      <c r="AG55" s="71">
        <v>-2.9510000000000001E-3</v>
      </c>
      <c r="AH55" s="71">
        <v>-3.6779999999999998E-3</v>
      </c>
      <c r="AI55" s="71">
        <v>-4.4359999999999998E-3</v>
      </c>
      <c r="AJ55" s="71">
        <v>-5.182E-3</v>
      </c>
      <c r="AK55" s="71">
        <v>-5.9420000000000002E-3</v>
      </c>
      <c r="AL55" s="71">
        <v>-7.241E-3</v>
      </c>
    </row>
    <row r="56" spans="1:38" ht="12.75" customHeight="1">
      <c r="A56" s="70">
        <v>-5.411E-3</v>
      </c>
      <c r="B56" s="71">
        <v>-4.7580000000000001E-3</v>
      </c>
      <c r="C56" s="71">
        <v>-4.764E-3</v>
      </c>
      <c r="D56" s="71">
        <v>-5.2620000000000002E-3</v>
      </c>
      <c r="E56" s="71">
        <v>-5.8199999999999997E-3</v>
      </c>
      <c r="F56" s="71">
        <v>-6.3070000000000001E-3</v>
      </c>
      <c r="G56" s="71">
        <v>-6.6169999999999996E-3</v>
      </c>
      <c r="H56" s="71">
        <v>-6.6059999999999999E-3</v>
      </c>
      <c r="I56" s="71">
        <v>-6.3660000000000001E-3</v>
      </c>
      <c r="J56" s="71">
        <v>-6.1209999999999997E-3</v>
      </c>
      <c r="K56" s="71">
        <v>-5.6690000000000004E-3</v>
      </c>
      <c r="L56" s="71">
        <v>-5.2269999999999999E-3</v>
      </c>
      <c r="M56" s="71">
        <v>-4.6670000000000001E-3</v>
      </c>
      <c r="N56" s="71">
        <v>-3.9779999999999998E-3</v>
      </c>
      <c r="O56" s="71">
        <v>-3.326E-3</v>
      </c>
      <c r="P56" s="71">
        <v>-2.6949999999999999E-3</v>
      </c>
      <c r="Q56" s="71">
        <v>-2.2769999999999999E-3</v>
      </c>
      <c r="R56" s="71">
        <v>-1.7390000000000001E-3</v>
      </c>
      <c r="S56" s="71">
        <v>-1.335E-3</v>
      </c>
      <c r="T56" s="71">
        <v>-8.7000000000000001E-4</v>
      </c>
      <c r="U56" s="71">
        <v>-4.2700000000000002E-4</v>
      </c>
      <c r="V56" s="71">
        <v>-2.0599999999999999E-4</v>
      </c>
      <c r="W56" s="71">
        <v>-3.3000000000000003E-5</v>
      </c>
      <c r="X56" s="71">
        <v>5.1999999999999997E-5</v>
      </c>
      <c r="Y56" s="71">
        <v>-3.9999999999999998E-6</v>
      </c>
      <c r="Z56" s="71">
        <v>0</v>
      </c>
      <c r="AA56" s="71">
        <v>-1.15E-4</v>
      </c>
      <c r="AB56" s="71">
        <v>-3.0400000000000002E-4</v>
      </c>
      <c r="AC56" s="71">
        <v>-5.8900000000000001E-4</v>
      </c>
      <c r="AD56" s="71">
        <v>-1.0889999999999999E-3</v>
      </c>
      <c r="AE56" s="71">
        <v>-1.56E-3</v>
      </c>
      <c r="AF56" s="71">
        <v>-2.124E-3</v>
      </c>
      <c r="AG56" s="71">
        <v>-2.879E-3</v>
      </c>
      <c r="AH56" s="71">
        <v>-3.666E-3</v>
      </c>
      <c r="AI56" s="71">
        <v>-4.4060000000000002E-3</v>
      </c>
      <c r="AJ56" s="71">
        <v>-5.195E-3</v>
      </c>
      <c r="AK56" s="71">
        <v>-5.8760000000000001E-3</v>
      </c>
      <c r="AL56" s="71">
        <v>-7.1390000000000004E-3</v>
      </c>
    </row>
    <row r="57" spans="1:38" ht="12.75" customHeight="1">
      <c r="A57" s="70">
        <v>-5.2209999999999999E-3</v>
      </c>
      <c r="B57" s="71">
        <v>-4.6319999999999998E-3</v>
      </c>
      <c r="C57" s="71">
        <v>-4.6870000000000002E-3</v>
      </c>
      <c r="D57" s="71">
        <v>-5.1739999999999998E-3</v>
      </c>
      <c r="E57" s="71">
        <v>-5.7340000000000004E-3</v>
      </c>
      <c r="F57" s="71">
        <v>-6.1529999999999996E-3</v>
      </c>
      <c r="G57" s="71">
        <v>-6.4910000000000002E-3</v>
      </c>
      <c r="H57" s="71">
        <v>-6.4790000000000004E-3</v>
      </c>
      <c r="I57" s="71">
        <v>-6.1970000000000003E-3</v>
      </c>
      <c r="J57" s="71">
        <v>-5.914E-3</v>
      </c>
      <c r="K57" s="71">
        <v>-5.5149999999999999E-3</v>
      </c>
      <c r="L57" s="71">
        <v>-5.0930000000000003E-3</v>
      </c>
      <c r="M57" s="71">
        <v>-4.5750000000000001E-3</v>
      </c>
      <c r="N57" s="71">
        <v>-3.9150000000000001E-3</v>
      </c>
      <c r="O57" s="71">
        <v>-3.264E-3</v>
      </c>
      <c r="P57" s="71">
        <v>-2.6779999999999998E-3</v>
      </c>
      <c r="Q57" s="71">
        <v>-2.2460000000000002E-3</v>
      </c>
      <c r="R57" s="71">
        <v>-1.7700000000000001E-3</v>
      </c>
      <c r="S57" s="71">
        <v>-1.2780000000000001E-3</v>
      </c>
      <c r="T57" s="71">
        <v>-8.8999999999999995E-4</v>
      </c>
      <c r="U57" s="71">
        <v>-4.4799999999999999E-4</v>
      </c>
      <c r="V57" s="71">
        <v>-1.92E-4</v>
      </c>
      <c r="W57" s="71">
        <v>-1.4E-5</v>
      </c>
      <c r="X57" s="71">
        <v>-3.4E-5</v>
      </c>
      <c r="Y57" s="71">
        <v>-3.8999999999999999E-5</v>
      </c>
      <c r="Z57" s="71">
        <v>0</v>
      </c>
      <c r="AA57" s="71">
        <v>-1.16E-4</v>
      </c>
      <c r="AB57" s="71">
        <v>-2.9300000000000002E-4</v>
      </c>
      <c r="AC57" s="71">
        <v>-5.2400000000000005E-4</v>
      </c>
      <c r="AD57" s="71">
        <v>-1.073E-3</v>
      </c>
      <c r="AE57" s="71">
        <v>-1.573E-3</v>
      </c>
      <c r="AF57" s="71">
        <v>-2.1310000000000001E-3</v>
      </c>
      <c r="AG57" s="71">
        <v>-2.8679999999999999E-3</v>
      </c>
      <c r="AH57" s="71">
        <v>-3.6329999999999999E-3</v>
      </c>
      <c r="AI57" s="71">
        <v>-4.3559999999999996E-3</v>
      </c>
      <c r="AJ57" s="71">
        <v>-5.1149999999999998E-3</v>
      </c>
      <c r="AK57" s="71">
        <v>-5.8809999999999999E-3</v>
      </c>
      <c r="AL57" s="71">
        <v>-7.1700000000000002E-3</v>
      </c>
    </row>
    <row r="58" spans="1:38" ht="12.75" customHeight="1">
      <c r="A58" s="70">
        <v>-4.8869999999999999E-3</v>
      </c>
      <c r="B58" s="71">
        <v>-4.3550000000000004E-3</v>
      </c>
      <c r="C58" s="71">
        <v>-4.3750000000000004E-3</v>
      </c>
      <c r="D58" s="71">
        <v>-4.8500000000000001E-3</v>
      </c>
      <c r="E58" s="71">
        <v>-5.4190000000000002E-3</v>
      </c>
      <c r="F58" s="71">
        <v>-5.927E-3</v>
      </c>
      <c r="G58" s="71">
        <v>-6.1939999999999999E-3</v>
      </c>
      <c r="H58" s="71">
        <v>-6.1029999999999999E-3</v>
      </c>
      <c r="I58" s="71">
        <v>-5.8389999999999996E-3</v>
      </c>
      <c r="J58" s="71">
        <v>-5.5630000000000002E-3</v>
      </c>
      <c r="K58" s="71">
        <v>-5.0740000000000004E-3</v>
      </c>
      <c r="L58" s="71">
        <v>-4.6690000000000004E-3</v>
      </c>
      <c r="M58" s="71">
        <v>-4.156E-3</v>
      </c>
      <c r="N58" s="71">
        <v>-3.5260000000000001E-3</v>
      </c>
      <c r="O58" s="71">
        <v>-2.8839999999999998E-3</v>
      </c>
      <c r="P58" s="71">
        <v>-2.3389999999999999E-3</v>
      </c>
      <c r="Q58" s="71">
        <v>-1.8959999999999999E-3</v>
      </c>
      <c r="R58" s="71">
        <v>-1.4090000000000001E-3</v>
      </c>
      <c r="S58" s="71">
        <v>-1.0380000000000001E-3</v>
      </c>
      <c r="T58" s="71">
        <v>-6.1899999999999998E-4</v>
      </c>
      <c r="U58" s="71">
        <v>-3.19E-4</v>
      </c>
      <c r="V58" s="71">
        <v>-1.2799999999999999E-4</v>
      </c>
      <c r="W58" s="71">
        <v>5.0000000000000002E-5</v>
      </c>
      <c r="X58" s="71">
        <v>5.3999999999999998E-5</v>
      </c>
      <c r="Y58" s="71">
        <v>-3.8000000000000002E-5</v>
      </c>
      <c r="Z58" s="71">
        <v>0</v>
      </c>
      <c r="AA58" s="71">
        <v>-1.44E-4</v>
      </c>
      <c r="AB58" s="71">
        <v>-3.39E-4</v>
      </c>
      <c r="AC58" s="71">
        <v>-6.5600000000000001E-4</v>
      </c>
      <c r="AD58" s="71">
        <v>-1.142E-3</v>
      </c>
      <c r="AE58" s="71">
        <v>-1.6019999999999999E-3</v>
      </c>
      <c r="AF58" s="71">
        <v>-2.2139999999999998E-3</v>
      </c>
      <c r="AG58" s="71">
        <v>-2.9190000000000002E-3</v>
      </c>
      <c r="AH58" s="71">
        <v>-3.5599999999999998E-3</v>
      </c>
      <c r="AI58" s="71">
        <v>-4.3499999999999997E-3</v>
      </c>
      <c r="AJ58" s="71">
        <v>-5.0390000000000001E-3</v>
      </c>
      <c r="AK58" s="71">
        <v>-5.7499999999999999E-3</v>
      </c>
      <c r="AL58" s="71">
        <v>-6.9480000000000002E-3</v>
      </c>
    </row>
    <row r="59" spans="1:38" ht="12.75" customHeight="1">
      <c r="A59" s="70">
        <v>-4.8900000000000002E-3</v>
      </c>
      <c r="B59" s="71">
        <v>-4.2550000000000001E-3</v>
      </c>
      <c r="C59" s="71">
        <v>-4.2519999999999997E-3</v>
      </c>
      <c r="D59" s="71">
        <v>-4.7369999999999999E-3</v>
      </c>
      <c r="E59" s="71">
        <v>-5.2490000000000002E-3</v>
      </c>
      <c r="F59" s="71">
        <v>-5.6550000000000003E-3</v>
      </c>
      <c r="G59" s="71">
        <v>-5.9899999999999997E-3</v>
      </c>
      <c r="H59" s="71">
        <v>-6.0039999999999998E-3</v>
      </c>
      <c r="I59" s="71">
        <v>-5.7279999999999996E-3</v>
      </c>
      <c r="J59" s="71">
        <v>-5.4730000000000004E-3</v>
      </c>
      <c r="K59" s="71">
        <v>-5.1219999999999998E-3</v>
      </c>
      <c r="L59" s="71">
        <v>-4.7149999999999996E-3</v>
      </c>
      <c r="M59" s="71">
        <v>-4.1879999999999999E-3</v>
      </c>
      <c r="N59" s="71">
        <v>-3.5560000000000001E-3</v>
      </c>
      <c r="O59" s="71">
        <v>-2.9420000000000002E-3</v>
      </c>
      <c r="P59" s="71">
        <v>-2.382E-3</v>
      </c>
      <c r="Q59" s="71">
        <v>-1.9530000000000001E-3</v>
      </c>
      <c r="R59" s="71">
        <v>-1.5280000000000001E-3</v>
      </c>
      <c r="S59" s="71">
        <v>-1.1299999999999999E-3</v>
      </c>
      <c r="T59" s="71">
        <v>-6.8900000000000005E-4</v>
      </c>
      <c r="U59" s="71">
        <v>-3.7100000000000002E-4</v>
      </c>
      <c r="V59" s="71">
        <v>-2.0900000000000001E-4</v>
      </c>
      <c r="W59" s="71">
        <v>-4.5000000000000003E-5</v>
      </c>
      <c r="X59" s="71">
        <v>3.3000000000000003E-5</v>
      </c>
      <c r="Y59" s="71">
        <v>-3.4999999999999997E-5</v>
      </c>
      <c r="Z59" s="71">
        <v>0</v>
      </c>
      <c r="AA59" s="71">
        <v>-8.3999999999999995E-5</v>
      </c>
      <c r="AB59" s="71">
        <v>-3.19E-4</v>
      </c>
      <c r="AC59" s="71">
        <v>-5.6300000000000002E-4</v>
      </c>
      <c r="AD59" s="71">
        <v>-1.1000000000000001E-3</v>
      </c>
      <c r="AE59" s="71">
        <v>-1.5319999999999999E-3</v>
      </c>
      <c r="AF59" s="71">
        <v>-2.127E-3</v>
      </c>
      <c r="AG59" s="71">
        <v>-2.8379999999999998E-3</v>
      </c>
      <c r="AH59" s="71">
        <v>-3.565E-3</v>
      </c>
      <c r="AI59" s="71">
        <v>-4.3270000000000001E-3</v>
      </c>
      <c r="AJ59" s="71">
        <v>-5.058E-3</v>
      </c>
      <c r="AK59" s="71">
        <v>-5.7850000000000002E-3</v>
      </c>
      <c r="AL59" s="71">
        <v>-7.058E-3</v>
      </c>
    </row>
    <row r="60" spans="1:38" ht="12.75" customHeight="1">
      <c r="A60" s="70">
        <v>-4.5840000000000004E-3</v>
      </c>
      <c r="B60" s="71">
        <v>-4.0990000000000002E-3</v>
      </c>
      <c r="C60" s="71">
        <v>-4.1380000000000002E-3</v>
      </c>
      <c r="D60" s="71">
        <v>-4.6379999999999998E-3</v>
      </c>
      <c r="E60" s="71">
        <v>-5.2059999999999997E-3</v>
      </c>
      <c r="F60" s="71">
        <v>-5.6449999999999998E-3</v>
      </c>
      <c r="G60" s="71">
        <v>-5.9160000000000003E-3</v>
      </c>
      <c r="H60" s="71">
        <v>-5.8780000000000004E-3</v>
      </c>
      <c r="I60" s="71">
        <v>-5.6350000000000003E-3</v>
      </c>
      <c r="J60" s="71">
        <v>-5.398E-3</v>
      </c>
      <c r="K60" s="71">
        <v>-5.0169999999999998E-3</v>
      </c>
      <c r="L60" s="71">
        <v>-4.5649999999999996E-3</v>
      </c>
      <c r="M60" s="71">
        <v>-4.0899999999999999E-3</v>
      </c>
      <c r="N60" s="71">
        <v>-3.4259999999999998E-3</v>
      </c>
      <c r="O60" s="71">
        <v>-2.8289999999999999E-3</v>
      </c>
      <c r="P60" s="71">
        <v>-2.294E-3</v>
      </c>
      <c r="Q60" s="71">
        <v>-1.8439999999999999E-3</v>
      </c>
      <c r="R60" s="71">
        <v>-1.384E-3</v>
      </c>
      <c r="S60" s="71">
        <v>-9.4399999999999996E-4</v>
      </c>
      <c r="T60" s="71">
        <v>-6.2299999999999996E-4</v>
      </c>
      <c r="U60" s="71">
        <v>-2.41E-4</v>
      </c>
      <c r="V60" s="71">
        <v>-5.1999999999999997E-5</v>
      </c>
      <c r="W60" s="71">
        <v>5.5999999999999999E-5</v>
      </c>
      <c r="X60" s="71">
        <v>8.7000000000000001E-5</v>
      </c>
      <c r="Y60" s="71">
        <v>2.0999999999999999E-5</v>
      </c>
      <c r="Z60" s="71">
        <v>0</v>
      </c>
      <c r="AA60" s="71">
        <v>-5.3999999999999998E-5</v>
      </c>
      <c r="AB60" s="71">
        <v>-2.7E-4</v>
      </c>
      <c r="AC60" s="71">
        <v>-5.3200000000000003E-4</v>
      </c>
      <c r="AD60" s="71">
        <v>-1.062E-3</v>
      </c>
      <c r="AE60" s="71">
        <v>-1.5020000000000001E-3</v>
      </c>
      <c r="AF60" s="71">
        <v>-2.0699999999999998E-3</v>
      </c>
      <c r="AG60" s="71">
        <v>-2.813E-3</v>
      </c>
      <c r="AH60" s="71">
        <v>-3.5509999999999999E-3</v>
      </c>
      <c r="AI60" s="71">
        <v>-4.2440000000000004E-3</v>
      </c>
      <c r="AJ60" s="71">
        <v>-4.9760000000000004E-3</v>
      </c>
      <c r="AK60" s="71">
        <v>-5.7169999999999999E-3</v>
      </c>
      <c r="AL60" s="71">
        <v>-6.9490000000000003E-3</v>
      </c>
    </row>
    <row r="61" spans="1:38" ht="12.75" customHeight="1">
      <c r="A61" s="70">
        <v>-4.7520000000000001E-3</v>
      </c>
      <c r="B61" s="71">
        <v>-4.2240000000000003E-3</v>
      </c>
      <c r="C61" s="71">
        <v>-4.2420000000000001E-3</v>
      </c>
      <c r="D61" s="71">
        <v>-4.6350000000000002E-3</v>
      </c>
      <c r="E61" s="71">
        <v>-5.202E-3</v>
      </c>
      <c r="F61" s="71">
        <v>-5.6759999999999996E-3</v>
      </c>
      <c r="G61" s="71">
        <v>-5.9519999999999998E-3</v>
      </c>
      <c r="H61" s="71">
        <v>-5.9109999999999996E-3</v>
      </c>
      <c r="I61" s="71">
        <v>-5.6220000000000003E-3</v>
      </c>
      <c r="J61" s="71">
        <v>-5.3790000000000001E-3</v>
      </c>
      <c r="K61" s="71">
        <v>-4.9449999999999997E-3</v>
      </c>
      <c r="L61" s="71">
        <v>-4.5630000000000002E-3</v>
      </c>
      <c r="M61" s="71">
        <v>-4.0590000000000001E-3</v>
      </c>
      <c r="N61" s="71">
        <v>-3.457E-3</v>
      </c>
      <c r="O61" s="71">
        <v>-2.8059999999999999E-3</v>
      </c>
      <c r="P61" s="71">
        <v>-2.2680000000000001E-3</v>
      </c>
      <c r="Q61" s="71">
        <v>-1.8730000000000001E-3</v>
      </c>
      <c r="R61" s="71">
        <v>-1.3489999999999999E-3</v>
      </c>
      <c r="S61" s="71">
        <v>-1.003E-3</v>
      </c>
      <c r="T61" s="71">
        <v>-6.5399999999999996E-4</v>
      </c>
      <c r="U61" s="71">
        <v>-3.0499999999999999E-4</v>
      </c>
      <c r="V61" s="71">
        <v>-1E-4</v>
      </c>
      <c r="W61" s="71">
        <v>2.0000000000000002E-5</v>
      </c>
      <c r="X61" s="71">
        <v>4.5000000000000003E-5</v>
      </c>
      <c r="Y61" s="71">
        <v>-7.9999999999999996E-6</v>
      </c>
      <c r="Z61" s="71">
        <v>0</v>
      </c>
      <c r="AA61" s="71">
        <v>-1.2799999999999999E-4</v>
      </c>
      <c r="AB61" s="71">
        <v>-2.9500000000000001E-4</v>
      </c>
      <c r="AC61" s="71">
        <v>-5.4000000000000001E-4</v>
      </c>
      <c r="AD61" s="71">
        <v>-1.0809999999999999E-3</v>
      </c>
      <c r="AE61" s="71">
        <v>-1.5479999999999999E-3</v>
      </c>
      <c r="AF61" s="71">
        <v>-2.1519999999999998E-3</v>
      </c>
      <c r="AG61" s="71">
        <v>-2.7620000000000001E-3</v>
      </c>
      <c r="AH61" s="71">
        <v>-3.4889999999999999E-3</v>
      </c>
      <c r="AI61" s="71">
        <v>-4.2880000000000001E-3</v>
      </c>
      <c r="AJ61" s="71">
        <v>-4.9829999999999996E-3</v>
      </c>
      <c r="AK61" s="71">
        <v>-5.7470000000000004E-3</v>
      </c>
      <c r="AL61" s="71">
        <v>-7.0460000000000002E-3</v>
      </c>
    </row>
    <row r="62" spans="1:38" ht="12.75" customHeight="1">
      <c r="A62" s="70">
        <v>-5.2500000000000003E-3</v>
      </c>
      <c r="B62" s="71">
        <v>-4.64E-3</v>
      </c>
      <c r="C62" s="71">
        <v>-4.6360000000000004E-3</v>
      </c>
      <c r="D62" s="71">
        <v>-5.071E-3</v>
      </c>
      <c r="E62" s="71">
        <v>-5.5560000000000002E-3</v>
      </c>
      <c r="F62" s="71">
        <v>-5.9449999999999998E-3</v>
      </c>
      <c r="G62" s="71">
        <v>-6.2360000000000002E-3</v>
      </c>
      <c r="H62" s="71">
        <v>-6.1989999999999996E-3</v>
      </c>
      <c r="I62" s="71">
        <v>-5.8019999999999999E-3</v>
      </c>
      <c r="J62" s="71">
        <v>-5.5079999999999999E-3</v>
      </c>
      <c r="K62" s="71">
        <v>-5.0800000000000003E-3</v>
      </c>
      <c r="L62" s="71">
        <v>-4.6499999999999996E-3</v>
      </c>
      <c r="M62" s="71">
        <v>-4.1019999999999997E-3</v>
      </c>
      <c r="N62" s="71">
        <v>-3.4099999999999998E-3</v>
      </c>
      <c r="O62" s="71">
        <v>-2.8170000000000001E-3</v>
      </c>
      <c r="P62" s="71">
        <v>-2.2669999999999999E-3</v>
      </c>
      <c r="Q62" s="71">
        <v>-1.818E-3</v>
      </c>
      <c r="R62" s="71">
        <v>-1.3209999999999999E-3</v>
      </c>
      <c r="S62" s="71">
        <v>-9.6299999999999999E-4</v>
      </c>
      <c r="T62" s="71">
        <v>-5.7700000000000004E-4</v>
      </c>
      <c r="U62" s="71">
        <v>-2.5000000000000001E-4</v>
      </c>
      <c r="V62" s="71">
        <v>-9.0000000000000006E-5</v>
      </c>
      <c r="W62" s="71">
        <v>1.5E-5</v>
      </c>
      <c r="X62" s="71">
        <v>7.7000000000000001E-5</v>
      </c>
      <c r="Y62" s="71">
        <v>-8.7000000000000001E-5</v>
      </c>
      <c r="Z62" s="71">
        <v>0</v>
      </c>
      <c r="AA62" s="71">
        <v>-1.21E-4</v>
      </c>
      <c r="AB62" s="71">
        <v>-2.9100000000000003E-4</v>
      </c>
      <c r="AC62" s="71">
        <v>-5.8200000000000005E-4</v>
      </c>
      <c r="AD62" s="71">
        <v>-1.0820000000000001E-3</v>
      </c>
      <c r="AE62" s="71">
        <v>-1.557E-3</v>
      </c>
      <c r="AF62" s="71">
        <v>-2.117E-3</v>
      </c>
      <c r="AG62" s="71">
        <v>-2.8210000000000002E-3</v>
      </c>
      <c r="AH62" s="71">
        <v>-3.568E-3</v>
      </c>
      <c r="AI62" s="71">
        <v>-4.339E-3</v>
      </c>
      <c r="AJ62" s="71">
        <v>-5.097E-3</v>
      </c>
      <c r="AK62" s="71">
        <v>-5.7619999999999998E-3</v>
      </c>
      <c r="AL62" s="71">
        <v>-7.0819999999999998E-3</v>
      </c>
    </row>
    <row r="63" spans="1:38" ht="12.75" customHeight="1">
      <c r="A63" s="70">
        <v>-4.8539999999999998E-3</v>
      </c>
      <c r="B63" s="71">
        <v>-4.3940000000000003E-3</v>
      </c>
      <c r="C63" s="71">
        <v>-4.3059999999999999E-3</v>
      </c>
      <c r="D63" s="71">
        <v>-4.6849999999999999E-3</v>
      </c>
      <c r="E63" s="71">
        <v>-5.2459999999999998E-3</v>
      </c>
      <c r="F63" s="71">
        <v>-5.6230000000000004E-3</v>
      </c>
      <c r="G63" s="71">
        <v>-5.8479999999999999E-3</v>
      </c>
      <c r="H63" s="71">
        <v>-5.8329999999999996E-3</v>
      </c>
      <c r="I63" s="71">
        <v>-5.5389999999999997E-3</v>
      </c>
      <c r="J63" s="71">
        <v>-5.3249999999999999E-3</v>
      </c>
      <c r="K63" s="71">
        <v>-4.8240000000000002E-3</v>
      </c>
      <c r="L63" s="71">
        <v>-4.3790000000000001E-3</v>
      </c>
      <c r="M63" s="71">
        <v>-3.921E-3</v>
      </c>
      <c r="N63" s="71">
        <v>-3.2049999999999999E-3</v>
      </c>
      <c r="O63" s="71">
        <v>-2.6159999999999998E-3</v>
      </c>
      <c r="P63" s="71">
        <v>-2.013E-3</v>
      </c>
      <c r="Q63" s="71">
        <v>-1.5870000000000001E-3</v>
      </c>
      <c r="R63" s="71">
        <v>-1.1670000000000001E-3</v>
      </c>
      <c r="S63" s="71">
        <v>-8.0099999999999995E-4</v>
      </c>
      <c r="T63" s="71">
        <v>-4.73E-4</v>
      </c>
      <c r="U63" s="71">
        <v>-1.3100000000000001E-4</v>
      </c>
      <c r="V63" s="71">
        <v>-1.2E-5</v>
      </c>
      <c r="W63" s="71">
        <v>1.6000000000000001E-4</v>
      </c>
      <c r="X63" s="71">
        <v>8.6000000000000003E-5</v>
      </c>
      <c r="Y63" s="71">
        <v>1.5E-5</v>
      </c>
      <c r="Z63" s="71">
        <v>0</v>
      </c>
      <c r="AA63" s="71">
        <v>-1.2400000000000001E-4</v>
      </c>
      <c r="AB63" s="71">
        <v>-1.9900000000000001E-4</v>
      </c>
      <c r="AC63" s="71">
        <v>-5.4299999999999997E-4</v>
      </c>
      <c r="AD63" s="71">
        <v>-1.023E-3</v>
      </c>
      <c r="AE63" s="71">
        <v>-1.513E-3</v>
      </c>
      <c r="AF63" s="71">
        <v>-2.0630000000000002E-3</v>
      </c>
      <c r="AG63" s="71">
        <v>-2.8419999999999999E-3</v>
      </c>
      <c r="AH63" s="71">
        <v>-3.5130000000000001E-3</v>
      </c>
      <c r="AI63" s="71">
        <v>-4.2599999999999999E-3</v>
      </c>
      <c r="AJ63" s="71">
        <v>-4.9880000000000002E-3</v>
      </c>
      <c r="AK63" s="71">
        <v>-5.7850000000000002E-3</v>
      </c>
      <c r="AL63" s="71">
        <v>-7.0299999999999998E-3</v>
      </c>
    </row>
    <row r="64" spans="1:38" ht="12.75" customHeight="1">
      <c r="A64" s="70">
        <v>-5.2690000000000002E-3</v>
      </c>
      <c r="B64" s="71">
        <v>-4.6620000000000003E-3</v>
      </c>
      <c r="C64" s="71">
        <v>-4.5669999999999999E-3</v>
      </c>
      <c r="D64" s="71">
        <v>-4.9100000000000003E-3</v>
      </c>
      <c r="E64" s="71">
        <v>-5.3070000000000001E-3</v>
      </c>
      <c r="F64" s="71">
        <v>-5.8019999999999999E-3</v>
      </c>
      <c r="G64" s="71">
        <v>-6.032E-3</v>
      </c>
      <c r="H64" s="71">
        <v>-5.9280000000000001E-3</v>
      </c>
      <c r="I64" s="71">
        <v>-5.5960000000000003E-3</v>
      </c>
      <c r="J64" s="71">
        <v>-5.28E-3</v>
      </c>
      <c r="K64" s="71">
        <v>-4.823E-3</v>
      </c>
      <c r="L64" s="71">
        <v>-4.3930000000000002E-3</v>
      </c>
      <c r="M64" s="71">
        <v>-3.849E-3</v>
      </c>
      <c r="N64" s="71">
        <v>-3.2659999999999998E-3</v>
      </c>
      <c r="O64" s="71">
        <v>-2.5699999999999998E-3</v>
      </c>
      <c r="P64" s="71">
        <v>-2.0379999999999999E-3</v>
      </c>
      <c r="Q64" s="71">
        <v>-1.6310000000000001E-3</v>
      </c>
      <c r="R64" s="71">
        <v>-1.1100000000000001E-3</v>
      </c>
      <c r="S64" s="71">
        <v>-8.3500000000000002E-4</v>
      </c>
      <c r="T64" s="71">
        <v>-4.6200000000000001E-4</v>
      </c>
      <c r="U64" s="71">
        <v>-2.2900000000000001E-4</v>
      </c>
      <c r="V64" s="71">
        <v>-3.4999999999999997E-5</v>
      </c>
      <c r="W64" s="71">
        <v>-3.9999999999999998E-6</v>
      </c>
      <c r="X64" s="71">
        <v>2.3E-5</v>
      </c>
      <c r="Y64" s="71">
        <v>-7.2000000000000002E-5</v>
      </c>
      <c r="Z64" s="71">
        <v>0</v>
      </c>
      <c r="AA64" s="71">
        <v>-1.83E-4</v>
      </c>
      <c r="AB64" s="71">
        <v>-3.59E-4</v>
      </c>
      <c r="AC64" s="71">
        <v>-5.5500000000000005E-4</v>
      </c>
      <c r="AD64" s="71">
        <v>-1.1280000000000001E-3</v>
      </c>
      <c r="AE64" s="71">
        <v>-1.521E-3</v>
      </c>
      <c r="AF64" s="71">
        <v>-2.147E-3</v>
      </c>
      <c r="AG64" s="71">
        <v>-2.7929999999999999E-3</v>
      </c>
      <c r="AH64" s="71">
        <v>-3.5360000000000001E-3</v>
      </c>
      <c r="AI64" s="71">
        <v>-4.333E-3</v>
      </c>
      <c r="AJ64" s="71">
        <v>-5.0679999999999996E-3</v>
      </c>
      <c r="AK64" s="71">
        <v>-5.7860000000000003E-3</v>
      </c>
      <c r="AL64" s="71">
        <v>-7.0759999999999998E-3</v>
      </c>
    </row>
    <row r="65" spans="1:38" ht="12.75" customHeight="1">
      <c r="A65" s="70">
        <v>-5.2830000000000004E-3</v>
      </c>
      <c r="B65" s="71">
        <v>-4.6490000000000004E-3</v>
      </c>
      <c r="C65" s="71">
        <v>-4.5799999999999999E-3</v>
      </c>
      <c r="D65" s="71">
        <v>-4.9109999999999996E-3</v>
      </c>
      <c r="E65" s="71">
        <v>-5.326E-3</v>
      </c>
      <c r="F65" s="71">
        <v>-5.6299999999999996E-3</v>
      </c>
      <c r="G65" s="71">
        <v>-5.8570000000000002E-3</v>
      </c>
      <c r="H65" s="71">
        <v>-5.7930000000000004E-3</v>
      </c>
      <c r="I65" s="71">
        <v>-5.4380000000000001E-3</v>
      </c>
      <c r="J65" s="71">
        <v>-5.0489999999999997E-3</v>
      </c>
      <c r="K65" s="71">
        <v>-4.614E-3</v>
      </c>
      <c r="L65" s="71">
        <v>-4.0810000000000004E-3</v>
      </c>
      <c r="M65" s="71">
        <v>-3.5899999999999999E-3</v>
      </c>
      <c r="N65" s="71">
        <v>-2.8679999999999999E-3</v>
      </c>
      <c r="O65" s="71">
        <v>-2.284E-3</v>
      </c>
      <c r="P65" s="71">
        <v>-1.6869999999999999E-3</v>
      </c>
      <c r="Q65" s="71">
        <v>-1.2800000000000001E-3</v>
      </c>
      <c r="R65" s="71">
        <v>-8.5999999999999998E-4</v>
      </c>
      <c r="S65" s="71">
        <v>-5.2800000000000004E-4</v>
      </c>
      <c r="T65" s="71">
        <v>-2.2100000000000001E-4</v>
      </c>
      <c r="U65" s="71">
        <v>1.5999999999999999E-5</v>
      </c>
      <c r="V65" s="71">
        <v>1.11E-4</v>
      </c>
      <c r="W65" s="71">
        <v>1.4799999999999999E-4</v>
      </c>
      <c r="X65" s="71">
        <v>1.4100000000000001E-4</v>
      </c>
      <c r="Y65" s="71">
        <v>1.06E-4</v>
      </c>
      <c r="Z65" s="71">
        <v>0</v>
      </c>
      <c r="AA65" s="71">
        <v>-6.3999999999999997E-5</v>
      </c>
      <c r="AB65" s="71">
        <v>-2.33E-4</v>
      </c>
      <c r="AC65" s="71">
        <v>-5.0000000000000001E-4</v>
      </c>
      <c r="AD65" s="71">
        <v>-9.7300000000000002E-4</v>
      </c>
      <c r="AE65" s="71">
        <v>-1.4859999999999999E-3</v>
      </c>
      <c r="AF65" s="71">
        <v>-2.0230000000000001E-3</v>
      </c>
      <c r="AG65" s="71">
        <v>-2.7550000000000001E-3</v>
      </c>
      <c r="AH65" s="71">
        <v>-3.457E-3</v>
      </c>
      <c r="AI65" s="71">
        <v>-4.1799999999999997E-3</v>
      </c>
      <c r="AJ65" s="71">
        <v>-4.9500000000000004E-3</v>
      </c>
      <c r="AK65" s="71">
        <v>-5.6759999999999996E-3</v>
      </c>
      <c r="AL65" s="71">
        <v>-6.9490000000000003E-3</v>
      </c>
    </row>
    <row r="66" spans="1:38" ht="12.75" customHeight="1">
      <c r="A66" s="70">
        <v>-4.7000000000000002E-3</v>
      </c>
      <c r="B66" s="71">
        <v>-4.3020000000000003E-3</v>
      </c>
      <c r="C66" s="71">
        <v>-4.1780000000000003E-3</v>
      </c>
      <c r="D66" s="71">
        <v>-4.4349999999999997E-3</v>
      </c>
      <c r="E66" s="71">
        <v>-4.9480000000000001E-3</v>
      </c>
      <c r="F66" s="71">
        <v>-5.28E-3</v>
      </c>
      <c r="G66" s="71">
        <v>-5.4990000000000004E-3</v>
      </c>
      <c r="H66" s="71">
        <v>-5.4039999999999999E-3</v>
      </c>
      <c r="I66" s="71">
        <v>-5.1050000000000002E-3</v>
      </c>
      <c r="J66" s="71">
        <v>-4.8380000000000003E-3</v>
      </c>
      <c r="K66" s="71">
        <v>-4.2969999999999996E-3</v>
      </c>
      <c r="L66" s="71">
        <v>-3.8560000000000001E-3</v>
      </c>
      <c r="M66" s="71">
        <v>-3.3500000000000001E-3</v>
      </c>
      <c r="N66" s="71">
        <v>-2.6949999999999999E-3</v>
      </c>
      <c r="O66" s="71">
        <v>-2.0460000000000001E-3</v>
      </c>
      <c r="P66" s="71">
        <v>-1.4840000000000001E-3</v>
      </c>
      <c r="Q66" s="71">
        <v>-1.0939999999999999E-3</v>
      </c>
      <c r="R66" s="71">
        <v>-6.4899999999999995E-4</v>
      </c>
      <c r="S66" s="71">
        <v>-3.4699999999999998E-4</v>
      </c>
      <c r="T66" s="71">
        <v>-1.7699999999999999E-4</v>
      </c>
      <c r="U66" s="71">
        <v>8.1000000000000004E-5</v>
      </c>
      <c r="V66" s="71">
        <v>1.83E-4</v>
      </c>
      <c r="W66" s="71">
        <v>1.63E-4</v>
      </c>
      <c r="X66" s="71">
        <v>3.1999999999999999E-5</v>
      </c>
      <c r="Y66" s="71">
        <v>-1.1400000000000001E-4</v>
      </c>
      <c r="Z66" s="71">
        <v>0</v>
      </c>
      <c r="AA66" s="71">
        <v>-1.47E-4</v>
      </c>
      <c r="AB66" s="71">
        <v>-2.5000000000000001E-4</v>
      </c>
      <c r="AC66" s="71">
        <v>-5.53E-4</v>
      </c>
      <c r="AD66" s="71">
        <v>-1.065E-3</v>
      </c>
      <c r="AE66" s="71">
        <v>-1.4450000000000001E-3</v>
      </c>
      <c r="AF66" s="71">
        <v>-2.0449999999999999E-3</v>
      </c>
      <c r="AG66" s="71">
        <v>-2.7859999999999998E-3</v>
      </c>
      <c r="AH66" s="71">
        <v>-3.4329999999999999E-3</v>
      </c>
      <c r="AI66" s="71">
        <v>-4.1729999999999996E-3</v>
      </c>
      <c r="AJ66" s="71">
        <v>-4.914E-3</v>
      </c>
      <c r="AK66" s="71">
        <v>-5.646E-3</v>
      </c>
      <c r="AL66" s="71">
        <v>-6.8989999999999998E-3</v>
      </c>
    </row>
    <row r="67" spans="1:38" ht="12.75" customHeight="1">
      <c r="A67" s="70">
        <v>-5.1859999999999996E-3</v>
      </c>
      <c r="B67" s="71">
        <v>-4.548E-3</v>
      </c>
      <c r="C67" s="71">
        <v>-4.4450000000000002E-3</v>
      </c>
      <c r="D67" s="71">
        <v>-4.6360000000000004E-3</v>
      </c>
      <c r="E67" s="71">
        <v>-5.0020000000000004E-3</v>
      </c>
      <c r="F67" s="71">
        <v>-5.437E-3</v>
      </c>
      <c r="G67" s="71">
        <v>-5.6100000000000004E-3</v>
      </c>
      <c r="H67" s="71">
        <v>-5.4879999999999998E-3</v>
      </c>
      <c r="I67" s="71">
        <v>-5.0549999999999996E-3</v>
      </c>
      <c r="J67" s="71">
        <v>-4.705E-3</v>
      </c>
      <c r="K67" s="71">
        <v>-4.2339999999999999E-3</v>
      </c>
      <c r="L67" s="71">
        <v>-3.8479999999999999E-3</v>
      </c>
      <c r="M67" s="71">
        <v>-3.274E-3</v>
      </c>
      <c r="N67" s="71">
        <v>-2.676E-3</v>
      </c>
      <c r="O67" s="71">
        <v>-2.1050000000000001E-3</v>
      </c>
      <c r="P67" s="71">
        <v>-1.4840000000000001E-3</v>
      </c>
      <c r="Q67" s="71">
        <v>-1.0870000000000001E-3</v>
      </c>
      <c r="R67" s="71">
        <v>-6.0300000000000002E-4</v>
      </c>
      <c r="S67" s="71">
        <v>-4.5600000000000003E-4</v>
      </c>
      <c r="T67" s="71">
        <v>-7.7000000000000001E-5</v>
      </c>
      <c r="U67" s="71">
        <v>1.0000000000000001E-5</v>
      </c>
      <c r="V67" s="71">
        <v>1.36E-4</v>
      </c>
      <c r="W67" s="71">
        <v>1.83E-4</v>
      </c>
      <c r="X67" s="71">
        <v>1.44E-4</v>
      </c>
      <c r="Y67" s="71">
        <v>1.3999999999999999E-4</v>
      </c>
      <c r="Z67" s="71">
        <v>0</v>
      </c>
      <c r="AA67" s="71">
        <v>-6.7999999999999999E-5</v>
      </c>
      <c r="AB67" s="71">
        <v>-3.3100000000000002E-4</v>
      </c>
      <c r="AC67" s="71">
        <v>-4.95E-4</v>
      </c>
      <c r="AD67" s="71">
        <v>-9.0700000000000004E-4</v>
      </c>
      <c r="AE67" s="71">
        <v>-1.392E-3</v>
      </c>
      <c r="AF67" s="71">
        <v>-1.9659999999999999E-3</v>
      </c>
      <c r="AG67" s="71">
        <v>-2.643E-3</v>
      </c>
      <c r="AH67" s="71">
        <v>-3.3319999999999999E-3</v>
      </c>
      <c r="AI67" s="71">
        <v>-4.2059999999999997E-3</v>
      </c>
      <c r="AJ67" s="71">
        <v>-4.8690000000000001E-3</v>
      </c>
      <c r="AK67" s="71">
        <v>-5.5999999999999999E-3</v>
      </c>
      <c r="AL67" s="71">
        <v>-6.9519999999999998E-3</v>
      </c>
    </row>
    <row r="68" spans="1:38" ht="12.75" customHeight="1">
      <c r="A68" s="70">
        <v>-5.339E-3</v>
      </c>
      <c r="B68" s="71">
        <v>-4.7460000000000002E-3</v>
      </c>
      <c r="C68" s="71">
        <v>-4.5389999999999996E-3</v>
      </c>
      <c r="D68" s="71">
        <v>-4.7850000000000002E-3</v>
      </c>
      <c r="E68" s="71">
        <v>-5.2310000000000004E-3</v>
      </c>
      <c r="F68" s="71">
        <v>-5.4609999999999997E-3</v>
      </c>
      <c r="G68" s="71">
        <v>-5.6429999999999996E-3</v>
      </c>
      <c r="H68" s="71">
        <v>-5.607E-3</v>
      </c>
      <c r="I68" s="71">
        <v>-5.1599999999999997E-3</v>
      </c>
      <c r="J68" s="71">
        <v>-4.7679999999999997E-3</v>
      </c>
      <c r="K68" s="71">
        <v>-4.2810000000000001E-3</v>
      </c>
      <c r="L68" s="71">
        <v>-3.7439999999999999E-3</v>
      </c>
      <c r="M68" s="71">
        <v>-3.251E-3</v>
      </c>
      <c r="N68" s="71">
        <v>-2.454E-3</v>
      </c>
      <c r="O68" s="71">
        <v>-1.9350000000000001E-3</v>
      </c>
      <c r="P68" s="71">
        <v>-1.3829999999999999E-3</v>
      </c>
      <c r="Q68" s="71">
        <v>-9.1600000000000004E-4</v>
      </c>
      <c r="R68" s="71">
        <v>-5.8900000000000001E-4</v>
      </c>
      <c r="S68" s="71">
        <v>-4.2299999999999998E-4</v>
      </c>
      <c r="T68" s="71">
        <v>-2.2599999999999999E-4</v>
      </c>
      <c r="U68" s="71">
        <v>1.2899999999999999E-4</v>
      </c>
      <c r="V68" s="71">
        <v>1.07E-4</v>
      </c>
      <c r="W68" s="71">
        <v>7.8999999999999996E-5</v>
      </c>
      <c r="X68" s="71">
        <v>5.3000000000000001E-5</v>
      </c>
      <c r="Y68" s="71">
        <v>-1.5300000000000001E-4</v>
      </c>
      <c r="Z68" s="71">
        <v>0</v>
      </c>
      <c r="AA68" s="71">
        <v>-1.92E-4</v>
      </c>
      <c r="AB68" s="71">
        <v>-3.7100000000000002E-4</v>
      </c>
      <c r="AC68" s="71">
        <v>-6.1300000000000005E-4</v>
      </c>
      <c r="AD68" s="71">
        <v>-1.0870000000000001E-3</v>
      </c>
      <c r="AE68" s="71">
        <v>-1.5950000000000001E-3</v>
      </c>
      <c r="AF68" s="71">
        <v>-2.0119999999999999E-3</v>
      </c>
      <c r="AG68" s="71">
        <v>-2.8080000000000002E-3</v>
      </c>
      <c r="AH68" s="71">
        <v>-3.4870000000000001E-3</v>
      </c>
      <c r="AI68" s="71">
        <v>-4.1710000000000002E-3</v>
      </c>
      <c r="AJ68" s="71">
        <v>-4.9680000000000002E-3</v>
      </c>
      <c r="AK68" s="71">
        <v>-5.6759999999999996E-3</v>
      </c>
      <c r="AL68" s="71">
        <v>-6.966E-3</v>
      </c>
    </row>
    <row r="69" spans="1:38" ht="12.75" customHeight="1">
      <c r="A69" s="70">
        <v>-4.9360000000000003E-3</v>
      </c>
      <c r="B69" s="71">
        <v>-4.5319999999999996E-3</v>
      </c>
      <c r="C69" s="71">
        <v>-4.2859999999999999E-3</v>
      </c>
      <c r="D69" s="71">
        <v>-4.4330000000000003E-3</v>
      </c>
      <c r="E69" s="71">
        <v>-4.8320000000000004E-3</v>
      </c>
      <c r="F69" s="71">
        <v>-5.2100000000000002E-3</v>
      </c>
      <c r="G69" s="71">
        <v>-5.3379999999999999E-3</v>
      </c>
      <c r="H69" s="71">
        <v>-5.208E-3</v>
      </c>
      <c r="I69" s="71">
        <v>-4.8209999999999998E-3</v>
      </c>
      <c r="J69" s="71">
        <v>-4.5929999999999999E-3</v>
      </c>
      <c r="K69" s="71">
        <v>-4.0080000000000003E-3</v>
      </c>
      <c r="L69" s="71">
        <v>-3.601E-3</v>
      </c>
      <c r="M69" s="71">
        <v>-3.1120000000000002E-3</v>
      </c>
      <c r="N69" s="71">
        <v>-2.4740000000000001E-3</v>
      </c>
      <c r="O69" s="71">
        <v>-1.781E-3</v>
      </c>
      <c r="P69" s="71">
        <v>-1.31E-3</v>
      </c>
      <c r="Q69" s="71">
        <v>-9.1600000000000004E-4</v>
      </c>
      <c r="R69" s="71">
        <v>-4.1199999999999999E-4</v>
      </c>
      <c r="S69" s="71">
        <v>-1.46E-4</v>
      </c>
      <c r="T69" s="71">
        <v>7.7999999999999999E-5</v>
      </c>
      <c r="U69" s="71">
        <v>1.34E-4</v>
      </c>
      <c r="V69" s="71">
        <v>2.5599999999999999E-4</v>
      </c>
      <c r="W69" s="71">
        <v>2.8400000000000002E-4</v>
      </c>
      <c r="X69" s="71">
        <v>1.35E-4</v>
      </c>
      <c r="Y69" s="71">
        <v>-5.5999999999999999E-5</v>
      </c>
      <c r="Z69" s="71">
        <v>0</v>
      </c>
      <c r="AA69" s="71">
        <v>-9.0000000000000006E-5</v>
      </c>
      <c r="AB69" s="71">
        <v>-2.2699999999999999E-4</v>
      </c>
      <c r="AC69" s="71">
        <v>-3.9399999999999998E-4</v>
      </c>
      <c r="AD69" s="71">
        <v>-9.59E-4</v>
      </c>
      <c r="AE69" s="71">
        <v>-1.248E-3</v>
      </c>
      <c r="AF69" s="71">
        <v>-1.9139999999999999E-3</v>
      </c>
      <c r="AG69" s="71">
        <v>-2.441E-3</v>
      </c>
      <c r="AH69" s="71">
        <v>-3.2230000000000002E-3</v>
      </c>
      <c r="AI69" s="71">
        <v>-3.8920000000000001E-3</v>
      </c>
      <c r="AJ69" s="71">
        <v>-4.5669999999999999E-3</v>
      </c>
      <c r="AK69" s="71">
        <v>-5.3550000000000004E-3</v>
      </c>
      <c r="AL69" s="71">
        <v>-6.7169999999999999E-3</v>
      </c>
    </row>
    <row r="70" spans="1:38" ht="12.75" customHeight="1">
      <c r="A70" s="70">
        <v>-5.6410000000000002E-3</v>
      </c>
      <c r="B70" s="71">
        <v>-4.8729999999999997E-3</v>
      </c>
      <c r="C70" s="71">
        <v>-4.6509999999999998E-3</v>
      </c>
      <c r="D70" s="71">
        <v>-4.8219999999999999E-3</v>
      </c>
      <c r="E70" s="71">
        <v>-5.1089999999999998E-3</v>
      </c>
      <c r="F70" s="71">
        <v>-5.4099999999999999E-3</v>
      </c>
      <c r="G70" s="71">
        <v>-5.5510000000000004E-3</v>
      </c>
      <c r="H70" s="71">
        <v>-5.3930000000000002E-3</v>
      </c>
      <c r="I70" s="71">
        <v>-4.8669999999999998E-3</v>
      </c>
      <c r="J70" s="71">
        <v>-4.4419999999999998E-3</v>
      </c>
      <c r="K70" s="71">
        <v>-3.9399999999999999E-3</v>
      </c>
      <c r="L70" s="71">
        <v>-3.5370000000000002E-3</v>
      </c>
      <c r="M70" s="71">
        <v>-3.0209999999999998E-3</v>
      </c>
      <c r="N70" s="71">
        <v>-2.3770000000000002E-3</v>
      </c>
      <c r="O70" s="71">
        <v>-1.8940000000000001E-3</v>
      </c>
      <c r="P70" s="71">
        <v>-1.2179999999999999E-3</v>
      </c>
      <c r="Q70" s="71">
        <v>-8.4900000000000004E-4</v>
      </c>
      <c r="R70" s="71">
        <v>-4.5399999999999998E-4</v>
      </c>
      <c r="S70" s="71">
        <v>-2.5700000000000001E-4</v>
      </c>
      <c r="T70" s="71">
        <v>-3.1000000000000001E-5</v>
      </c>
      <c r="U70" s="71">
        <v>6.0999999999999999E-5</v>
      </c>
      <c r="V70" s="71">
        <v>2.1800000000000001E-4</v>
      </c>
      <c r="W70" s="71">
        <v>1.7100000000000001E-4</v>
      </c>
      <c r="X70" s="71">
        <v>1.26E-4</v>
      </c>
      <c r="Y70" s="71">
        <v>9.8999999999999994E-5</v>
      </c>
      <c r="Z70" s="71">
        <v>0</v>
      </c>
      <c r="AA70" s="71">
        <v>-1.13E-4</v>
      </c>
      <c r="AB70" s="71">
        <v>-2.03E-4</v>
      </c>
      <c r="AC70" s="71">
        <v>-5.0100000000000003E-4</v>
      </c>
      <c r="AD70" s="71">
        <v>-8.2299999999999995E-4</v>
      </c>
      <c r="AE70" s="71">
        <v>-1.2800000000000001E-3</v>
      </c>
      <c r="AF70" s="71">
        <v>-1.797E-3</v>
      </c>
      <c r="AG70" s="71">
        <v>-2.519E-3</v>
      </c>
      <c r="AH70" s="71">
        <v>-3.2260000000000001E-3</v>
      </c>
      <c r="AI70" s="71">
        <v>-3.9779999999999998E-3</v>
      </c>
      <c r="AJ70" s="71">
        <v>-4.744E-3</v>
      </c>
      <c r="AK70" s="71">
        <v>-5.4710000000000002E-3</v>
      </c>
      <c r="AL70" s="71">
        <v>-6.7689999999999998E-3</v>
      </c>
    </row>
    <row r="71" spans="1:38" ht="12.75" customHeight="1">
      <c r="A71" s="70">
        <v>-5.3740000000000003E-3</v>
      </c>
      <c r="B71" s="71">
        <v>-4.862E-3</v>
      </c>
      <c r="C71" s="71">
        <v>-4.6059999999999999E-3</v>
      </c>
      <c r="D71" s="71">
        <v>-4.7650000000000001E-3</v>
      </c>
      <c r="E71" s="71">
        <v>-5.2030000000000002E-3</v>
      </c>
      <c r="F71" s="71">
        <v>-5.3189999999999999E-3</v>
      </c>
      <c r="G71" s="71">
        <v>-5.4910000000000002E-3</v>
      </c>
      <c r="H71" s="71">
        <v>-5.3990000000000002E-3</v>
      </c>
      <c r="I71" s="71">
        <v>-5.0610000000000004E-3</v>
      </c>
      <c r="J71" s="71">
        <v>-4.6230000000000004E-3</v>
      </c>
      <c r="K71" s="71">
        <v>-4.1780000000000003E-3</v>
      </c>
      <c r="L71" s="71">
        <v>-3.5660000000000002E-3</v>
      </c>
      <c r="M71" s="71">
        <v>-3.0999999999999999E-3</v>
      </c>
      <c r="N71" s="71">
        <v>-2.2269999999999998E-3</v>
      </c>
      <c r="O71" s="71">
        <v>-1.7309999999999999E-3</v>
      </c>
      <c r="P71" s="71">
        <v>-1.2340000000000001E-3</v>
      </c>
      <c r="Q71" s="71">
        <v>-7.67E-4</v>
      </c>
      <c r="R71" s="71">
        <v>-4.7899999999999999E-4</v>
      </c>
      <c r="S71" s="71">
        <v>-1.7699999999999999E-4</v>
      </c>
      <c r="T71" s="71">
        <v>-1.8000000000000001E-4</v>
      </c>
      <c r="U71" s="71">
        <v>1.3300000000000001E-4</v>
      </c>
      <c r="V71" s="71">
        <v>6.8999999999999997E-5</v>
      </c>
      <c r="W71" s="71">
        <v>1.9799999999999999E-4</v>
      </c>
      <c r="X71" s="71">
        <v>1.15E-4</v>
      </c>
      <c r="Y71" s="71">
        <v>-1.12E-4</v>
      </c>
      <c r="Z71" s="71">
        <v>0</v>
      </c>
      <c r="AA71" s="71">
        <v>-1.3999999999999999E-4</v>
      </c>
      <c r="AB71" s="71">
        <v>-2.8400000000000002E-4</v>
      </c>
      <c r="AC71" s="71">
        <v>-5.1900000000000004E-4</v>
      </c>
      <c r="AD71" s="71">
        <v>-1.072E-3</v>
      </c>
      <c r="AE71" s="71">
        <v>-1.4859999999999999E-3</v>
      </c>
      <c r="AF71" s="71">
        <v>-1.8799999999999999E-3</v>
      </c>
      <c r="AG71" s="71">
        <v>-2.6710000000000002E-3</v>
      </c>
      <c r="AH71" s="71">
        <v>-3.3289999999999999E-3</v>
      </c>
      <c r="AI71" s="71">
        <v>-3.888E-3</v>
      </c>
      <c r="AJ71" s="71">
        <v>-4.6719999999999999E-3</v>
      </c>
      <c r="AK71" s="71">
        <v>-5.4749999999999998E-3</v>
      </c>
      <c r="AL71" s="71">
        <v>-6.698E-3</v>
      </c>
    </row>
    <row r="72" spans="1:38" ht="12.75" customHeight="1">
      <c r="A72" s="70">
        <v>-5.2129999999999998E-3</v>
      </c>
      <c r="B72" s="71">
        <v>-4.7140000000000003E-3</v>
      </c>
      <c r="C72" s="71">
        <v>-4.4299999999999999E-3</v>
      </c>
      <c r="D72" s="71">
        <v>-4.522E-3</v>
      </c>
      <c r="E72" s="71">
        <v>-4.8840000000000003E-3</v>
      </c>
      <c r="F72" s="71">
        <v>-5.254E-3</v>
      </c>
      <c r="G72" s="71">
        <v>-5.2940000000000001E-3</v>
      </c>
      <c r="H72" s="71">
        <v>-5.2700000000000004E-3</v>
      </c>
      <c r="I72" s="71">
        <v>-4.7429999999999998E-3</v>
      </c>
      <c r="J72" s="71">
        <v>-4.535E-3</v>
      </c>
      <c r="K72" s="71">
        <v>-3.9870000000000001E-3</v>
      </c>
      <c r="L72" s="71">
        <v>-3.6250000000000002E-3</v>
      </c>
      <c r="M72" s="71">
        <v>-3.0860000000000002E-3</v>
      </c>
      <c r="N72" s="71">
        <v>-2.5300000000000001E-3</v>
      </c>
      <c r="O72" s="71">
        <v>-1.8400000000000001E-3</v>
      </c>
      <c r="P72" s="71">
        <v>-1.2229999999999999E-3</v>
      </c>
      <c r="Q72" s="71">
        <v>-8.1300000000000003E-4</v>
      </c>
      <c r="R72" s="71">
        <v>-3.7399999999999998E-4</v>
      </c>
      <c r="S72" s="71">
        <v>-1.3999999999999999E-4</v>
      </c>
      <c r="T72" s="71">
        <v>-2.0999999999999999E-5</v>
      </c>
      <c r="U72" s="71">
        <v>2.0000000000000001E-4</v>
      </c>
      <c r="V72" s="71">
        <v>2.3800000000000001E-4</v>
      </c>
      <c r="W72" s="71">
        <v>2.7399999999999999E-4</v>
      </c>
      <c r="X72" s="71">
        <v>1.3799999999999999E-4</v>
      </c>
      <c r="Y72" s="71">
        <v>1.5999999999999999E-5</v>
      </c>
      <c r="Z72" s="71">
        <v>0</v>
      </c>
      <c r="AA72" s="71">
        <v>-9.7999999999999997E-5</v>
      </c>
      <c r="AB72" s="71">
        <v>-1.9000000000000001E-4</v>
      </c>
      <c r="AC72" s="71">
        <v>-3.1100000000000002E-4</v>
      </c>
      <c r="AD72" s="71">
        <v>-7.85E-4</v>
      </c>
      <c r="AE72" s="71">
        <v>-9.9500000000000001E-4</v>
      </c>
      <c r="AF72" s="71">
        <v>-1.6590000000000001E-3</v>
      </c>
      <c r="AG72" s="71">
        <v>-2.2100000000000002E-3</v>
      </c>
      <c r="AH72" s="71">
        <v>-2.8809999999999999E-3</v>
      </c>
      <c r="AI72" s="71">
        <v>-3.764E-3</v>
      </c>
      <c r="AJ72" s="71">
        <v>-4.346E-3</v>
      </c>
      <c r="AK72" s="71">
        <v>-5.1520000000000003E-3</v>
      </c>
      <c r="AL72" s="71">
        <v>-6.5329999999999997E-3</v>
      </c>
    </row>
    <row r="73" spans="1:38" ht="12.75" customHeight="1">
      <c r="A73" s="70">
        <v>-5.9969999999999997E-3</v>
      </c>
      <c r="B73" s="71">
        <v>-5.189E-3</v>
      </c>
      <c r="C73" s="71">
        <v>-4.9639999999999997E-3</v>
      </c>
      <c r="D73" s="71">
        <v>-5.1919999999999996E-3</v>
      </c>
      <c r="E73" s="71">
        <v>-5.4590000000000003E-3</v>
      </c>
      <c r="F73" s="71">
        <v>-5.744E-3</v>
      </c>
      <c r="G73" s="71">
        <v>-5.901E-3</v>
      </c>
      <c r="H73" s="71">
        <v>-5.7039999999999999E-3</v>
      </c>
      <c r="I73" s="71">
        <v>-5.2310000000000004E-3</v>
      </c>
      <c r="J73" s="71">
        <v>-4.7349999999999996E-3</v>
      </c>
      <c r="K73" s="71">
        <v>-4.1910000000000003E-3</v>
      </c>
      <c r="L73" s="71">
        <v>-3.7919999999999998E-3</v>
      </c>
      <c r="M73" s="71">
        <v>-3.3E-3</v>
      </c>
      <c r="N73" s="71">
        <v>-2.5969999999999999E-3</v>
      </c>
      <c r="O73" s="71">
        <v>-1.9780000000000002E-3</v>
      </c>
      <c r="P73" s="71">
        <v>-1.3860000000000001E-3</v>
      </c>
      <c r="Q73" s="71">
        <v>-1.075E-3</v>
      </c>
      <c r="R73" s="71">
        <v>-5.1000000000000004E-4</v>
      </c>
      <c r="S73" s="71">
        <v>-3.4000000000000002E-4</v>
      </c>
      <c r="T73" s="71">
        <v>-1.21E-4</v>
      </c>
      <c r="U73" s="71">
        <v>1.08E-4</v>
      </c>
      <c r="V73" s="71">
        <v>2.43E-4</v>
      </c>
      <c r="W73" s="71">
        <v>2.0100000000000001E-4</v>
      </c>
      <c r="X73" s="71">
        <v>1.6699999999999999E-4</v>
      </c>
      <c r="Y73" s="71">
        <v>3.0000000000000001E-5</v>
      </c>
      <c r="Z73" s="71">
        <v>0</v>
      </c>
      <c r="AA73" s="71">
        <v>-5.7000000000000003E-5</v>
      </c>
      <c r="AB73" s="71">
        <v>-2.9799999999999998E-4</v>
      </c>
      <c r="AC73" s="71">
        <v>-4.28E-4</v>
      </c>
      <c r="AD73" s="71">
        <v>-7.2199999999999999E-4</v>
      </c>
      <c r="AE73" s="71">
        <v>-1.199E-3</v>
      </c>
      <c r="AF73" s="71">
        <v>-1.6659999999999999E-3</v>
      </c>
      <c r="AG73" s="71">
        <v>-2.3930000000000002E-3</v>
      </c>
      <c r="AH73" s="71">
        <v>-3.0219999999999999E-3</v>
      </c>
      <c r="AI73" s="71">
        <v>-3.6770000000000001E-3</v>
      </c>
      <c r="AJ73" s="71">
        <v>-4.5529999999999998E-3</v>
      </c>
      <c r="AK73" s="71">
        <v>-5.1679999999999999E-3</v>
      </c>
      <c r="AL73" s="71">
        <v>-6.5059999999999996E-3</v>
      </c>
    </row>
    <row r="74" spans="1:38" ht="12.75" customHeight="1">
      <c r="A74" s="70">
        <v>-5.8570000000000002E-3</v>
      </c>
      <c r="B74" s="71">
        <v>-5.411E-3</v>
      </c>
      <c r="C74" s="71">
        <v>-5.1159999999999999E-3</v>
      </c>
      <c r="D74" s="71">
        <v>-5.2129999999999998E-3</v>
      </c>
      <c r="E74" s="71">
        <v>-5.7450000000000001E-3</v>
      </c>
      <c r="F74" s="71">
        <v>-5.7359999999999998E-3</v>
      </c>
      <c r="G74" s="71">
        <v>-5.96E-3</v>
      </c>
      <c r="H74" s="71">
        <v>-5.9259999999999998E-3</v>
      </c>
      <c r="I74" s="71">
        <v>-5.4999999999999997E-3</v>
      </c>
      <c r="J74" s="71">
        <v>-5.143E-3</v>
      </c>
      <c r="K74" s="71">
        <v>-4.5269999999999998E-3</v>
      </c>
      <c r="L74" s="71">
        <v>-4.0070000000000001E-3</v>
      </c>
      <c r="M74" s="71">
        <v>-3.434E-3</v>
      </c>
      <c r="N74" s="71">
        <v>-2.6559999999999999E-3</v>
      </c>
      <c r="O74" s="71">
        <v>-2.1589999999999999E-3</v>
      </c>
      <c r="P74" s="71">
        <v>-1.616E-3</v>
      </c>
      <c r="Q74" s="71">
        <v>-1.0970000000000001E-3</v>
      </c>
      <c r="R74" s="71">
        <v>-6.3699999999999998E-4</v>
      </c>
      <c r="S74" s="71">
        <v>-3.6999999999999999E-4</v>
      </c>
      <c r="T74" s="71">
        <v>-2.4600000000000002E-4</v>
      </c>
      <c r="U74" s="71">
        <v>5.1999999999999997E-5</v>
      </c>
      <c r="V74" s="71">
        <v>1.2899999999999999E-4</v>
      </c>
      <c r="W74" s="71">
        <v>1.55E-4</v>
      </c>
      <c r="X74" s="71">
        <v>1.8E-5</v>
      </c>
      <c r="Y74" s="71">
        <v>-2.5500000000000002E-4</v>
      </c>
      <c r="Z74" s="71">
        <v>0</v>
      </c>
      <c r="AA74" s="71">
        <v>-1.17E-4</v>
      </c>
      <c r="AB74" s="71">
        <v>-3.1500000000000001E-4</v>
      </c>
      <c r="AC74" s="71">
        <v>-4.2099999999999999E-4</v>
      </c>
      <c r="AD74" s="71">
        <v>-8.25E-4</v>
      </c>
      <c r="AE74" s="71">
        <v>-1.353E-3</v>
      </c>
      <c r="AF74" s="71">
        <v>-1.792E-3</v>
      </c>
      <c r="AG74" s="71">
        <v>-2.4420000000000002E-3</v>
      </c>
      <c r="AH74" s="71">
        <v>-3.0829999999999998E-3</v>
      </c>
      <c r="AI74" s="71">
        <v>-3.712E-3</v>
      </c>
      <c r="AJ74" s="71">
        <v>-4.5209999999999998E-3</v>
      </c>
      <c r="AK74" s="71">
        <v>-5.1799999999999997E-3</v>
      </c>
      <c r="AL74" s="71">
        <v>-6.496E-3</v>
      </c>
    </row>
    <row r="75" spans="1:38" ht="12.75" customHeight="1">
      <c r="A75" s="70">
        <v>-6.1159999999999999E-3</v>
      </c>
      <c r="B75" s="71">
        <v>-5.3889999999999997E-3</v>
      </c>
      <c r="C75" s="71">
        <v>-5.1539999999999997E-3</v>
      </c>
      <c r="D75" s="71">
        <v>-5.2649999999999997E-3</v>
      </c>
      <c r="E75" s="71">
        <v>-5.6480000000000002E-3</v>
      </c>
      <c r="F75" s="71">
        <v>-6.1399999999999996E-3</v>
      </c>
      <c r="G75" s="71">
        <v>-6.038E-3</v>
      </c>
      <c r="H75" s="71">
        <v>-6.0109999999999999E-3</v>
      </c>
      <c r="I75" s="71">
        <v>-5.5160000000000001E-3</v>
      </c>
      <c r="J75" s="71">
        <v>-5.2090000000000001E-3</v>
      </c>
      <c r="K75" s="71">
        <v>-4.6379999999999998E-3</v>
      </c>
      <c r="L75" s="71">
        <v>-4.2579999999999996E-3</v>
      </c>
      <c r="M75" s="71">
        <v>-3.8149999999999998E-3</v>
      </c>
      <c r="N75" s="71">
        <v>-3.0829999999999998E-3</v>
      </c>
      <c r="O75" s="71">
        <v>-2.3939999999999999E-3</v>
      </c>
      <c r="P75" s="71">
        <v>-1.846E-3</v>
      </c>
      <c r="Q75" s="71">
        <v>-1.379E-3</v>
      </c>
      <c r="R75" s="71">
        <v>-7.6900000000000004E-4</v>
      </c>
      <c r="S75" s="71">
        <v>-5.7499999999999999E-4</v>
      </c>
      <c r="T75" s="71">
        <v>-2.5700000000000001E-4</v>
      </c>
      <c r="U75" s="71">
        <v>-1.8000000000000001E-4</v>
      </c>
      <c r="V75" s="71">
        <v>-9.0000000000000002E-6</v>
      </c>
      <c r="W75" s="71">
        <v>1.0399999999999999E-4</v>
      </c>
      <c r="X75" s="71">
        <v>-1.9699999999999999E-4</v>
      </c>
      <c r="Y75" s="71">
        <v>-1.92E-4</v>
      </c>
      <c r="Z75" s="71">
        <v>0</v>
      </c>
      <c r="AA75" s="71">
        <v>-3.4699999999999998E-4</v>
      </c>
      <c r="AB75" s="71">
        <v>-2.5700000000000001E-4</v>
      </c>
      <c r="AC75" s="71">
        <v>-4.1800000000000002E-4</v>
      </c>
      <c r="AD75" s="71">
        <v>-9.0200000000000002E-4</v>
      </c>
      <c r="AE75" s="71">
        <v>-1.096E-3</v>
      </c>
      <c r="AF75" s="71">
        <v>-1.732E-3</v>
      </c>
      <c r="AG75" s="71">
        <v>-2.2680000000000001E-3</v>
      </c>
      <c r="AH75" s="71">
        <v>-2.8639999999999998E-3</v>
      </c>
      <c r="AI75" s="71">
        <v>-3.7369999999999999E-3</v>
      </c>
      <c r="AJ75" s="71">
        <v>-4.352E-3</v>
      </c>
      <c r="AK75" s="71">
        <v>-5.1659999999999996E-3</v>
      </c>
      <c r="AL75" s="71">
        <v>-6.43E-3</v>
      </c>
    </row>
    <row r="76" spans="1:38" ht="12.75" customHeight="1">
      <c r="A76" s="70">
        <v>-6.5259999999999997E-3</v>
      </c>
      <c r="B76" s="71">
        <v>-5.7320000000000001E-3</v>
      </c>
      <c r="C76" s="71">
        <v>-5.5199999999999997E-3</v>
      </c>
      <c r="D76" s="71">
        <v>-5.7710000000000001E-3</v>
      </c>
      <c r="E76" s="71">
        <v>-6.0759999999999998E-3</v>
      </c>
      <c r="F76" s="71">
        <v>-6.2509999999999996E-3</v>
      </c>
      <c r="G76" s="71">
        <v>-6.4310000000000001E-3</v>
      </c>
      <c r="H76" s="71">
        <v>-6.3449999999999999E-3</v>
      </c>
      <c r="I76" s="71">
        <v>-5.8050000000000003E-3</v>
      </c>
      <c r="J76" s="71">
        <v>-5.2779999999999997E-3</v>
      </c>
      <c r="K76" s="71">
        <v>-4.862E-3</v>
      </c>
      <c r="L76" s="71">
        <v>-4.3930000000000002E-3</v>
      </c>
      <c r="M76" s="71">
        <v>-3.8479999999999999E-3</v>
      </c>
      <c r="N76" s="71">
        <v>-2.8969999999999998E-3</v>
      </c>
      <c r="O76" s="71">
        <v>-2.4099999999999998E-3</v>
      </c>
      <c r="P76" s="71">
        <v>-1.869E-3</v>
      </c>
      <c r="Q76" s="71">
        <v>-1.175E-3</v>
      </c>
      <c r="R76" s="71">
        <v>-7.9799999999999999E-4</v>
      </c>
      <c r="S76" s="71">
        <v>-4.7199999999999998E-4</v>
      </c>
      <c r="T76" s="71">
        <v>-2.8400000000000002E-4</v>
      </c>
      <c r="U76" s="71">
        <v>-2.0000000000000002E-5</v>
      </c>
      <c r="V76" s="71">
        <v>-3.4999999999999997E-5</v>
      </c>
      <c r="W76" s="71">
        <v>6.6000000000000005E-5</v>
      </c>
      <c r="X76" s="71">
        <v>1.7000000000000001E-4</v>
      </c>
      <c r="Y76" s="71">
        <v>1.34E-4</v>
      </c>
      <c r="Z76" s="71">
        <v>0</v>
      </c>
      <c r="AA76" s="71">
        <v>-6.3999999999999997E-5</v>
      </c>
      <c r="AB76" s="71">
        <v>-2.5799999999999998E-4</v>
      </c>
      <c r="AC76" s="71">
        <v>-3.1199999999999999E-4</v>
      </c>
      <c r="AD76" s="71">
        <v>-6.9999999999999999E-4</v>
      </c>
      <c r="AE76" s="71">
        <v>-1.2229999999999999E-3</v>
      </c>
      <c r="AF76" s="71">
        <v>-1.48E-3</v>
      </c>
      <c r="AG76" s="71">
        <v>-2.317E-3</v>
      </c>
      <c r="AH76" s="71">
        <v>-2.8890000000000001E-3</v>
      </c>
      <c r="AI76" s="71">
        <v>-3.4499999999999999E-3</v>
      </c>
      <c r="AJ76" s="71">
        <v>-4.3150000000000003E-3</v>
      </c>
      <c r="AK76" s="71">
        <v>-4.9439999999999996E-3</v>
      </c>
      <c r="AL76" s="71">
        <v>-6.3249999999999999E-3</v>
      </c>
    </row>
    <row r="77" spans="1:38" ht="12.75" customHeight="1">
      <c r="A77" s="70">
        <v>-6.0489999999999997E-3</v>
      </c>
      <c r="B77" s="71">
        <v>-5.5929999999999999E-3</v>
      </c>
      <c r="C77" s="71">
        <v>-5.2220000000000001E-3</v>
      </c>
      <c r="D77" s="71">
        <v>-5.2769999999999996E-3</v>
      </c>
      <c r="E77" s="71">
        <v>-5.8139999999999997E-3</v>
      </c>
      <c r="F77" s="71">
        <v>-5.934E-3</v>
      </c>
      <c r="G77" s="71">
        <v>-6.0480000000000004E-3</v>
      </c>
      <c r="H77" s="71">
        <v>-5.9540000000000001E-3</v>
      </c>
      <c r="I77" s="71">
        <v>-5.555E-3</v>
      </c>
      <c r="J77" s="71">
        <v>-5.287E-3</v>
      </c>
      <c r="K77" s="71">
        <v>-4.6150000000000002E-3</v>
      </c>
      <c r="L77" s="71">
        <v>-4.3140000000000001E-3</v>
      </c>
      <c r="M77" s="71">
        <v>-3.7169999999999998E-3</v>
      </c>
      <c r="N77" s="71">
        <v>-2.9550000000000002E-3</v>
      </c>
      <c r="O77" s="71">
        <v>-2.258E-3</v>
      </c>
      <c r="P77" s="71">
        <v>-1.601E-3</v>
      </c>
      <c r="Q77" s="71">
        <v>-1.224E-3</v>
      </c>
      <c r="R77" s="71">
        <v>-8.0400000000000003E-4</v>
      </c>
      <c r="S77" s="71">
        <v>-5.1400000000000003E-4</v>
      </c>
      <c r="T77" s="71">
        <v>-3.4400000000000001E-4</v>
      </c>
      <c r="U77" s="71">
        <v>-5.0000000000000004E-6</v>
      </c>
      <c r="V77" s="71">
        <v>7.7999999999999999E-5</v>
      </c>
      <c r="W77" s="71">
        <v>2.1499999999999999E-4</v>
      </c>
      <c r="X77" s="71">
        <v>7.6000000000000004E-5</v>
      </c>
      <c r="Y77" s="71">
        <v>-3.8299999999999999E-4</v>
      </c>
      <c r="Z77" s="71">
        <v>0</v>
      </c>
      <c r="AA77" s="71">
        <v>-1.95E-4</v>
      </c>
      <c r="AB77" s="71">
        <v>-1.9900000000000001E-4</v>
      </c>
      <c r="AC77" s="71">
        <v>-3.0299999999999999E-4</v>
      </c>
      <c r="AD77" s="71">
        <v>-7.7999999999999999E-4</v>
      </c>
      <c r="AE77" s="71">
        <v>-1.1770000000000001E-3</v>
      </c>
      <c r="AF77" s="71">
        <v>-1.769E-3</v>
      </c>
      <c r="AG77" s="71">
        <v>-2.3240000000000001E-3</v>
      </c>
      <c r="AH77" s="71">
        <v>-2.993E-3</v>
      </c>
      <c r="AI77" s="71">
        <v>-3.5920000000000001E-3</v>
      </c>
      <c r="AJ77" s="71">
        <v>-4.248E-3</v>
      </c>
      <c r="AK77" s="71">
        <v>-4.9069999999999999E-3</v>
      </c>
      <c r="AL77" s="71">
        <v>-6.3229999999999996E-3</v>
      </c>
    </row>
    <row r="78" spans="1:38" ht="12.75" customHeight="1">
      <c r="A78" s="70">
        <v>-5.8989999999999997E-3</v>
      </c>
      <c r="B78" s="71">
        <v>-4.9240000000000004E-3</v>
      </c>
      <c r="C78" s="71">
        <v>-4.7590000000000002E-3</v>
      </c>
      <c r="D78" s="71">
        <v>-4.8849999999999996E-3</v>
      </c>
      <c r="E78" s="71">
        <v>-5.3220000000000003E-3</v>
      </c>
      <c r="F78" s="71">
        <v>-5.7019999999999996E-3</v>
      </c>
      <c r="G78" s="71">
        <v>-5.6519999999999999E-3</v>
      </c>
      <c r="H78" s="71">
        <v>-5.646E-3</v>
      </c>
      <c r="I78" s="71">
        <v>-5.0610000000000004E-3</v>
      </c>
      <c r="J78" s="71">
        <v>-4.7710000000000001E-3</v>
      </c>
      <c r="K78" s="71">
        <v>-4.1619999999999999E-3</v>
      </c>
      <c r="L78" s="71">
        <v>-3.8E-3</v>
      </c>
      <c r="M78" s="71">
        <v>-3.2919999999999998E-3</v>
      </c>
      <c r="N78" s="71">
        <v>-2.712E-3</v>
      </c>
      <c r="O78" s="71">
        <v>-2.0890000000000001E-3</v>
      </c>
      <c r="P78" s="71">
        <v>-1.5579999999999999E-3</v>
      </c>
      <c r="Q78" s="71">
        <v>-1.2589999999999999E-3</v>
      </c>
      <c r="R78" s="71">
        <v>-5.0900000000000001E-4</v>
      </c>
      <c r="S78" s="71">
        <v>-4.57E-4</v>
      </c>
      <c r="T78" s="71">
        <v>-2.0000000000000001E-4</v>
      </c>
      <c r="U78" s="71">
        <v>1.9999999999999999E-6</v>
      </c>
      <c r="V78" s="71">
        <v>2.8400000000000002E-4</v>
      </c>
      <c r="W78" s="71">
        <v>4.5399999999999998E-4</v>
      </c>
      <c r="X78" s="71">
        <v>2.12E-4</v>
      </c>
      <c r="Y78" s="71">
        <v>3.8000000000000002E-5</v>
      </c>
      <c r="Z78" s="71">
        <v>0</v>
      </c>
      <c r="AA78" s="71">
        <v>2.0000000000000002E-5</v>
      </c>
      <c r="AB78" s="71">
        <v>1.4E-5</v>
      </c>
      <c r="AC78" s="71">
        <v>-1.13E-4</v>
      </c>
      <c r="AD78" s="71">
        <v>-4.4299999999999998E-4</v>
      </c>
      <c r="AE78" s="71">
        <v>-5.5999999999999995E-4</v>
      </c>
      <c r="AF78" s="71">
        <v>-1.2849999999999999E-3</v>
      </c>
      <c r="AG78" s="71">
        <v>-1.9419999999999999E-3</v>
      </c>
      <c r="AH78" s="71">
        <v>-2.4759999999999999E-3</v>
      </c>
      <c r="AI78" s="71">
        <v>-3.3969999999999998E-3</v>
      </c>
      <c r="AJ78" s="71">
        <v>-4.0150000000000003E-3</v>
      </c>
      <c r="AK78" s="71">
        <v>-4.8009999999999997E-3</v>
      </c>
      <c r="AL78" s="71">
        <v>-6.0229999999999997E-3</v>
      </c>
    </row>
    <row r="79" spans="1:38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spans="1:38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spans="1:38" ht="1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</row>
    <row r="82" spans="1:38" ht="1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ht="1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</row>
    <row r="84" spans="1:38" ht="1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</row>
    <row r="85" spans="1:38" ht="1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</row>
    <row r="86" spans="1:38" ht="1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</row>
    <row r="87" spans="1:38" ht="1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</row>
    <row r="88" spans="1:38" ht="1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</row>
    <row r="89" spans="1:38" ht="1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</row>
    <row r="90" spans="1:38" ht="1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</row>
    <row r="91" spans="1:38" ht="1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</row>
    <row r="92" spans="1:38" ht="1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</row>
    <row r="93" spans="1:38" ht="1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</row>
    <row r="94" spans="1:38" ht="1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</row>
    <row r="95" spans="1:38" ht="1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</row>
    <row r="96" spans="1:38" ht="1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</row>
    <row r="97" spans="1:38" ht="1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</row>
    <row r="98" spans="1:38" ht="1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</row>
    <row r="99" spans="1:38" ht="1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</row>
    <row r="100" spans="1:38" ht="1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</row>
    <row r="101" spans="1:38" ht="1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</row>
    <row r="102" spans="1:38" ht="1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</row>
    <row r="103" spans="1:38" ht="1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</row>
    <row r="104" spans="1:38" ht="1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</row>
    <row r="105" spans="1:38" ht="1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</row>
    <row r="106" spans="1:38" ht="1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</row>
    <row r="107" spans="1:38" ht="1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</row>
    <row r="108" spans="1:38" ht="1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</row>
    <row r="109" spans="1:38" ht="1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</row>
    <row r="110" spans="1:38" ht="1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</row>
    <row r="111" spans="1:38" ht="1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</row>
    <row r="112" spans="1:38" ht="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</row>
    <row r="113" spans="1:38" ht="1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</row>
    <row r="114" spans="1:38" ht="1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</row>
    <row r="115" spans="1:38" ht="1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</row>
    <row r="116" spans="1:38" ht="1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</row>
    <row r="117" spans="1:38" ht="1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</row>
    <row r="118" spans="1:38" ht="1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</row>
    <row r="119" spans="1:38" ht="1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</row>
    <row r="120" spans="1:38" ht="1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</row>
    <row r="121" spans="1:38" ht="1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</row>
    <row r="122" spans="1:38" ht="1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</row>
    <row r="123" spans="1:38" ht="1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</row>
    <row r="124" spans="1:38" ht="1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</row>
    <row r="125" spans="1:38" ht="1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</row>
    <row r="126" spans="1:38" ht="1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</row>
    <row r="127" spans="1:38" ht="1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</row>
    <row r="128" spans="1:38" ht="1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</row>
    <row r="129" spans="1:38" ht="1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</row>
    <row r="130" spans="1:38" ht="1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</row>
    <row r="131" spans="1:38" ht="1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</row>
    <row r="132" spans="1:38" ht="1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</row>
    <row r="133" spans="1:38" ht="1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</row>
    <row r="134" spans="1:38" ht="1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</row>
    <row r="135" spans="1:38" ht="1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</row>
    <row r="136" spans="1:38" ht="1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</row>
    <row r="137" spans="1:38" ht="1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</row>
    <row r="138" spans="1:38" ht="1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</row>
    <row r="139" spans="1:38" ht="1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</row>
    <row r="140" spans="1:38" ht="1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</row>
    <row r="141" spans="1:38" ht="1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</row>
    <row r="142" spans="1:38" ht="1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</row>
    <row r="143" spans="1:38" ht="1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</row>
    <row r="144" spans="1:38" ht="1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</row>
    <row r="145" spans="1:38" ht="1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</row>
    <row r="146" spans="1:38" ht="1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</row>
    <row r="147" spans="1:38" ht="1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</row>
    <row r="148" spans="1:38" ht="1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</row>
    <row r="149" spans="1:38" ht="1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</row>
    <row r="150" spans="1:38" ht="1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</row>
    <row r="151" spans="1:38" ht="1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</row>
    <row r="152" spans="1:38" ht="1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</row>
    <row r="153" spans="1:38" ht="1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</row>
    <row r="154" spans="1:38" ht="1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</row>
    <row r="155" spans="1:38" ht="1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</row>
    <row r="156" spans="1:38" ht="1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</row>
    <row r="157" spans="1:38" ht="1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</row>
    <row r="158" spans="1:38" ht="1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</row>
    <row r="159" spans="1:38" ht="1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</row>
    <row r="160" spans="1:38" ht="1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</row>
    <row r="161" spans="1:38" ht="1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</row>
    <row r="162" spans="1:38" ht="1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</row>
    <row r="163" spans="1:38" ht="1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</row>
    <row r="164" spans="1:38" ht="1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</row>
    <row r="165" spans="1:38" ht="1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</row>
    <row r="166" spans="1:38" ht="1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</row>
    <row r="167" spans="1:38" ht="1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</row>
    <row r="168" spans="1:38" ht="1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</row>
    <row r="169" spans="1:38" ht="1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</row>
    <row r="170" spans="1:38" ht="1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</row>
    <row r="171" spans="1:38" ht="1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</row>
    <row r="172" spans="1:38" ht="1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</row>
    <row r="173" spans="1:38" ht="1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</row>
    <row r="174" spans="1:38" ht="1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</row>
    <row r="175" spans="1:38" ht="1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</row>
    <row r="176" spans="1:38" ht="1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</row>
    <row r="177" spans="1:38" ht="1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</row>
    <row r="178" spans="1:38" ht="1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</row>
    <row r="179" spans="1:38" ht="1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</row>
    <row r="180" spans="1:38" ht="1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</row>
    <row r="181" spans="1:38" ht="1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</row>
    <row r="182" spans="1:38" ht="1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</row>
    <row r="183" spans="1:38" ht="1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</row>
    <row r="184" spans="1:38" ht="1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</row>
    <row r="185" spans="1:38" ht="1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</row>
    <row r="186" spans="1:38" ht="1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</row>
    <row r="187" spans="1:38" ht="1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</row>
    <row r="188" spans="1:38" ht="1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</row>
    <row r="189" spans="1:38" ht="1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</row>
    <row r="190" spans="1:38" ht="1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</row>
    <row r="191" spans="1:38" ht="1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</row>
    <row r="192" spans="1:38" ht="1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</row>
    <row r="193" spans="1:38" ht="1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</row>
    <row r="194" spans="1:38" ht="1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</row>
    <row r="195" spans="1:38" ht="1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</row>
    <row r="196" spans="1:38" ht="1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</row>
    <row r="197" spans="1:38" ht="1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</row>
    <row r="198" spans="1:38" ht="1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</row>
    <row r="199" spans="1:38" ht="1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</row>
    <row r="200" spans="1:38" ht="1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</row>
    <row r="201" spans="1:38" ht="1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</row>
    <row r="202" spans="1:38" ht="1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</row>
    <row r="203" spans="1:38" ht="1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</row>
    <row r="204" spans="1:38" ht="1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</row>
    <row r="205" spans="1:38" ht="1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</row>
    <row r="206" spans="1:38" ht="1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</row>
    <row r="207" spans="1:38" ht="1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</row>
    <row r="208" spans="1:38" ht="1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</row>
    <row r="209" spans="1:38" ht="1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</row>
    <row r="210" spans="1:38" ht="1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</row>
    <row r="211" spans="1:38" ht="1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</row>
    <row r="212" spans="1:38" ht="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</row>
    <row r="213" spans="1:38" ht="1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</row>
    <row r="214" spans="1:38" ht="1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</row>
    <row r="215" spans="1:38" ht="1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</row>
    <row r="216" spans="1:38" ht="1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</row>
    <row r="217" spans="1:38" ht="1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</row>
    <row r="218" spans="1:38" ht="1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</row>
    <row r="219" spans="1:38" ht="1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</row>
    <row r="220" spans="1:38" ht="1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</row>
    <row r="221" spans="1:38" ht="1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</row>
    <row r="222" spans="1:38" ht="1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</row>
    <row r="223" spans="1:38" ht="1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</row>
    <row r="224" spans="1:38" ht="1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</row>
    <row r="225" spans="1:38" ht="1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</row>
    <row r="226" spans="1:38" ht="1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</row>
    <row r="227" spans="1:38" ht="1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</row>
    <row r="228" spans="1:38" ht="1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</row>
    <row r="229" spans="1:38" ht="1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</row>
    <row r="230" spans="1:38" ht="1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</row>
    <row r="231" spans="1:38" ht="1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</row>
    <row r="232" spans="1:38" ht="1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</row>
    <row r="233" spans="1:38" ht="1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</row>
    <row r="234" spans="1:38" ht="1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</row>
    <row r="235" spans="1:38" ht="1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</row>
    <row r="236" spans="1:38" ht="1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</row>
    <row r="237" spans="1:38" ht="1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</row>
    <row r="238" spans="1:38" ht="1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</row>
    <row r="239" spans="1:38" ht="1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</row>
    <row r="240" spans="1:38" ht="1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</row>
    <row r="241" spans="1:38" ht="1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</row>
    <row r="242" spans="1:38" ht="1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</row>
    <row r="243" spans="1:38" ht="1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</row>
    <row r="244" spans="1:38" ht="1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</row>
    <row r="245" spans="1:38" ht="1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</row>
    <row r="246" spans="1:38" ht="1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</row>
    <row r="247" spans="1:38" ht="1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</row>
    <row r="248" spans="1:38" ht="1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</row>
    <row r="249" spans="1:38" ht="1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</row>
    <row r="250" spans="1:38" ht="1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</row>
    <row r="251" spans="1:38" ht="1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</row>
    <row r="252" spans="1:38" ht="1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</row>
    <row r="253" spans="1:38" ht="1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</row>
    <row r="254" spans="1:38" ht="1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</row>
    <row r="255" spans="1:38" ht="1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</row>
    <row r="256" spans="1:38" ht="1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</row>
    <row r="257" spans="1:38" ht="1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</row>
    <row r="258" spans="1:38" ht="1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</row>
    <row r="259" spans="1:38" ht="1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</row>
    <row r="260" spans="1:38" ht="1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</row>
    <row r="261" spans="1:38" ht="1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</row>
    <row r="262" spans="1:38" ht="1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</row>
    <row r="263" spans="1:38" ht="1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</row>
    <row r="264" spans="1:38" ht="1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</row>
    <row r="265" spans="1:38" ht="1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</row>
    <row r="266" spans="1:38" ht="1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</row>
    <row r="267" spans="1:38" ht="1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</row>
    <row r="268" spans="1:38" ht="1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</row>
    <row r="269" spans="1:38" ht="1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</row>
    <row r="270" spans="1:38" ht="1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</row>
    <row r="271" spans="1:38" ht="1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</row>
    <row r="272" spans="1:38" ht="1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</row>
    <row r="273" spans="1:38" ht="1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</row>
    <row r="274" spans="1:38" ht="1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</row>
    <row r="275" spans="1:38" ht="1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</row>
    <row r="276" spans="1:38" ht="1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</row>
    <row r="277" spans="1:38" ht="1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</row>
    <row r="278" spans="1:38" ht="1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</row>
    <row r="279" spans="1:38" ht="1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</row>
    <row r="280" spans="1:38" ht="1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</row>
    <row r="281" spans="1:38" ht="1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</row>
    <row r="282" spans="1:38" ht="1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</row>
    <row r="283" spans="1:38" ht="1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</row>
    <row r="284" spans="1:38" ht="1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</row>
    <row r="285" spans="1:38" ht="1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</row>
    <row r="286" spans="1:38" ht="1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</row>
    <row r="287" spans="1:38" ht="1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</row>
    <row r="288" spans="1:38" ht="1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</row>
    <row r="289" spans="1:38" ht="1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</row>
    <row r="290" spans="1:38" ht="1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</row>
    <row r="291" spans="1:38" ht="1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</row>
    <row r="292" spans="1:38" ht="1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</row>
    <row r="293" spans="1:38" ht="1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</row>
    <row r="294" spans="1:38" ht="1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</row>
    <row r="295" spans="1:38" ht="1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</row>
    <row r="296" spans="1:38" ht="1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</row>
    <row r="297" spans="1:38" ht="1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</row>
    <row r="298" spans="1:38" ht="1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</row>
    <row r="299" spans="1:38" ht="1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</row>
    <row r="300" spans="1:38" ht="1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</row>
    <row r="301" spans="1:38" ht="1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</row>
    <row r="302" spans="1:38" ht="1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</row>
    <row r="303" spans="1:38" ht="1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</row>
    <row r="304" spans="1:38" ht="1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</row>
    <row r="305" spans="1:38" ht="1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</row>
    <row r="306" spans="1:38" ht="1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</row>
    <row r="307" spans="1:38" ht="1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</row>
    <row r="308" spans="1:38" ht="1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</row>
    <row r="309" spans="1:38" ht="1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</row>
    <row r="310" spans="1:38" ht="1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</row>
    <row r="311" spans="1:38" ht="1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</row>
    <row r="312" spans="1:38" ht="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</row>
    <row r="313" spans="1:38" ht="1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</row>
    <row r="314" spans="1:38" ht="1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</row>
    <row r="315" spans="1:38" ht="1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</row>
    <row r="316" spans="1:38" ht="1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</row>
    <row r="317" spans="1:38" ht="1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</row>
    <row r="318" spans="1:38" ht="1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</row>
    <row r="319" spans="1:38" ht="1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</row>
    <row r="320" spans="1:38" ht="1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</row>
    <row r="321" spans="1:38" ht="1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</row>
    <row r="322" spans="1:38" ht="1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</row>
    <row r="323" spans="1:38" ht="1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</row>
    <row r="324" spans="1:38" ht="1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</row>
    <row r="325" spans="1:38" ht="1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</row>
    <row r="326" spans="1:38" ht="1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</row>
    <row r="327" spans="1:38" ht="1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</row>
    <row r="328" spans="1:38" ht="1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</row>
    <row r="329" spans="1:38" ht="1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</row>
    <row r="330" spans="1:38" ht="1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</row>
    <row r="331" spans="1:38" ht="1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</row>
    <row r="332" spans="1:38" ht="1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</row>
    <row r="333" spans="1:38" ht="1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</row>
    <row r="334" spans="1:38" ht="1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</row>
    <row r="335" spans="1:38" ht="1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</row>
    <row r="336" spans="1:38" ht="1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</row>
    <row r="337" spans="1:38" ht="1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</row>
    <row r="338" spans="1:38" ht="1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</row>
    <row r="339" spans="1:38" ht="1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</row>
    <row r="340" spans="1:38" ht="1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</row>
    <row r="341" spans="1:38" ht="1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</row>
    <row r="342" spans="1:38" ht="1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</row>
    <row r="343" spans="1:38" ht="1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</row>
    <row r="344" spans="1:38" ht="1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</row>
    <row r="345" spans="1:38" ht="1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</row>
    <row r="346" spans="1:38" ht="1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</row>
    <row r="347" spans="1:38" ht="1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</row>
    <row r="348" spans="1:38" ht="1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</row>
    <row r="349" spans="1:38" ht="1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</row>
    <row r="350" spans="1:38" ht="1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</row>
    <row r="351" spans="1:38" ht="1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</row>
    <row r="352" spans="1:38" ht="1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</row>
    <row r="353" spans="1:38" ht="1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</row>
    <row r="354" spans="1:38" ht="1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</row>
    <row r="355" spans="1:38" ht="1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</row>
    <row r="356" spans="1:38" ht="1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</row>
    <row r="357" spans="1:38" ht="1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</row>
    <row r="358" spans="1:38" ht="1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</row>
    <row r="359" spans="1:38" ht="1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</row>
    <row r="360" spans="1:38" ht="1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</row>
    <row r="361" spans="1:38" ht="1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</row>
    <row r="362" spans="1:38" ht="1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</row>
    <row r="363" spans="1:38" ht="1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</row>
    <row r="364" spans="1:38" ht="1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</row>
    <row r="365" spans="1:38" ht="1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</row>
    <row r="366" spans="1:38" ht="1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</row>
    <row r="367" spans="1:38" ht="1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</row>
    <row r="368" spans="1:38" ht="1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</row>
    <row r="369" spans="1:38" ht="1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</row>
    <row r="370" spans="1:38" ht="1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</row>
    <row r="371" spans="1:38" ht="1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</row>
    <row r="372" spans="1:38" ht="1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</row>
    <row r="373" spans="1:38" ht="1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</row>
    <row r="374" spans="1:38" ht="1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</row>
    <row r="375" spans="1:38" ht="1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</row>
    <row r="376" spans="1:38" ht="1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</row>
    <row r="377" spans="1:38" ht="1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</row>
    <row r="378" spans="1:38" ht="1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</row>
    <row r="379" spans="1:38" ht="1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</row>
    <row r="380" spans="1:38" ht="1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</row>
    <row r="381" spans="1:38" ht="1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</row>
    <row r="382" spans="1:38" ht="1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</row>
    <row r="383" spans="1:38" ht="1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</row>
    <row r="384" spans="1:38" ht="1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</row>
    <row r="385" spans="1:38" ht="1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</row>
    <row r="386" spans="1:38" ht="1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</row>
    <row r="387" spans="1:38" ht="1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</row>
    <row r="388" spans="1:38" ht="1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</row>
    <row r="389" spans="1:38" ht="1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</row>
    <row r="390" spans="1:38" ht="1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</row>
    <row r="391" spans="1:38" ht="1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</row>
    <row r="392" spans="1:38" ht="1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</row>
    <row r="393" spans="1:38" ht="1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</row>
    <row r="394" spans="1:38" ht="1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</row>
    <row r="395" spans="1:38" ht="1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</row>
    <row r="396" spans="1:38" ht="1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</row>
    <row r="397" spans="1:38" ht="1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</row>
    <row r="398" spans="1:38" ht="1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</row>
    <row r="399" spans="1:38" ht="1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</row>
    <row r="400" spans="1:38" ht="1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</row>
    <row r="401" spans="1:38" ht="1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</row>
    <row r="402" spans="1:38" ht="1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</row>
    <row r="403" spans="1:38" ht="1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</row>
    <row r="404" spans="1:38" ht="1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</row>
    <row r="405" spans="1:38" ht="1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</row>
    <row r="406" spans="1:38" ht="1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</row>
    <row r="407" spans="1:38" ht="1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</row>
    <row r="408" spans="1:38" ht="1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</row>
    <row r="409" spans="1:38" ht="1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</row>
    <row r="410" spans="1:38" ht="1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</row>
    <row r="411" spans="1:38" ht="1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</row>
    <row r="412" spans="1:38" ht="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</row>
    <row r="413" spans="1:38" ht="1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</row>
    <row r="414" spans="1:38" ht="1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</row>
    <row r="415" spans="1:38" ht="1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</row>
    <row r="416" spans="1:38" ht="1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</row>
    <row r="417" spans="1:38" ht="1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</row>
    <row r="418" spans="1:38" ht="1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</row>
    <row r="419" spans="1:38" ht="1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</row>
    <row r="420" spans="1:38" ht="1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</row>
    <row r="421" spans="1:38" ht="1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</row>
    <row r="422" spans="1:38" ht="1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</row>
    <row r="423" spans="1:38" ht="1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</row>
    <row r="424" spans="1:38" ht="1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</row>
    <row r="425" spans="1:38" ht="1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</row>
    <row r="426" spans="1:38" ht="1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</row>
    <row r="427" spans="1:38" ht="1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</row>
    <row r="428" spans="1:38" ht="1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</row>
    <row r="429" spans="1:38" ht="1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</row>
    <row r="430" spans="1:38" ht="1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</row>
    <row r="431" spans="1:38" ht="1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</row>
    <row r="432" spans="1:38" ht="1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</row>
    <row r="433" spans="1:38" ht="1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</row>
    <row r="434" spans="1:38" ht="1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</row>
    <row r="435" spans="1:38" ht="1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</row>
    <row r="436" spans="1:38" ht="1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</row>
    <row r="437" spans="1:38" ht="1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</row>
    <row r="438" spans="1:38" ht="1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</row>
    <row r="439" spans="1:38" ht="1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</row>
    <row r="440" spans="1:38" ht="1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</row>
    <row r="441" spans="1:38" ht="1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</row>
    <row r="442" spans="1:38" ht="1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</row>
    <row r="443" spans="1:38" ht="1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</row>
    <row r="444" spans="1:38" ht="1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</row>
    <row r="445" spans="1:38" ht="1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</row>
    <row r="446" spans="1:38" ht="1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</row>
    <row r="447" spans="1:38" ht="1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</row>
    <row r="448" spans="1:38" ht="1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</row>
    <row r="449" spans="1:38" ht="1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</row>
    <row r="450" spans="1:38" ht="1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</row>
    <row r="451" spans="1:38" ht="1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</row>
    <row r="452" spans="1:38" ht="1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</row>
    <row r="453" spans="1:38" ht="1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</row>
    <row r="454" spans="1:38" ht="1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</row>
    <row r="455" spans="1:38" ht="1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</row>
    <row r="456" spans="1:38" ht="1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</row>
    <row r="457" spans="1:38" ht="1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</row>
    <row r="458" spans="1:38" ht="1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</row>
    <row r="459" spans="1:38" ht="1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</row>
    <row r="460" spans="1:38" ht="1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</row>
    <row r="461" spans="1:38" ht="1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</row>
    <row r="462" spans="1:38" ht="1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</row>
    <row r="463" spans="1:38" ht="1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</row>
    <row r="464" spans="1:38" ht="1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</row>
    <row r="465" spans="1:38" ht="1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</row>
    <row r="466" spans="1:38" ht="1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</row>
    <row r="467" spans="1:38" ht="1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</row>
    <row r="468" spans="1:38" ht="1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</row>
    <row r="469" spans="1:38" ht="1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</row>
    <row r="470" spans="1:38" ht="1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</row>
    <row r="471" spans="1:38" ht="1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</row>
    <row r="472" spans="1:38" ht="1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</row>
    <row r="473" spans="1:38" ht="1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</row>
    <row r="474" spans="1:38" ht="1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</row>
    <row r="475" spans="1:38" ht="1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</row>
    <row r="476" spans="1:38" ht="1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</row>
    <row r="477" spans="1:38" ht="1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</row>
    <row r="478" spans="1:38" ht="1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</row>
    <row r="479" spans="1:38" ht="1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</row>
    <row r="480" spans="1:38" ht="1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</row>
    <row r="481" spans="1:38" ht="1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</row>
    <row r="482" spans="1:38" ht="1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</row>
    <row r="483" spans="1:38" ht="1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</row>
    <row r="484" spans="1:38" ht="1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</row>
    <row r="485" spans="1:38" ht="1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</row>
    <row r="486" spans="1:38" ht="1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</row>
    <row r="487" spans="1:38" ht="1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</row>
    <row r="488" spans="1:38" ht="1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</row>
    <row r="489" spans="1:38" ht="1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</row>
    <row r="490" spans="1:38" ht="1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</row>
    <row r="491" spans="1:38" ht="1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</row>
    <row r="492" spans="1:38" ht="1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</row>
    <row r="493" spans="1:38" ht="1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</row>
    <row r="494" spans="1:38" ht="1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</row>
    <row r="495" spans="1:38" ht="1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</row>
    <row r="496" spans="1:38" ht="1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</row>
    <row r="497" spans="1:38" ht="1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</row>
    <row r="498" spans="1:38" ht="1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</row>
    <row r="499" spans="1:38" ht="1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</row>
    <row r="500" spans="1:38" ht="1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</row>
    <row r="501" spans="1:38" ht="1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</row>
    <row r="502" spans="1:38" ht="1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</row>
    <row r="503" spans="1:38" ht="1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</row>
    <row r="504" spans="1:38" ht="1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</row>
    <row r="505" spans="1:38" ht="1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</row>
    <row r="506" spans="1:38" ht="1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</row>
    <row r="507" spans="1:38" ht="1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</row>
    <row r="508" spans="1:38" ht="1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</row>
    <row r="509" spans="1:38" ht="1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</row>
    <row r="510" spans="1:38" ht="1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</row>
    <row r="511" spans="1:38" ht="1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</row>
    <row r="512" spans="1:38" ht="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</row>
    <row r="513" spans="1:38" ht="1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</row>
    <row r="514" spans="1:38" ht="1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</row>
    <row r="515" spans="1:38" ht="1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</row>
    <row r="516" spans="1:38" ht="1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</row>
    <row r="517" spans="1:38" ht="1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</row>
    <row r="518" spans="1:38" ht="1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</row>
    <row r="519" spans="1:38" ht="1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</row>
    <row r="520" spans="1:38" ht="1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</row>
    <row r="521" spans="1:38" ht="1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</row>
    <row r="522" spans="1:38" ht="1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</row>
    <row r="523" spans="1:38" ht="1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</row>
    <row r="524" spans="1:38" ht="1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</row>
    <row r="525" spans="1:38" ht="1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</row>
    <row r="526" spans="1:38" ht="1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</row>
    <row r="527" spans="1:38" ht="1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</row>
    <row r="528" spans="1:38" ht="1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</row>
    <row r="529" spans="1:38" ht="1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</row>
    <row r="530" spans="1:38" ht="1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</row>
    <row r="531" spans="1:38" ht="1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</row>
    <row r="532" spans="1:38" ht="1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</row>
    <row r="533" spans="1:38" ht="1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</row>
    <row r="534" spans="1:38" ht="1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</row>
    <row r="535" spans="1:38" ht="1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</row>
    <row r="536" spans="1:38" ht="1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</row>
    <row r="537" spans="1:38" ht="1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</row>
    <row r="538" spans="1:38" ht="1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</row>
    <row r="539" spans="1:38" ht="1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</row>
    <row r="540" spans="1:38" ht="1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</row>
    <row r="541" spans="1:38" ht="1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</row>
    <row r="542" spans="1:38" ht="1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</row>
    <row r="543" spans="1:38" ht="1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</row>
    <row r="544" spans="1:38" ht="1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</row>
    <row r="545" spans="1:38" ht="1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</row>
    <row r="546" spans="1:38" ht="1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</row>
    <row r="547" spans="1:38" ht="1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</row>
    <row r="548" spans="1:38" ht="1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</row>
    <row r="549" spans="1:38" ht="1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</row>
    <row r="550" spans="1:38" ht="1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</row>
    <row r="551" spans="1:38" ht="1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</row>
    <row r="552" spans="1:38" ht="1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</row>
    <row r="553" spans="1:38" ht="1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</row>
    <row r="554" spans="1:38" ht="1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</row>
    <row r="555" spans="1:38" ht="1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</row>
    <row r="556" spans="1:38" ht="1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</row>
    <row r="557" spans="1:38" ht="1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</row>
    <row r="558" spans="1:38" ht="1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</row>
    <row r="559" spans="1:38" ht="1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</row>
    <row r="560" spans="1:38" ht="1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</row>
    <row r="561" spans="1:38" ht="1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</row>
    <row r="562" spans="1:38" ht="1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</row>
    <row r="563" spans="1:38" ht="1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</row>
    <row r="564" spans="1:38" ht="1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</row>
    <row r="565" spans="1:38" ht="1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</row>
    <row r="566" spans="1:38" ht="1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</row>
    <row r="567" spans="1:38" ht="1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</row>
    <row r="568" spans="1:38" ht="1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</row>
    <row r="569" spans="1:38" ht="1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</row>
    <row r="570" spans="1:38" ht="1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</row>
    <row r="571" spans="1:38" ht="1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</row>
    <row r="572" spans="1:38" ht="1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</row>
    <row r="573" spans="1:38" ht="1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</row>
    <row r="574" spans="1:38" ht="1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</row>
    <row r="575" spans="1:38" ht="1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</row>
    <row r="576" spans="1:38" ht="1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</row>
    <row r="577" spans="1:38" ht="1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</row>
    <row r="578" spans="1:38" ht="1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</row>
    <row r="579" spans="1:38" ht="1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</row>
    <row r="580" spans="1:38" ht="1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</row>
    <row r="581" spans="1:38" ht="1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</row>
    <row r="582" spans="1:38" ht="1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</row>
    <row r="583" spans="1:38" ht="1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</row>
    <row r="584" spans="1:38" ht="1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</row>
    <row r="585" spans="1:38" ht="1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</row>
    <row r="586" spans="1:38" ht="1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</row>
    <row r="587" spans="1:38" ht="1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</row>
    <row r="588" spans="1:38" ht="1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</row>
    <row r="589" spans="1:38" ht="1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</row>
    <row r="590" spans="1:38" ht="1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</row>
    <row r="591" spans="1:38" ht="1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</row>
    <row r="592" spans="1:38" ht="1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</row>
    <row r="593" spans="1:38" ht="1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</row>
    <row r="594" spans="1:38" ht="1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</row>
    <row r="595" spans="1:38" ht="1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</row>
    <row r="596" spans="1:38" ht="1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</row>
    <row r="597" spans="1:38" ht="1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</row>
    <row r="598" spans="1:38" ht="1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</row>
    <row r="599" spans="1:38" ht="1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</row>
    <row r="600" spans="1:38" ht="1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</row>
    <row r="601" spans="1:38" ht="1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</row>
    <row r="602" spans="1:38" ht="1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</row>
    <row r="603" spans="1:38" ht="1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</row>
    <row r="604" spans="1:38" ht="1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</row>
    <row r="605" spans="1:38" ht="1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</row>
    <row r="606" spans="1:38" ht="1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</row>
    <row r="607" spans="1:38" ht="1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</row>
    <row r="608" spans="1:38" ht="1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</row>
    <row r="609" spans="1:38" ht="1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</row>
    <row r="610" spans="1:38" ht="1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</row>
    <row r="611" spans="1:38" ht="1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</row>
    <row r="612" spans="1:38" ht="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</row>
    <row r="613" spans="1:38" ht="1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</row>
    <row r="614" spans="1:38" ht="1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</row>
    <row r="615" spans="1:38" ht="1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</row>
    <row r="616" spans="1:38" ht="1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</row>
    <row r="617" spans="1:38" ht="1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</row>
    <row r="618" spans="1:38" ht="1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</row>
    <row r="619" spans="1:38" ht="1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</row>
    <row r="620" spans="1:38" ht="1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</row>
    <row r="621" spans="1:38" ht="1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</row>
    <row r="622" spans="1:38" ht="1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</row>
    <row r="623" spans="1:38" ht="1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</row>
    <row r="624" spans="1:38" ht="1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</row>
    <row r="625" spans="1:38" ht="1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</row>
    <row r="626" spans="1:38" ht="1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</row>
    <row r="627" spans="1:38" ht="1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</row>
    <row r="628" spans="1:38" ht="1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</row>
    <row r="629" spans="1:38" ht="1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</row>
    <row r="630" spans="1:38" ht="1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</row>
    <row r="631" spans="1:38" ht="1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</row>
    <row r="632" spans="1:38" ht="1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</row>
    <row r="633" spans="1:38" ht="1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</row>
    <row r="634" spans="1:38" ht="1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</row>
    <row r="635" spans="1:38" ht="1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</row>
    <row r="636" spans="1:38" ht="1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</row>
    <row r="637" spans="1:38" ht="1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</row>
    <row r="638" spans="1:38" ht="1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</row>
    <row r="639" spans="1:38" ht="1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</row>
    <row r="640" spans="1:38" ht="1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</row>
    <row r="641" spans="1:38" ht="1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</row>
    <row r="642" spans="1:38" ht="1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</row>
    <row r="643" spans="1:38" ht="1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</row>
    <row r="644" spans="1:38" ht="1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</row>
    <row r="645" spans="1:38" ht="1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</row>
    <row r="646" spans="1:38" ht="1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</row>
    <row r="647" spans="1:38" ht="1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</row>
    <row r="648" spans="1:38" ht="1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</row>
    <row r="649" spans="1:38" ht="1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</row>
    <row r="650" spans="1:38" ht="1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</row>
    <row r="651" spans="1:38" ht="1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</row>
    <row r="652" spans="1:38" ht="1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</row>
    <row r="653" spans="1:38" ht="1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</row>
    <row r="654" spans="1:38" ht="1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</row>
    <row r="655" spans="1:38" ht="1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</row>
    <row r="656" spans="1:38" ht="1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</row>
    <row r="657" spans="1:38" ht="1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</row>
    <row r="658" spans="1:38" ht="1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</row>
    <row r="659" spans="1:38" ht="1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</row>
    <row r="660" spans="1:38" ht="1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</row>
    <row r="661" spans="1:38" ht="1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</row>
    <row r="662" spans="1:38" ht="1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</row>
    <row r="663" spans="1:38" ht="1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</row>
    <row r="664" spans="1:38" ht="1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</row>
    <row r="665" spans="1:38" ht="1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</row>
    <row r="666" spans="1:38" ht="1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</row>
    <row r="667" spans="1:38" ht="1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</row>
    <row r="668" spans="1:38" ht="1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</row>
    <row r="669" spans="1:38" ht="1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</row>
    <row r="670" spans="1:38" ht="1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</row>
    <row r="671" spans="1:38" ht="1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</row>
    <row r="672" spans="1:38" ht="1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</row>
    <row r="673" spans="1:38" ht="1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</row>
    <row r="674" spans="1:38" ht="1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</row>
    <row r="675" spans="1:38" ht="1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</row>
    <row r="676" spans="1:38" ht="1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</row>
    <row r="677" spans="1:38" ht="1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</row>
    <row r="678" spans="1:38" ht="1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</row>
    <row r="679" spans="1:38" ht="1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</row>
    <row r="680" spans="1:38" ht="1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</row>
    <row r="681" spans="1:38" ht="1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</row>
    <row r="682" spans="1:38" ht="1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</row>
    <row r="683" spans="1:38" ht="1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</row>
    <row r="684" spans="1:38" ht="1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</row>
    <row r="685" spans="1:38" ht="1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</row>
    <row r="686" spans="1:38" ht="1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</row>
    <row r="687" spans="1:38" ht="1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</row>
    <row r="688" spans="1:38" ht="1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</row>
    <row r="689" spans="1:38" ht="1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</row>
    <row r="690" spans="1:38" ht="1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</row>
    <row r="691" spans="1:38" ht="1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</row>
    <row r="692" spans="1:38" ht="1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</row>
    <row r="693" spans="1:38" ht="1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</row>
    <row r="694" spans="1:38" ht="1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</row>
    <row r="695" spans="1:38" ht="1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</row>
    <row r="696" spans="1:38" ht="1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</row>
    <row r="697" spans="1:38" ht="1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</row>
    <row r="698" spans="1:38" ht="1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</row>
    <row r="699" spans="1:38" ht="1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</row>
    <row r="700" spans="1:38" ht="1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</row>
    <row r="701" spans="1:38" ht="1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</row>
    <row r="702" spans="1:38" ht="1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</row>
    <row r="703" spans="1:38" ht="1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</row>
    <row r="704" spans="1:38" ht="1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</row>
    <row r="705" spans="1:38" ht="1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</row>
    <row r="706" spans="1:38" ht="1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</row>
    <row r="707" spans="1:38" ht="1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</row>
    <row r="708" spans="1:38" ht="1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</row>
    <row r="709" spans="1:38" ht="1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</row>
    <row r="710" spans="1:38" ht="1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</row>
    <row r="711" spans="1:38" ht="1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</row>
    <row r="712" spans="1:38" ht="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</row>
    <row r="713" spans="1:38" ht="1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</row>
    <row r="714" spans="1:38" ht="1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</row>
    <row r="715" spans="1:38" ht="1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</row>
    <row r="716" spans="1:38" ht="1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</row>
    <row r="717" spans="1:38" ht="1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</row>
    <row r="718" spans="1:38" ht="1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</row>
    <row r="719" spans="1:38" ht="1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</row>
    <row r="720" spans="1:38" ht="1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</row>
    <row r="721" spans="1:38" ht="1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</row>
    <row r="722" spans="1:38" ht="1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</row>
    <row r="723" spans="1:38" ht="1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</row>
    <row r="724" spans="1:38" ht="1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</row>
    <row r="725" spans="1:38" ht="1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</row>
    <row r="726" spans="1:38" ht="1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</row>
    <row r="727" spans="1:38" ht="1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</row>
    <row r="728" spans="1:38" ht="1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</row>
    <row r="729" spans="1:38" ht="1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</row>
    <row r="730" spans="1:38" ht="1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</row>
    <row r="731" spans="1:38" ht="1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</row>
    <row r="732" spans="1:38" ht="1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</row>
    <row r="733" spans="1:38" ht="1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</row>
    <row r="734" spans="1:38" ht="1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</row>
    <row r="735" spans="1:38" ht="1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</row>
    <row r="736" spans="1:38" ht="1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</row>
    <row r="737" spans="1:38" ht="1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</row>
    <row r="738" spans="1:38" ht="1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</row>
    <row r="739" spans="1:38" ht="1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</row>
    <row r="740" spans="1:38" ht="1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</row>
    <row r="741" spans="1:38" ht="1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</row>
    <row r="742" spans="1:38" ht="1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</row>
    <row r="743" spans="1:38" ht="1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</row>
    <row r="744" spans="1:38" ht="1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</row>
    <row r="745" spans="1:38" ht="1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</row>
    <row r="746" spans="1:38" ht="1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</row>
    <row r="747" spans="1:38" ht="1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</row>
    <row r="748" spans="1:38" ht="1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</row>
    <row r="749" spans="1:38" ht="1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</row>
    <row r="750" spans="1:38" ht="1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</row>
    <row r="751" spans="1:38" ht="1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</row>
    <row r="752" spans="1:38" ht="1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</row>
    <row r="753" spans="1:38" ht="1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</row>
    <row r="754" spans="1:38" ht="1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</row>
    <row r="755" spans="1:38" ht="1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</row>
    <row r="756" spans="1:38" ht="1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</row>
    <row r="757" spans="1:38" ht="1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</row>
    <row r="758" spans="1:38" ht="1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</row>
    <row r="759" spans="1:38" ht="1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</row>
    <row r="760" spans="1:38" ht="1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</row>
    <row r="761" spans="1:38" ht="1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</row>
    <row r="762" spans="1:38" ht="1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</row>
    <row r="763" spans="1:38" ht="1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</row>
    <row r="764" spans="1:38" ht="1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</row>
    <row r="765" spans="1:38" ht="1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</row>
    <row r="766" spans="1:38" ht="1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</row>
    <row r="767" spans="1:38" ht="1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</row>
    <row r="768" spans="1:38" ht="1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</row>
    <row r="769" spans="1:38" ht="1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</row>
    <row r="770" spans="1:38" ht="1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</row>
    <row r="771" spans="1:38" ht="1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</row>
    <row r="772" spans="1:38" ht="1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</row>
    <row r="773" spans="1:38" ht="1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</row>
    <row r="774" spans="1:38" ht="1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</row>
    <row r="775" spans="1:38" ht="1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</row>
    <row r="776" spans="1:38" ht="1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</row>
    <row r="777" spans="1:38" ht="1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</row>
    <row r="778" spans="1:38" ht="1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</row>
    <row r="779" spans="1:38" ht="1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</row>
    <row r="780" spans="1:38" ht="1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</row>
    <row r="781" spans="1:38" ht="1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</row>
    <row r="782" spans="1:38" ht="1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</row>
    <row r="783" spans="1:38" ht="1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</row>
    <row r="784" spans="1:38" ht="1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</row>
    <row r="785" spans="1:38" ht="1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</row>
    <row r="786" spans="1:38" ht="1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</row>
    <row r="787" spans="1:38" ht="1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</row>
    <row r="788" spans="1:38" ht="1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</row>
    <row r="789" spans="1:38" ht="1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</row>
    <row r="790" spans="1:38" ht="1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</row>
    <row r="791" spans="1:38" ht="1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</row>
    <row r="792" spans="1:38" ht="1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</row>
    <row r="793" spans="1:38" ht="1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</row>
    <row r="794" spans="1:38" ht="1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</row>
    <row r="795" spans="1:38" ht="1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</row>
    <row r="796" spans="1:38" ht="1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</row>
    <row r="797" spans="1:38" ht="1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</row>
    <row r="798" spans="1:38" ht="1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</row>
    <row r="799" spans="1:38" ht="1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</row>
    <row r="800" spans="1:38" ht="1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</row>
    <row r="801" spans="1:38" ht="1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</row>
    <row r="802" spans="1:38" ht="1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</row>
    <row r="803" spans="1:38" ht="1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</row>
    <row r="804" spans="1:38" ht="1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</row>
    <row r="805" spans="1:38" ht="1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</row>
    <row r="806" spans="1:38" ht="1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</row>
    <row r="807" spans="1:38" ht="1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</row>
    <row r="808" spans="1:38" ht="1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</row>
    <row r="809" spans="1:38" ht="1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</row>
    <row r="810" spans="1:38" ht="1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</row>
    <row r="811" spans="1:38" ht="1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</row>
    <row r="812" spans="1:38" ht="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</row>
    <row r="813" spans="1:38" ht="1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</row>
    <row r="814" spans="1:38" ht="1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</row>
    <row r="815" spans="1:38" ht="1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</row>
    <row r="816" spans="1:38" ht="1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</row>
    <row r="817" spans="1:38" ht="1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</row>
    <row r="818" spans="1:38" ht="1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</row>
    <row r="819" spans="1:38" ht="1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</row>
    <row r="820" spans="1:38" ht="1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</row>
    <row r="821" spans="1:38" ht="1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</row>
    <row r="822" spans="1:38" ht="1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</row>
    <row r="823" spans="1:38" ht="1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</row>
    <row r="824" spans="1:38" ht="1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</row>
    <row r="825" spans="1:38" ht="1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</row>
    <row r="826" spans="1:38" ht="1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</row>
    <row r="827" spans="1:38" ht="1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</row>
    <row r="828" spans="1:38" ht="1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</row>
    <row r="829" spans="1:38" ht="1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</row>
    <row r="830" spans="1:38" ht="1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</row>
    <row r="831" spans="1:38" ht="1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</row>
    <row r="832" spans="1:38" ht="1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</row>
    <row r="833" spans="1:38" ht="1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</row>
    <row r="834" spans="1:38" ht="1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</row>
    <row r="835" spans="1:38" ht="1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</row>
    <row r="836" spans="1:38" ht="1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</row>
    <row r="837" spans="1:38" ht="1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</row>
    <row r="838" spans="1:38" ht="1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</row>
    <row r="839" spans="1:38" ht="1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</row>
    <row r="840" spans="1:38" ht="1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</row>
    <row r="841" spans="1:38" ht="1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</row>
    <row r="842" spans="1:38" ht="1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</row>
    <row r="843" spans="1:38" ht="1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</row>
    <row r="844" spans="1:38" ht="1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</row>
    <row r="845" spans="1:38" ht="1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</row>
    <row r="846" spans="1:38" ht="1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</row>
    <row r="847" spans="1:38" ht="1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</row>
    <row r="848" spans="1:38" ht="1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</row>
    <row r="849" spans="1:38" ht="1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</row>
    <row r="850" spans="1:38" ht="1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</row>
    <row r="851" spans="1:38" ht="1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</row>
    <row r="852" spans="1:38" ht="1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</row>
    <row r="853" spans="1:38" ht="1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</row>
    <row r="854" spans="1:38" ht="1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</row>
    <row r="855" spans="1:38" ht="1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</row>
    <row r="856" spans="1:38" ht="1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</row>
    <row r="857" spans="1:38" ht="1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</row>
    <row r="858" spans="1:38" ht="1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</row>
    <row r="859" spans="1:38" ht="1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</row>
    <row r="860" spans="1:38" ht="1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</row>
    <row r="861" spans="1:38" ht="1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</row>
    <row r="862" spans="1:38" ht="1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</row>
    <row r="863" spans="1:38" ht="1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</row>
    <row r="864" spans="1:38" ht="1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</row>
    <row r="865" spans="1:38" ht="1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</row>
    <row r="866" spans="1:38" ht="1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</row>
    <row r="867" spans="1:38" ht="1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</row>
    <row r="868" spans="1:38" ht="1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</row>
    <row r="869" spans="1:38" ht="1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</row>
    <row r="870" spans="1:38" ht="1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</row>
    <row r="871" spans="1:38" ht="1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</row>
    <row r="872" spans="1:38" ht="1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</row>
    <row r="873" spans="1:38" ht="1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</row>
    <row r="874" spans="1:38" ht="1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</row>
    <row r="875" spans="1:38" ht="1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</row>
    <row r="876" spans="1:38" ht="1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</row>
    <row r="877" spans="1:38" ht="1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</row>
    <row r="878" spans="1:38" ht="1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</row>
    <row r="879" spans="1:38" ht="1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</row>
    <row r="880" spans="1:38" ht="1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</row>
    <row r="881" spans="1:38" ht="1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</row>
    <row r="882" spans="1:38" ht="1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</row>
    <row r="883" spans="1:38" ht="1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</row>
    <row r="884" spans="1:38" ht="1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</row>
    <row r="885" spans="1:38" ht="1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</row>
    <row r="886" spans="1:38" ht="1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</row>
    <row r="887" spans="1:38" ht="1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</row>
    <row r="888" spans="1:38" ht="1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</row>
    <row r="889" spans="1:38" ht="1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</row>
    <row r="890" spans="1:38" ht="1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</row>
    <row r="891" spans="1:38" ht="1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</row>
    <row r="892" spans="1:38" ht="1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</row>
    <row r="893" spans="1:38" ht="1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</row>
    <row r="894" spans="1:38" ht="1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</row>
    <row r="895" spans="1:38" ht="1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</row>
    <row r="896" spans="1:38" ht="1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</row>
    <row r="897" spans="1:38" ht="1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</row>
    <row r="898" spans="1:38" ht="1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</row>
    <row r="899" spans="1:38" ht="1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</row>
    <row r="900" spans="1:38" ht="1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</row>
    <row r="901" spans="1:38" ht="1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</row>
    <row r="902" spans="1:38" ht="1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</row>
    <row r="903" spans="1:38" ht="1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</row>
    <row r="904" spans="1:38" ht="1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</row>
    <row r="905" spans="1:38" ht="1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</row>
    <row r="906" spans="1:38" ht="1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</row>
    <row r="907" spans="1:38" ht="1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</row>
    <row r="908" spans="1:38" ht="1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</row>
    <row r="909" spans="1:38" ht="1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</row>
    <row r="910" spans="1:38" ht="1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</row>
    <row r="911" spans="1:38" ht="1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</row>
    <row r="912" spans="1:38" ht="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</row>
    <row r="913" spans="1:38" ht="1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</row>
    <row r="914" spans="1:38" ht="1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</row>
    <row r="915" spans="1:38" ht="1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</row>
    <row r="916" spans="1:38" ht="1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</row>
    <row r="917" spans="1:38" ht="1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</row>
    <row r="918" spans="1:38" ht="1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</row>
    <row r="919" spans="1:38" ht="1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</row>
    <row r="920" spans="1:38" ht="1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</row>
    <row r="921" spans="1:38" ht="1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</row>
    <row r="922" spans="1:38" ht="1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</row>
    <row r="923" spans="1:38" ht="1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</row>
    <row r="924" spans="1:38" ht="1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</row>
    <row r="925" spans="1:38" ht="1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</row>
    <row r="926" spans="1:38" ht="1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</row>
    <row r="927" spans="1:38" ht="1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</row>
    <row r="928" spans="1:38" ht="1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</row>
    <row r="929" spans="1:38" ht="1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</row>
    <row r="930" spans="1:38" ht="1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</row>
    <row r="931" spans="1:38" ht="1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</row>
    <row r="932" spans="1:38" ht="1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</row>
    <row r="933" spans="1:38" ht="1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</row>
    <row r="934" spans="1:38" ht="1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</row>
    <row r="935" spans="1:38" ht="1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</row>
    <row r="936" spans="1:38" ht="1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</row>
    <row r="937" spans="1:38" ht="1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</row>
    <row r="938" spans="1:38" ht="1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</row>
    <row r="939" spans="1:38" ht="1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</row>
    <row r="940" spans="1:38" ht="1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</row>
    <row r="941" spans="1:38" ht="1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</row>
    <row r="942" spans="1:38" ht="1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</row>
    <row r="943" spans="1:38" ht="1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</row>
    <row r="944" spans="1:38" ht="1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</row>
    <row r="945" spans="1:38" ht="1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</row>
    <row r="946" spans="1:38" ht="1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</row>
    <row r="947" spans="1:38" ht="1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</row>
    <row r="948" spans="1:38" ht="1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</row>
    <row r="949" spans="1:38" ht="1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</row>
    <row r="950" spans="1:38" ht="1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</row>
    <row r="951" spans="1:38" ht="1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</row>
    <row r="952" spans="1:38" ht="1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</row>
    <row r="953" spans="1:38" ht="1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</row>
    <row r="954" spans="1:38" ht="1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</row>
    <row r="955" spans="1:38" ht="1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</row>
    <row r="956" spans="1:38" ht="1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</row>
    <row r="957" spans="1:38" ht="1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</row>
    <row r="958" spans="1:38" ht="1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</row>
    <row r="959" spans="1:38" ht="1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</row>
    <row r="960" spans="1:38" ht="1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</row>
    <row r="961" spans="1:38" ht="1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</row>
    <row r="962" spans="1:38" ht="1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</row>
    <row r="963" spans="1:38" ht="1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</row>
    <row r="964" spans="1:38" ht="1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</row>
    <row r="965" spans="1:38" ht="1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</row>
    <row r="966" spans="1:38" ht="1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</row>
    <row r="967" spans="1:38" ht="1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</row>
    <row r="968" spans="1:38" ht="1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</row>
    <row r="969" spans="1:38" ht="1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</row>
    <row r="970" spans="1:38" ht="1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</row>
    <row r="971" spans="1:38" ht="1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</row>
    <row r="972" spans="1:38" ht="1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</row>
    <row r="973" spans="1:38" ht="1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</row>
    <row r="974" spans="1:38" ht="1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</row>
    <row r="975" spans="1:38" ht="1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</row>
    <row r="976" spans="1:38" ht="1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</row>
    <row r="977" spans="1:38" ht="1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</row>
    <row r="978" spans="1:38" ht="1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</row>
    <row r="979" spans="1:38" ht="1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</row>
    <row r="980" spans="1:38" ht="1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</row>
    <row r="981" spans="1:38" ht="1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</row>
    <row r="982" spans="1:38" ht="1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</row>
    <row r="983" spans="1:38" ht="1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</row>
    <row r="984" spans="1:38" ht="1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</row>
    <row r="985" spans="1:38" ht="1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</row>
    <row r="986" spans="1:38" ht="1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</row>
    <row r="987" spans="1:38" ht="1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</row>
    <row r="988" spans="1:38" ht="1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</row>
    <row r="989" spans="1:38" ht="1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</row>
    <row r="990" spans="1:38" ht="1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</row>
    <row r="991" spans="1:38" ht="1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</row>
    <row r="992" spans="1:38" ht="1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</row>
    <row r="993" spans="1:38" ht="1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</row>
    <row r="994" spans="1:38" ht="1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</row>
    <row r="995" spans="1:38" ht="1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</row>
    <row r="996" spans="1:38" ht="1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</row>
    <row r="997" spans="1:38" ht="1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</row>
    <row r="998" spans="1:38" ht="1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</row>
    <row r="999" spans="1:38" ht="1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</row>
    <row r="1000" spans="1:38" ht="1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baseColWidth="10" defaultColWidth="17.33203125" defaultRowHeight="15" customHeight="1" x14ac:dyDescent="0"/>
  <cols>
    <col min="1" max="1" width="9.5" customWidth="1"/>
    <col min="2" max="38" width="8.6640625" customWidth="1"/>
  </cols>
  <sheetData>
    <row r="1" spans="1:38" ht="12.75" customHeight="1">
      <c r="A1" s="70">
        <v>-2.3147000000000001E-2</v>
      </c>
      <c r="B1" s="71">
        <v>-2.2516000000000001E-2</v>
      </c>
      <c r="C1" s="71">
        <v>-2.3158000000000002E-2</v>
      </c>
      <c r="D1" s="71">
        <v>-2.3720999999999999E-2</v>
      </c>
      <c r="E1" s="71">
        <v>-2.1354999999999999E-2</v>
      </c>
      <c r="F1" s="71">
        <v>-1.8779000000000001E-2</v>
      </c>
      <c r="G1" s="71">
        <v>-2.2016000000000001E-2</v>
      </c>
      <c r="H1" s="71">
        <v>-1.8189E-2</v>
      </c>
      <c r="I1" s="71">
        <v>-1.9186999999999999E-2</v>
      </c>
      <c r="J1" s="71">
        <v>-2.0317000000000002E-2</v>
      </c>
      <c r="K1" s="71">
        <v>-1.7135000000000001E-2</v>
      </c>
      <c r="L1" s="71">
        <v>-1.6275000000000001E-2</v>
      </c>
      <c r="M1" s="71">
        <v>-1.5415E-2</v>
      </c>
      <c r="N1" s="71">
        <v>-1.4104999999999999E-2</v>
      </c>
      <c r="O1" s="71">
        <v>-1.0997E-2</v>
      </c>
      <c r="P1" s="71">
        <v>-1.2551E-2</v>
      </c>
      <c r="Q1" s="71">
        <v>-1.0874E-2</v>
      </c>
      <c r="R1" s="71">
        <v>-8.8170000000000002E-3</v>
      </c>
      <c r="S1" s="71">
        <v>-5.6519999999999999E-3</v>
      </c>
      <c r="T1" s="71">
        <v>-5.1000000000000004E-3</v>
      </c>
      <c r="U1" s="71">
        <v>-2.0569999999999998E-3</v>
      </c>
      <c r="V1" s="71">
        <v>-3.8349999999999999E-3</v>
      </c>
      <c r="W1" s="71">
        <v>-1.3240000000000001E-3</v>
      </c>
      <c r="X1" s="71">
        <v>-1.797E-3</v>
      </c>
      <c r="Y1" s="71">
        <v>-3.852E-3</v>
      </c>
      <c r="Z1" s="71">
        <v>0</v>
      </c>
      <c r="AA1" s="71">
        <v>7.6999999999999996E-4</v>
      </c>
      <c r="AB1" s="71">
        <v>1.4840000000000001E-3</v>
      </c>
      <c r="AC1" s="71">
        <v>8.3500000000000002E-4</v>
      </c>
      <c r="AD1" s="71">
        <v>3.8570000000000002E-3</v>
      </c>
      <c r="AE1" s="71">
        <v>2.4849999999999998E-3</v>
      </c>
      <c r="AF1" s="71">
        <v>5.5620000000000001E-3</v>
      </c>
      <c r="AG1" s="71">
        <v>5.8329999999999996E-3</v>
      </c>
      <c r="AH1" s="71">
        <v>9.0010000000000003E-3</v>
      </c>
      <c r="AI1" s="71">
        <v>8.3420000000000005E-3</v>
      </c>
      <c r="AJ1" s="71">
        <v>9.9369999999999997E-3</v>
      </c>
      <c r="AK1" s="71">
        <v>9.4240000000000001E-3</v>
      </c>
      <c r="AL1" s="71">
        <v>6.9420000000000003E-3</v>
      </c>
    </row>
    <row r="2" spans="1:38" ht="12.75" customHeight="1">
      <c r="A2" s="70">
        <v>-2.1326000000000001E-2</v>
      </c>
      <c r="B2" s="71">
        <v>-2.0288E-2</v>
      </c>
      <c r="C2" s="71">
        <v>-2.0250000000000001E-2</v>
      </c>
      <c r="D2" s="71">
        <v>-1.9155999999999999E-2</v>
      </c>
      <c r="E2" s="71">
        <v>-1.9037999999999999E-2</v>
      </c>
      <c r="F2" s="71">
        <v>-1.7239999999999998E-2</v>
      </c>
      <c r="G2" s="71">
        <v>-1.8588E-2</v>
      </c>
      <c r="H2" s="71">
        <v>-1.5324000000000001E-2</v>
      </c>
      <c r="I2" s="71">
        <v>-1.6555E-2</v>
      </c>
      <c r="J2" s="71">
        <v>-1.6185000000000001E-2</v>
      </c>
      <c r="K2" s="71">
        <v>-1.4286E-2</v>
      </c>
      <c r="L2" s="71">
        <v>-1.3134E-2</v>
      </c>
      <c r="M2" s="71">
        <v>-1.2670000000000001E-2</v>
      </c>
      <c r="N2" s="71">
        <v>-1.0042000000000001E-2</v>
      </c>
      <c r="O2" s="71">
        <v>-9.3279999999999995E-3</v>
      </c>
      <c r="P2" s="71">
        <v>-9.6380000000000007E-3</v>
      </c>
      <c r="Q2" s="71">
        <v>-8.1679999999999999E-3</v>
      </c>
      <c r="R2" s="71">
        <v>-6.2179999999999996E-3</v>
      </c>
      <c r="S2" s="71">
        <v>-3.4280000000000001E-3</v>
      </c>
      <c r="T2" s="71">
        <v>-3.2780000000000001E-3</v>
      </c>
      <c r="U2" s="71">
        <v>-2.8110000000000001E-3</v>
      </c>
      <c r="V2" s="71">
        <v>-3.8860000000000001E-3</v>
      </c>
      <c r="W2" s="71">
        <v>-5.1199999999999998E-4</v>
      </c>
      <c r="X2" s="71">
        <v>-1.743E-3</v>
      </c>
      <c r="Y2" s="71">
        <v>-2.0639999999999999E-3</v>
      </c>
      <c r="Z2" s="71">
        <v>0</v>
      </c>
      <c r="AA2" s="71">
        <v>-4.4999999999999999E-4</v>
      </c>
      <c r="AB2" s="71">
        <v>3.2899999999999997E-4</v>
      </c>
      <c r="AC2" s="71">
        <v>-5.3399999999999997E-4</v>
      </c>
      <c r="AD2" s="71">
        <v>1.0889999999999999E-3</v>
      </c>
      <c r="AE2" s="71">
        <v>1.1249999999999999E-3</v>
      </c>
      <c r="AF2" s="71">
        <v>3.1670000000000001E-3</v>
      </c>
      <c r="AG2" s="71">
        <v>3.3210000000000002E-3</v>
      </c>
      <c r="AH2" s="71">
        <v>4.078E-3</v>
      </c>
      <c r="AI2" s="71">
        <v>4.8390000000000004E-3</v>
      </c>
      <c r="AJ2" s="71">
        <v>5.5750000000000001E-3</v>
      </c>
      <c r="AK2" s="71">
        <v>4.4780000000000002E-3</v>
      </c>
      <c r="AL2" s="71">
        <v>1.797E-3</v>
      </c>
    </row>
    <row r="3" spans="1:38" ht="12.75" customHeight="1">
      <c r="A3" s="70">
        <v>-1.208E-2</v>
      </c>
      <c r="B3" s="71">
        <v>-1.0711E-2</v>
      </c>
      <c r="C3" s="71">
        <v>-1.0718E-2</v>
      </c>
      <c r="D3" s="71">
        <v>-9.6170000000000005E-3</v>
      </c>
      <c r="E3" s="71">
        <v>-8.8880000000000001E-3</v>
      </c>
      <c r="F3" s="71">
        <v>-7.8309999999999994E-3</v>
      </c>
      <c r="G3" s="71">
        <v>-1.0132E-2</v>
      </c>
      <c r="H3" s="71">
        <v>-7.1479999999999998E-3</v>
      </c>
      <c r="I3" s="71">
        <v>-7.5209999999999999E-3</v>
      </c>
      <c r="J3" s="71">
        <v>-7.8930000000000007E-3</v>
      </c>
      <c r="K3" s="71">
        <v>-6.6940000000000003E-3</v>
      </c>
      <c r="L3" s="71">
        <v>-6.5640000000000004E-3</v>
      </c>
      <c r="M3" s="71">
        <v>-6.5539999999999999E-3</v>
      </c>
      <c r="N3" s="71">
        <v>-3.9370000000000004E-3</v>
      </c>
      <c r="O3" s="71">
        <v>-3.1570000000000001E-3</v>
      </c>
      <c r="P3" s="71">
        <v>-4.9810000000000002E-3</v>
      </c>
      <c r="Q3" s="71">
        <v>-2.8900000000000002E-3</v>
      </c>
      <c r="R3" s="71">
        <v>-1.92E-3</v>
      </c>
      <c r="S3" s="71">
        <v>-9.8799999999999995E-4</v>
      </c>
      <c r="T3" s="71">
        <v>-8.4199999999999998E-4</v>
      </c>
      <c r="U3" s="71">
        <v>5.6999999999999998E-4</v>
      </c>
      <c r="V3" s="71">
        <v>8.2799999999999996E-4</v>
      </c>
      <c r="W3" s="71">
        <v>7.8399999999999997E-4</v>
      </c>
      <c r="X3" s="71">
        <v>-3.5300000000000002E-4</v>
      </c>
      <c r="Y3" s="71">
        <v>-6.9499999999999998E-4</v>
      </c>
      <c r="Z3" s="71">
        <v>0</v>
      </c>
      <c r="AA3" s="71">
        <v>7.45E-4</v>
      </c>
      <c r="AB3" s="71">
        <v>4.7399999999999997E-4</v>
      </c>
      <c r="AC3" s="71">
        <v>-8.7999999999999998E-5</v>
      </c>
      <c r="AD3" s="71">
        <v>5.0699999999999996E-4</v>
      </c>
      <c r="AE3" s="71">
        <v>-4.8500000000000003E-4</v>
      </c>
      <c r="AF3" s="71">
        <v>2.062E-3</v>
      </c>
      <c r="AG3" s="71">
        <v>1.604E-3</v>
      </c>
      <c r="AH3" s="71">
        <v>2.215E-3</v>
      </c>
      <c r="AI3" s="71">
        <v>1.7129999999999999E-3</v>
      </c>
      <c r="AJ3" s="71">
        <v>2.5920000000000001E-3</v>
      </c>
      <c r="AK3" s="71">
        <v>6.7599999999999995E-4</v>
      </c>
      <c r="AL3" s="71">
        <v>-2.643E-3</v>
      </c>
    </row>
    <row r="4" spans="1:38" ht="12.75" customHeight="1">
      <c r="A4" s="70">
        <v>-5.326E-3</v>
      </c>
      <c r="B4" s="71">
        <v>-3.9259999999999998E-3</v>
      </c>
      <c r="C4" s="71">
        <v>-3.8010000000000001E-3</v>
      </c>
      <c r="D4" s="71">
        <v>-3.3430000000000001E-3</v>
      </c>
      <c r="E4" s="71">
        <v>-2.3110000000000001E-3</v>
      </c>
      <c r="F4" s="71">
        <v>-1.604E-3</v>
      </c>
      <c r="G4" s="71">
        <v>-3.0439999999999998E-3</v>
      </c>
      <c r="H4" s="71">
        <v>-5.4299999999999997E-4</v>
      </c>
      <c r="I4" s="71">
        <v>-1.477E-3</v>
      </c>
      <c r="J4" s="71">
        <v>-2.2669999999999999E-3</v>
      </c>
      <c r="K4" s="71">
        <v>-1.369E-3</v>
      </c>
      <c r="L4" s="71">
        <v>7.7000000000000001E-5</v>
      </c>
      <c r="M4" s="71">
        <v>-8.5999999999999998E-4</v>
      </c>
      <c r="N4" s="71">
        <v>4.9600000000000002E-4</v>
      </c>
      <c r="O4" s="71">
        <v>1.176E-3</v>
      </c>
      <c r="P4" s="71">
        <v>1.0399999999999999E-4</v>
      </c>
      <c r="Q4" s="71">
        <v>7.2499999999999995E-4</v>
      </c>
      <c r="R4" s="71">
        <v>1.4790000000000001E-3</v>
      </c>
      <c r="S4" s="71">
        <v>1.3910000000000001E-3</v>
      </c>
      <c r="T4" s="71">
        <v>1.338E-3</v>
      </c>
      <c r="U4" s="71">
        <v>1.8029999999999999E-3</v>
      </c>
      <c r="V4" s="71">
        <v>2.1100000000000001E-4</v>
      </c>
      <c r="W4" s="71">
        <v>1.8370000000000001E-3</v>
      </c>
      <c r="X4" s="71">
        <v>4.0200000000000001E-4</v>
      </c>
      <c r="Y4" s="71">
        <v>-1.152E-3</v>
      </c>
      <c r="Z4" s="71">
        <v>0</v>
      </c>
      <c r="AA4" s="71">
        <v>-2.2100000000000001E-4</v>
      </c>
      <c r="AB4" s="71">
        <v>-3.6499999999999998E-4</v>
      </c>
      <c r="AC4" s="71">
        <v>-1.7409999999999999E-3</v>
      </c>
      <c r="AD4" s="71">
        <v>-7.2000000000000005E-4</v>
      </c>
      <c r="AE4" s="71">
        <v>-2.5119999999999999E-3</v>
      </c>
      <c r="AF4" s="71">
        <v>-7.5100000000000004E-4</v>
      </c>
      <c r="AG4" s="71">
        <v>-1.2949999999999999E-3</v>
      </c>
      <c r="AH4" s="71">
        <v>-1.7409999999999999E-3</v>
      </c>
      <c r="AI4" s="71">
        <v>-2.9260000000000002E-3</v>
      </c>
      <c r="AJ4" s="71">
        <v>-2.4520000000000002E-3</v>
      </c>
      <c r="AK4" s="71">
        <v>-4.5189999999999996E-3</v>
      </c>
      <c r="AL4" s="71">
        <v>-6.6389999999999999E-3</v>
      </c>
    </row>
    <row r="5" spans="1:38" ht="12.75" customHeight="1">
      <c r="A5" s="70">
        <v>2.3340000000000001E-3</v>
      </c>
      <c r="B5" s="71">
        <v>3.2230000000000002E-3</v>
      </c>
      <c r="C5" s="71">
        <v>3.6059999999999998E-3</v>
      </c>
      <c r="D5" s="71">
        <v>4.1240000000000001E-3</v>
      </c>
      <c r="E5" s="71">
        <v>4.535E-3</v>
      </c>
      <c r="F5" s="71">
        <v>4.9620000000000003E-3</v>
      </c>
      <c r="G5" s="71">
        <v>2.7590000000000002E-3</v>
      </c>
      <c r="H5" s="71">
        <v>4.5240000000000002E-3</v>
      </c>
      <c r="I5" s="71">
        <v>4.6849999999999999E-3</v>
      </c>
      <c r="J5" s="71">
        <v>3.0999999999999999E-3</v>
      </c>
      <c r="K5" s="71">
        <v>4.0990000000000002E-3</v>
      </c>
      <c r="L5" s="71">
        <v>4.2110000000000003E-3</v>
      </c>
      <c r="M5" s="71">
        <v>3.6870000000000002E-3</v>
      </c>
      <c r="N5" s="71">
        <v>4.646E-3</v>
      </c>
      <c r="O5" s="71">
        <v>4.5409999999999999E-3</v>
      </c>
      <c r="P5" s="71">
        <v>3.078E-3</v>
      </c>
      <c r="Q5" s="71">
        <v>4.3470000000000002E-3</v>
      </c>
      <c r="R5" s="71">
        <v>3.3839999999999999E-3</v>
      </c>
      <c r="S5" s="71">
        <v>3.9459999999999999E-3</v>
      </c>
      <c r="T5" s="71">
        <v>2.885E-3</v>
      </c>
      <c r="U5" s="71">
        <v>2.9489999999999998E-3</v>
      </c>
      <c r="V5" s="71">
        <v>1.967E-3</v>
      </c>
      <c r="W5" s="71">
        <v>2.0630000000000002E-3</v>
      </c>
      <c r="X5" s="71">
        <v>8.0000000000000004E-4</v>
      </c>
      <c r="Y5" s="71">
        <v>-2.8800000000000001E-4</v>
      </c>
      <c r="Z5" s="71">
        <v>0</v>
      </c>
      <c r="AA5" s="71">
        <v>-5.4100000000000003E-4</v>
      </c>
      <c r="AB5" s="71">
        <v>-2.049E-3</v>
      </c>
      <c r="AC5" s="71">
        <v>-2.8939999999999999E-3</v>
      </c>
      <c r="AD5" s="71">
        <v>-3.0569999999999998E-3</v>
      </c>
      <c r="AE5" s="71">
        <v>-3.836E-3</v>
      </c>
      <c r="AF5" s="71">
        <v>-3.869E-3</v>
      </c>
      <c r="AG5" s="71">
        <v>-4.6690000000000004E-3</v>
      </c>
      <c r="AH5" s="71">
        <v>-4.914E-3</v>
      </c>
      <c r="AI5" s="71">
        <v>-6.1409999999999998E-3</v>
      </c>
      <c r="AJ5" s="71">
        <v>-7.025E-3</v>
      </c>
      <c r="AK5" s="71">
        <v>-8.8240000000000002E-3</v>
      </c>
      <c r="AL5" s="71">
        <v>-1.1263E-2</v>
      </c>
    </row>
    <row r="6" spans="1:38" ht="12.75" customHeight="1">
      <c r="A6" s="70">
        <v>6.8970000000000004E-3</v>
      </c>
      <c r="B6" s="71">
        <v>7.8230000000000001E-3</v>
      </c>
      <c r="C6" s="71">
        <v>7.7710000000000001E-3</v>
      </c>
      <c r="D6" s="71">
        <v>8.3199999999999993E-3</v>
      </c>
      <c r="E6" s="71">
        <v>8.3260000000000001E-3</v>
      </c>
      <c r="F6" s="71">
        <v>8.4539999999999997E-3</v>
      </c>
      <c r="G6" s="71">
        <v>6.7790000000000003E-3</v>
      </c>
      <c r="H6" s="71">
        <v>8.404E-3</v>
      </c>
      <c r="I6" s="71">
        <v>7.7210000000000004E-3</v>
      </c>
      <c r="J6" s="71">
        <v>6.4180000000000001E-3</v>
      </c>
      <c r="K6" s="71">
        <v>7.6790000000000001E-3</v>
      </c>
      <c r="L6" s="71">
        <v>7.2659999999999999E-3</v>
      </c>
      <c r="M6" s="71">
        <v>6.1339999999999997E-3</v>
      </c>
      <c r="N6" s="71">
        <v>6.9340000000000001E-3</v>
      </c>
      <c r="O6" s="71">
        <v>6.5929999999999999E-3</v>
      </c>
      <c r="P6" s="71">
        <v>5.6039999999999996E-3</v>
      </c>
      <c r="Q6" s="71">
        <v>5.5079999999999999E-3</v>
      </c>
      <c r="R6" s="71">
        <v>5.2209999999999999E-3</v>
      </c>
      <c r="S6" s="71">
        <v>4.4759999999999999E-3</v>
      </c>
      <c r="T6" s="71">
        <v>3.8189999999999999E-3</v>
      </c>
      <c r="U6" s="71">
        <v>3.5209999999999998E-3</v>
      </c>
      <c r="V6" s="71">
        <v>1.3450000000000001E-3</v>
      </c>
      <c r="W6" s="71">
        <v>2.444E-3</v>
      </c>
      <c r="X6" s="71">
        <v>7.5900000000000002E-4</v>
      </c>
      <c r="Y6" s="71">
        <v>-1.2210000000000001E-3</v>
      </c>
      <c r="Z6" s="71">
        <v>0</v>
      </c>
      <c r="AA6" s="71">
        <v>-9.2599999999999996E-4</v>
      </c>
      <c r="AB6" s="71">
        <v>-2.3839999999999998E-3</v>
      </c>
      <c r="AC6" s="71">
        <v>-3.826E-3</v>
      </c>
      <c r="AD6" s="71">
        <v>-3.5469999999999998E-3</v>
      </c>
      <c r="AE6" s="71">
        <v>-5.6959999999999997E-3</v>
      </c>
      <c r="AF6" s="71">
        <v>-5.019E-3</v>
      </c>
      <c r="AG6" s="71">
        <v>-6.3229999999999996E-3</v>
      </c>
      <c r="AH6" s="71">
        <v>-7.2300000000000003E-3</v>
      </c>
      <c r="AI6" s="71">
        <v>-8.6130000000000009E-3</v>
      </c>
      <c r="AJ6" s="71">
        <v>-9.0790000000000003E-3</v>
      </c>
      <c r="AK6" s="71">
        <v>-1.1599999999999999E-2</v>
      </c>
      <c r="AL6" s="71">
        <v>-1.3193E-2</v>
      </c>
    </row>
    <row r="7" spans="1:38" ht="12.75" customHeight="1">
      <c r="A7" s="70">
        <v>1.0123E-2</v>
      </c>
      <c r="B7" s="71">
        <v>1.099E-2</v>
      </c>
      <c r="C7" s="71">
        <v>1.1391E-2</v>
      </c>
      <c r="D7" s="71">
        <v>1.1476999999999999E-2</v>
      </c>
      <c r="E7" s="71">
        <v>1.1457E-2</v>
      </c>
      <c r="F7" s="71">
        <v>1.1644E-2</v>
      </c>
      <c r="G7" s="71">
        <v>9.9000000000000008E-3</v>
      </c>
      <c r="H7" s="71">
        <v>1.1375E-2</v>
      </c>
      <c r="I7" s="71">
        <v>1.0817E-2</v>
      </c>
      <c r="J7" s="71">
        <v>1.0144E-2</v>
      </c>
      <c r="K7" s="71">
        <v>1.0159E-2</v>
      </c>
      <c r="L7" s="71">
        <v>1.0076E-2</v>
      </c>
      <c r="M7" s="71">
        <v>9.3120000000000008E-3</v>
      </c>
      <c r="N7" s="71">
        <v>1.0201E-2</v>
      </c>
      <c r="O7" s="71">
        <v>9.6919999999999992E-3</v>
      </c>
      <c r="P7" s="71">
        <v>8.1390000000000004E-3</v>
      </c>
      <c r="Q7" s="71">
        <v>8.1510000000000003E-3</v>
      </c>
      <c r="R7" s="71">
        <v>7.2950000000000003E-3</v>
      </c>
      <c r="S7" s="71">
        <v>7.3730000000000002E-3</v>
      </c>
      <c r="T7" s="71">
        <v>5.2880000000000002E-3</v>
      </c>
      <c r="U7" s="71">
        <v>5.0980000000000001E-3</v>
      </c>
      <c r="V7" s="71">
        <v>2.9640000000000001E-3</v>
      </c>
      <c r="W7" s="71">
        <v>3.4009999999999999E-3</v>
      </c>
      <c r="X7" s="71">
        <v>1.9040000000000001E-3</v>
      </c>
      <c r="Y7" s="71">
        <v>3.3199999999999999E-4</v>
      </c>
      <c r="Z7" s="71">
        <v>0</v>
      </c>
      <c r="AA7" s="71">
        <v>-2.5900000000000001E-4</v>
      </c>
      <c r="AB7" s="71">
        <v>-1.4289999999999999E-3</v>
      </c>
      <c r="AC7" s="71">
        <v>-2.9619999999999998E-3</v>
      </c>
      <c r="AD7" s="71">
        <v>-3.4789999999999999E-3</v>
      </c>
      <c r="AE7" s="71">
        <v>-4.8669999999999998E-3</v>
      </c>
      <c r="AF7" s="71">
        <v>-5.2620000000000002E-3</v>
      </c>
      <c r="AG7" s="71">
        <v>-6.3229999999999996E-3</v>
      </c>
      <c r="AH7" s="71">
        <v>-7.2859999999999999E-3</v>
      </c>
      <c r="AI7" s="71">
        <v>-9.2339999999999992E-3</v>
      </c>
      <c r="AJ7" s="71">
        <v>-9.5119999999999996E-3</v>
      </c>
      <c r="AK7" s="71">
        <v>-1.1709000000000001E-2</v>
      </c>
      <c r="AL7" s="71">
        <v>-1.4121E-2</v>
      </c>
    </row>
    <row r="8" spans="1:38" ht="12.75" customHeight="1">
      <c r="A8" s="70">
        <v>1.133E-2</v>
      </c>
      <c r="B8" s="71">
        <v>1.1984E-2</v>
      </c>
      <c r="C8" s="71">
        <v>1.2630000000000001E-2</v>
      </c>
      <c r="D8" s="71">
        <v>1.2966E-2</v>
      </c>
      <c r="E8" s="71">
        <v>1.2895E-2</v>
      </c>
      <c r="F8" s="71">
        <v>1.3047E-2</v>
      </c>
      <c r="G8" s="71">
        <v>1.1305000000000001E-2</v>
      </c>
      <c r="H8" s="71">
        <v>1.2531E-2</v>
      </c>
      <c r="I8" s="71">
        <v>1.2007E-2</v>
      </c>
      <c r="J8" s="71">
        <v>1.1004999999999999E-2</v>
      </c>
      <c r="K8" s="71">
        <v>1.1132E-2</v>
      </c>
      <c r="L8" s="71">
        <v>1.1166000000000001E-2</v>
      </c>
      <c r="M8" s="71">
        <v>1.017E-2</v>
      </c>
      <c r="N8" s="71">
        <v>1.0342E-2</v>
      </c>
      <c r="O8" s="71">
        <v>9.9699999999999997E-3</v>
      </c>
      <c r="P8" s="71">
        <v>8.6280000000000003E-3</v>
      </c>
      <c r="Q8" s="71">
        <v>8.3680000000000004E-3</v>
      </c>
      <c r="R8" s="71">
        <v>7.3749999999999996E-3</v>
      </c>
      <c r="S8" s="71">
        <v>6.5129999999999997E-3</v>
      </c>
      <c r="T8" s="71">
        <v>5.914E-3</v>
      </c>
      <c r="U8" s="71">
        <v>5.1479999999999998E-3</v>
      </c>
      <c r="V8" s="71">
        <v>2.9849999999999998E-3</v>
      </c>
      <c r="W8" s="71">
        <v>3.0609999999999999E-3</v>
      </c>
      <c r="X8" s="71">
        <v>1.536E-3</v>
      </c>
      <c r="Y8" s="71">
        <v>2.23E-4</v>
      </c>
      <c r="Z8" s="71">
        <v>0</v>
      </c>
      <c r="AA8" s="71">
        <v>-5.6800000000000004E-4</v>
      </c>
      <c r="AB8" s="71">
        <v>-2.006E-3</v>
      </c>
      <c r="AC8" s="71">
        <v>-3.5430000000000001E-3</v>
      </c>
      <c r="AD8" s="71">
        <v>-3.6719999999999999E-3</v>
      </c>
      <c r="AE8" s="71">
        <v>-5.5640000000000004E-3</v>
      </c>
      <c r="AF8" s="71">
        <v>-5.5149999999999999E-3</v>
      </c>
      <c r="AG8" s="71">
        <v>-6.9309999999999997E-3</v>
      </c>
      <c r="AH8" s="71">
        <v>-7.8510000000000003E-3</v>
      </c>
      <c r="AI8" s="71">
        <v>-9.3640000000000008E-3</v>
      </c>
      <c r="AJ8" s="71">
        <v>-1.0248999999999999E-2</v>
      </c>
      <c r="AK8" s="71">
        <v>-1.2182E-2</v>
      </c>
      <c r="AL8" s="71">
        <v>-1.3991999999999999E-2</v>
      </c>
    </row>
    <row r="9" spans="1:38" ht="12.75" customHeight="1">
      <c r="A9" s="70">
        <v>1.1805E-2</v>
      </c>
      <c r="B9" s="71">
        <v>1.2253999999999999E-2</v>
      </c>
      <c r="C9" s="71">
        <v>1.243E-2</v>
      </c>
      <c r="D9" s="71">
        <v>1.2801E-2</v>
      </c>
      <c r="E9" s="71">
        <v>1.2789999999999999E-2</v>
      </c>
      <c r="F9" s="71">
        <v>1.2579999999999999E-2</v>
      </c>
      <c r="G9" s="71">
        <v>1.1546000000000001E-2</v>
      </c>
      <c r="H9" s="71">
        <v>1.2305999999999999E-2</v>
      </c>
      <c r="I9" s="71">
        <v>1.1978000000000001E-2</v>
      </c>
      <c r="J9" s="71">
        <v>1.119E-2</v>
      </c>
      <c r="K9" s="71">
        <v>1.1511E-2</v>
      </c>
      <c r="L9" s="71">
        <v>1.1132E-2</v>
      </c>
      <c r="M9" s="71">
        <v>1.0485E-2</v>
      </c>
      <c r="N9" s="71">
        <v>1.0335E-2</v>
      </c>
      <c r="O9" s="71">
        <v>9.9089999999999994E-3</v>
      </c>
      <c r="P9" s="71">
        <v>8.9130000000000008E-3</v>
      </c>
      <c r="Q9" s="71">
        <v>8.3210000000000003E-3</v>
      </c>
      <c r="R9" s="71">
        <v>7.6030000000000004E-3</v>
      </c>
      <c r="S9" s="71">
        <v>6.7990000000000004E-3</v>
      </c>
      <c r="T9" s="71">
        <v>5.6429999999999996E-3</v>
      </c>
      <c r="U9" s="71">
        <v>4.7689999999999998E-3</v>
      </c>
      <c r="V9" s="71">
        <v>3.1970000000000002E-3</v>
      </c>
      <c r="W9" s="71">
        <v>2.7460000000000002E-3</v>
      </c>
      <c r="X9" s="71">
        <v>1.6459999999999999E-3</v>
      </c>
      <c r="Y9" s="71">
        <v>-5.5000000000000002E-5</v>
      </c>
      <c r="Z9" s="71">
        <v>0</v>
      </c>
      <c r="AA9" s="71">
        <v>-8.4699999999999999E-4</v>
      </c>
      <c r="AB9" s="71">
        <v>-1.642E-3</v>
      </c>
      <c r="AC9" s="71">
        <v>-3.2880000000000001E-3</v>
      </c>
      <c r="AD9" s="71">
        <v>-3.8349999999999999E-3</v>
      </c>
      <c r="AE9" s="71">
        <v>-5.574E-3</v>
      </c>
      <c r="AF9" s="71">
        <v>-5.4450000000000002E-3</v>
      </c>
      <c r="AG9" s="71">
        <v>-6.79E-3</v>
      </c>
      <c r="AH9" s="71">
        <v>-7.6649999999999999E-3</v>
      </c>
      <c r="AI9" s="71">
        <v>-9.3439999999999999E-3</v>
      </c>
      <c r="AJ9" s="71">
        <v>-1.04E-2</v>
      </c>
      <c r="AK9" s="71">
        <v>-1.2049000000000001E-2</v>
      </c>
      <c r="AL9" s="71">
        <v>-1.3687E-2</v>
      </c>
    </row>
    <row r="10" spans="1:38" ht="12.75" customHeight="1">
      <c r="A10" s="70">
        <v>1.2156999999999999E-2</v>
      </c>
      <c r="B10" s="71">
        <v>1.2514000000000001E-2</v>
      </c>
      <c r="C10" s="71">
        <v>1.2602E-2</v>
      </c>
      <c r="D10" s="71">
        <v>1.2754E-2</v>
      </c>
      <c r="E10" s="71">
        <v>1.2659999999999999E-2</v>
      </c>
      <c r="F10" s="71">
        <v>1.2848E-2</v>
      </c>
      <c r="G10" s="71">
        <v>1.1457999999999999E-2</v>
      </c>
      <c r="H10" s="71">
        <v>1.2728E-2</v>
      </c>
      <c r="I10" s="71">
        <v>1.1863E-2</v>
      </c>
      <c r="J10" s="71">
        <v>1.0831E-2</v>
      </c>
      <c r="K10" s="71">
        <v>1.1157E-2</v>
      </c>
      <c r="L10" s="71">
        <v>1.0730999999999999E-2</v>
      </c>
      <c r="M10" s="71">
        <v>1.0586999999999999E-2</v>
      </c>
      <c r="N10" s="71">
        <v>1.0544E-2</v>
      </c>
      <c r="O10" s="71">
        <v>1.0034E-2</v>
      </c>
      <c r="P10" s="71">
        <v>8.9309999999999997E-3</v>
      </c>
      <c r="Q10" s="71">
        <v>8.7180000000000001E-3</v>
      </c>
      <c r="R10" s="71">
        <v>7.5729999999999999E-3</v>
      </c>
      <c r="S10" s="71">
        <v>6.9069999999999999E-3</v>
      </c>
      <c r="T10" s="71">
        <v>5.7609999999999996E-3</v>
      </c>
      <c r="U10" s="71">
        <v>4.7280000000000004E-3</v>
      </c>
      <c r="V10" s="71">
        <v>2.7720000000000002E-3</v>
      </c>
      <c r="W10" s="71">
        <v>2.7539999999999999E-3</v>
      </c>
      <c r="X10" s="71">
        <v>1.805E-3</v>
      </c>
      <c r="Y10" s="71">
        <v>-3.3000000000000003E-5</v>
      </c>
      <c r="Z10" s="71">
        <v>0</v>
      </c>
      <c r="AA10" s="71">
        <v>-6.38E-4</v>
      </c>
      <c r="AB10" s="71">
        <v>-1.6919999999999999E-3</v>
      </c>
      <c r="AC10" s="71">
        <v>-3.0279999999999999E-3</v>
      </c>
      <c r="AD10" s="71">
        <v>-3.6089999999999998E-3</v>
      </c>
      <c r="AE10" s="71">
        <v>-4.8430000000000001E-3</v>
      </c>
      <c r="AF10" s="71">
        <v>-4.9950000000000003E-3</v>
      </c>
      <c r="AG10" s="71">
        <v>-6.2719999999999998E-3</v>
      </c>
      <c r="AH10" s="71">
        <v>-7.3740000000000003E-3</v>
      </c>
      <c r="AI10" s="71">
        <v>-8.7430000000000008E-3</v>
      </c>
      <c r="AJ10" s="71">
        <v>-9.4979999999999995E-3</v>
      </c>
      <c r="AK10" s="71">
        <v>-1.1313999999999999E-2</v>
      </c>
      <c r="AL10" s="71">
        <v>-1.295E-2</v>
      </c>
    </row>
    <row r="11" spans="1:38" ht="12.75" customHeight="1">
      <c r="A11" s="70">
        <v>9.3469999999999994E-3</v>
      </c>
      <c r="B11" s="71">
        <v>9.9120000000000007E-3</v>
      </c>
      <c r="C11" s="71">
        <v>1.0418E-2</v>
      </c>
      <c r="D11" s="71">
        <v>1.0649E-2</v>
      </c>
      <c r="E11" s="71">
        <v>1.0744999999999999E-2</v>
      </c>
      <c r="F11" s="71">
        <v>1.1010000000000001E-2</v>
      </c>
      <c r="G11" s="71">
        <v>9.6450000000000008E-3</v>
      </c>
      <c r="H11" s="71">
        <v>1.0388E-2</v>
      </c>
      <c r="I11" s="71">
        <v>1.0399E-2</v>
      </c>
      <c r="J11" s="71">
        <v>9.8309999999999995E-3</v>
      </c>
      <c r="K11" s="71">
        <v>1.0158E-2</v>
      </c>
      <c r="L11" s="71">
        <v>1.0085E-2</v>
      </c>
      <c r="M11" s="71">
        <v>9.6159999999999995E-3</v>
      </c>
      <c r="N11" s="71">
        <v>9.4369999999999992E-3</v>
      </c>
      <c r="O11" s="71">
        <v>9.2350000000000002E-3</v>
      </c>
      <c r="P11" s="71">
        <v>8.1949999999999992E-3</v>
      </c>
      <c r="Q11" s="71">
        <v>7.7860000000000004E-3</v>
      </c>
      <c r="R11" s="71">
        <v>6.8510000000000003E-3</v>
      </c>
      <c r="S11" s="71">
        <v>6.1770000000000002E-3</v>
      </c>
      <c r="T11" s="71">
        <v>4.9699999999999996E-3</v>
      </c>
      <c r="U11" s="71">
        <v>4.3449999999999999E-3</v>
      </c>
      <c r="V11" s="71">
        <v>2.591E-3</v>
      </c>
      <c r="W11" s="71">
        <v>2.699E-3</v>
      </c>
      <c r="X11" s="71">
        <v>1.2869999999999999E-3</v>
      </c>
      <c r="Y11" s="71">
        <v>4.5000000000000003E-5</v>
      </c>
      <c r="Z11" s="71">
        <v>0</v>
      </c>
      <c r="AA11" s="71">
        <v>-1.0579999999999999E-3</v>
      </c>
      <c r="AB11" s="71">
        <v>-1.73E-3</v>
      </c>
      <c r="AC11" s="71">
        <v>-3.1310000000000001E-3</v>
      </c>
      <c r="AD11" s="71">
        <v>-3.8800000000000002E-3</v>
      </c>
      <c r="AE11" s="71">
        <v>-4.7780000000000001E-3</v>
      </c>
      <c r="AF11" s="71">
        <v>-4.8910000000000004E-3</v>
      </c>
      <c r="AG11" s="71">
        <v>-5.9020000000000001E-3</v>
      </c>
      <c r="AH11" s="71">
        <v>-6.979E-3</v>
      </c>
      <c r="AI11" s="71">
        <v>-8.7340000000000004E-3</v>
      </c>
      <c r="AJ11" s="71">
        <v>-9.1240000000000002E-3</v>
      </c>
      <c r="AK11" s="71">
        <v>-1.0814000000000001E-2</v>
      </c>
      <c r="AL11" s="71">
        <v>-1.2383E-2</v>
      </c>
    </row>
    <row r="12" spans="1:38" ht="12.75" customHeight="1">
      <c r="A12" s="70">
        <v>9.2010000000000008E-3</v>
      </c>
      <c r="B12" s="71">
        <v>9.8300000000000002E-3</v>
      </c>
      <c r="C12" s="71">
        <v>1.0299000000000001E-2</v>
      </c>
      <c r="D12" s="71">
        <v>1.0754E-2</v>
      </c>
      <c r="E12" s="71">
        <v>1.0694E-2</v>
      </c>
      <c r="F12" s="71">
        <v>1.0961E-2</v>
      </c>
      <c r="G12" s="71">
        <v>1.0018000000000001E-2</v>
      </c>
      <c r="H12" s="71">
        <v>1.0798E-2</v>
      </c>
      <c r="I12" s="71">
        <v>1.0416999999999999E-2</v>
      </c>
      <c r="J12" s="71">
        <v>9.7389999999999994E-3</v>
      </c>
      <c r="K12" s="71">
        <v>1.0296E-2</v>
      </c>
      <c r="L12" s="71">
        <v>9.972E-3</v>
      </c>
      <c r="M12" s="71">
        <v>9.443E-3</v>
      </c>
      <c r="N12" s="71">
        <v>9.6139999999999993E-3</v>
      </c>
      <c r="O12" s="71">
        <v>9.0500000000000008E-3</v>
      </c>
      <c r="P12" s="71">
        <v>8.4010000000000005E-3</v>
      </c>
      <c r="Q12" s="71">
        <v>7.8079999999999998E-3</v>
      </c>
      <c r="R12" s="71">
        <v>6.9340000000000001E-3</v>
      </c>
      <c r="S12" s="71">
        <v>6.4510000000000001E-3</v>
      </c>
      <c r="T12" s="71">
        <v>5.0020000000000004E-3</v>
      </c>
      <c r="U12" s="71">
        <v>4.1970000000000002E-3</v>
      </c>
      <c r="V12" s="71">
        <v>2.7929999999999999E-3</v>
      </c>
      <c r="W12" s="71">
        <v>2.2490000000000001E-3</v>
      </c>
      <c r="X12" s="71">
        <v>1.3829999999999999E-3</v>
      </c>
      <c r="Y12" s="71">
        <v>5.5000000000000002E-5</v>
      </c>
      <c r="Z12" s="71">
        <v>0</v>
      </c>
      <c r="AA12" s="71">
        <v>-9.8999999999999999E-4</v>
      </c>
      <c r="AB12" s="71">
        <v>-1.7240000000000001E-3</v>
      </c>
      <c r="AC12" s="71">
        <v>-2.859E-3</v>
      </c>
      <c r="AD12" s="71">
        <v>-3.1879999999999999E-3</v>
      </c>
      <c r="AE12" s="71">
        <v>-4.326E-3</v>
      </c>
      <c r="AF12" s="71">
        <v>-4.9579999999999997E-3</v>
      </c>
      <c r="AG12" s="71">
        <v>-5.8989999999999997E-3</v>
      </c>
      <c r="AH12" s="71">
        <v>-6.6350000000000003E-3</v>
      </c>
      <c r="AI12" s="71">
        <v>-8.2299999999999995E-3</v>
      </c>
      <c r="AJ12" s="71">
        <v>-8.5389999999999997E-3</v>
      </c>
      <c r="AK12" s="71">
        <v>-9.953E-3</v>
      </c>
      <c r="AL12" s="71">
        <v>-1.1651E-2</v>
      </c>
    </row>
    <row r="13" spans="1:38" ht="12.75" customHeight="1">
      <c r="A13" s="70">
        <v>8.5120000000000005E-3</v>
      </c>
      <c r="B13" s="71">
        <v>8.9289999999999994E-3</v>
      </c>
      <c r="C13" s="71">
        <v>9.4380000000000002E-3</v>
      </c>
      <c r="D13" s="71">
        <v>9.8510000000000004E-3</v>
      </c>
      <c r="E13" s="71">
        <v>9.9579999999999998E-3</v>
      </c>
      <c r="F13" s="71">
        <v>1.0257E-2</v>
      </c>
      <c r="G13" s="71">
        <v>9.3519999999999992E-3</v>
      </c>
      <c r="H13" s="71">
        <v>9.9010000000000001E-3</v>
      </c>
      <c r="I13" s="71">
        <v>1.001E-2</v>
      </c>
      <c r="J13" s="71">
        <v>9.4590000000000004E-3</v>
      </c>
      <c r="K13" s="71">
        <v>9.7359999999999999E-3</v>
      </c>
      <c r="L13" s="71">
        <v>9.5969999999999996E-3</v>
      </c>
      <c r="M13" s="71">
        <v>9.0849999999999993E-3</v>
      </c>
      <c r="N13" s="71">
        <v>9.3880000000000005E-3</v>
      </c>
      <c r="O13" s="71">
        <v>8.6490000000000004E-3</v>
      </c>
      <c r="P13" s="71">
        <v>8.2950000000000003E-3</v>
      </c>
      <c r="Q13" s="71">
        <v>7.718E-3</v>
      </c>
      <c r="R13" s="71">
        <v>6.9740000000000002E-3</v>
      </c>
      <c r="S13" s="71">
        <v>6.1040000000000001E-3</v>
      </c>
      <c r="T13" s="71">
        <v>4.8329999999999996E-3</v>
      </c>
      <c r="U13" s="71">
        <v>4.1790000000000004E-3</v>
      </c>
      <c r="V13" s="71">
        <v>2.5379999999999999E-3</v>
      </c>
      <c r="W13" s="71">
        <v>2.562E-3</v>
      </c>
      <c r="X13" s="71">
        <v>1.2780000000000001E-3</v>
      </c>
      <c r="Y13" s="71">
        <v>9.5000000000000005E-5</v>
      </c>
      <c r="Z13" s="71">
        <v>0</v>
      </c>
      <c r="AA13" s="71">
        <v>-5.53E-4</v>
      </c>
      <c r="AB13" s="71">
        <v>-1.464E-3</v>
      </c>
      <c r="AC13" s="71">
        <v>-2.3679999999999999E-3</v>
      </c>
      <c r="AD13" s="71">
        <v>-3.2399999999999998E-3</v>
      </c>
      <c r="AE13" s="71">
        <v>-3.8700000000000002E-3</v>
      </c>
      <c r="AF13" s="71">
        <v>-4.3779999999999999E-3</v>
      </c>
      <c r="AG13" s="71">
        <v>-4.9059999999999998E-3</v>
      </c>
      <c r="AH13" s="71">
        <v>-6.43E-3</v>
      </c>
      <c r="AI13" s="71">
        <v>-7.3179999999999999E-3</v>
      </c>
      <c r="AJ13" s="71">
        <v>-7.9050000000000006E-3</v>
      </c>
      <c r="AK13" s="71">
        <v>-9.5359999999999993E-3</v>
      </c>
      <c r="AL13" s="71">
        <v>-1.0737999999999999E-2</v>
      </c>
    </row>
    <row r="14" spans="1:38" ht="12.75" customHeight="1">
      <c r="A14" s="70">
        <v>8.3269999999999993E-3</v>
      </c>
      <c r="B14" s="71">
        <v>8.8719999999999997E-3</v>
      </c>
      <c r="C14" s="71">
        <v>9.2700000000000005E-3</v>
      </c>
      <c r="D14" s="71">
        <v>9.6609999999999994E-3</v>
      </c>
      <c r="E14" s="71">
        <v>9.7579999999999993E-3</v>
      </c>
      <c r="F14" s="71">
        <v>9.9810000000000003E-3</v>
      </c>
      <c r="G14" s="71">
        <v>9.2460000000000007E-3</v>
      </c>
      <c r="H14" s="71">
        <v>1.0033E-2</v>
      </c>
      <c r="I14" s="71">
        <v>9.7000000000000003E-3</v>
      </c>
      <c r="J14" s="71">
        <v>9.2940000000000002E-3</v>
      </c>
      <c r="K14" s="71">
        <v>9.5759999999999994E-3</v>
      </c>
      <c r="L14" s="71">
        <v>9.3419999999999996E-3</v>
      </c>
      <c r="M14" s="71">
        <v>8.966E-3</v>
      </c>
      <c r="N14" s="71">
        <v>8.8149999999999999E-3</v>
      </c>
      <c r="O14" s="71">
        <v>8.7010000000000004E-3</v>
      </c>
      <c r="P14" s="71">
        <v>7.7640000000000001E-3</v>
      </c>
      <c r="Q14" s="71">
        <v>7.4419999999999998E-3</v>
      </c>
      <c r="R14" s="71">
        <v>6.5160000000000001E-3</v>
      </c>
      <c r="S14" s="71">
        <v>5.9519999999999998E-3</v>
      </c>
      <c r="T14" s="71">
        <v>4.8570000000000002E-3</v>
      </c>
      <c r="U14" s="71">
        <v>3.7230000000000002E-3</v>
      </c>
      <c r="V14" s="71">
        <v>2.395E-3</v>
      </c>
      <c r="W14" s="71">
        <v>2.222E-3</v>
      </c>
      <c r="X14" s="71">
        <v>1.225E-3</v>
      </c>
      <c r="Y14" s="71">
        <v>-2.1000000000000001E-4</v>
      </c>
      <c r="Z14" s="71">
        <v>0</v>
      </c>
      <c r="AA14" s="71">
        <v>-5.2599999999999999E-4</v>
      </c>
      <c r="AB14" s="71">
        <v>-1.534E-3</v>
      </c>
      <c r="AC14" s="71">
        <v>-2.4320000000000001E-3</v>
      </c>
      <c r="AD14" s="71">
        <v>-3.0019999999999999E-3</v>
      </c>
      <c r="AE14" s="71">
        <v>-3.921E-3</v>
      </c>
      <c r="AF14" s="71">
        <v>-4.3899999999999998E-3</v>
      </c>
      <c r="AG14" s="71">
        <v>-4.9709999999999997E-3</v>
      </c>
      <c r="AH14" s="71">
        <v>-5.8240000000000002E-3</v>
      </c>
      <c r="AI14" s="71">
        <v>-6.9259999999999999E-3</v>
      </c>
      <c r="AJ14" s="71">
        <v>-7.3359999999999996E-3</v>
      </c>
      <c r="AK14" s="71">
        <v>-8.9219999999999994E-3</v>
      </c>
      <c r="AL14" s="71">
        <v>-9.9839999999999998E-3</v>
      </c>
    </row>
    <row r="15" spans="1:38" ht="12.75" customHeight="1">
      <c r="A15" s="70">
        <v>6.9470000000000001E-3</v>
      </c>
      <c r="B15" s="71">
        <v>7.4339999999999996E-3</v>
      </c>
      <c r="C15" s="71">
        <v>8.0990000000000003E-3</v>
      </c>
      <c r="D15" s="71">
        <v>8.5529999999999998E-3</v>
      </c>
      <c r="E15" s="71">
        <v>8.7159999999999998E-3</v>
      </c>
      <c r="F15" s="71">
        <v>8.9560000000000004E-3</v>
      </c>
      <c r="G15" s="71">
        <v>8.3350000000000004E-3</v>
      </c>
      <c r="H15" s="71">
        <v>8.8310000000000003E-3</v>
      </c>
      <c r="I15" s="71">
        <v>8.7039999999999999E-3</v>
      </c>
      <c r="J15" s="71">
        <v>8.5030000000000001E-3</v>
      </c>
      <c r="K15" s="71">
        <v>8.5520000000000006E-3</v>
      </c>
      <c r="L15" s="71">
        <v>8.7679999999999998E-3</v>
      </c>
      <c r="M15" s="71">
        <v>8.4499999999999992E-3</v>
      </c>
      <c r="N15" s="71">
        <v>8.3899999999999999E-3</v>
      </c>
      <c r="O15" s="71">
        <v>7.9889999999999996E-3</v>
      </c>
      <c r="P15" s="71">
        <v>7.4689999999999999E-3</v>
      </c>
      <c r="Q15" s="71">
        <v>6.8729999999999998E-3</v>
      </c>
      <c r="R15" s="71">
        <v>6.1460000000000004E-3</v>
      </c>
      <c r="S15" s="71">
        <v>5.4159999999999998E-3</v>
      </c>
      <c r="T15" s="71">
        <v>4.3800000000000002E-3</v>
      </c>
      <c r="U15" s="71">
        <v>3.5969999999999999E-3</v>
      </c>
      <c r="V15" s="71">
        <v>2.3089999999999999E-3</v>
      </c>
      <c r="W15" s="71">
        <v>2.0170000000000001E-3</v>
      </c>
      <c r="X15" s="71">
        <v>1.214E-3</v>
      </c>
      <c r="Y15" s="71">
        <v>2.0000000000000001E-4</v>
      </c>
      <c r="Z15" s="71">
        <v>0</v>
      </c>
      <c r="AA15" s="71">
        <v>-8.4400000000000002E-4</v>
      </c>
      <c r="AB15" s="71">
        <v>-1.4350000000000001E-3</v>
      </c>
      <c r="AC15" s="71">
        <v>-2.418E-3</v>
      </c>
      <c r="AD15" s="71">
        <v>-2.5349999999999999E-3</v>
      </c>
      <c r="AE15" s="71">
        <v>-3.5430000000000001E-3</v>
      </c>
      <c r="AF15" s="71">
        <v>-3.934E-3</v>
      </c>
      <c r="AG15" s="71">
        <v>-4.5300000000000002E-3</v>
      </c>
      <c r="AH15" s="71">
        <v>-5.5589999999999997E-3</v>
      </c>
      <c r="AI15" s="71">
        <v>-6.5100000000000002E-3</v>
      </c>
      <c r="AJ15" s="71">
        <v>-7.1419999999999999E-3</v>
      </c>
      <c r="AK15" s="71">
        <v>-8.4670000000000006E-3</v>
      </c>
      <c r="AL15" s="71">
        <v>-9.4979999999999995E-3</v>
      </c>
    </row>
    <row r="16" spans="1:38" ht="12.75" customHeight="1">
      <c r="A16" s="70">
        <v>6.2300000000000003E-3</v>
      </c>
      <c r="B16" s="71">
        <v>6.7390000000000002E-3</v>
      </c>
      <c r="C16" s="71">
        <v>7.3010000000000002E-3</v>
      </c>
      <c r="D16" s="71">
        <v>7.8980000000000005E-3</v>
      </c>
      <c r="E16" s="71">
        <v>8.1290000000000008E-3</v>
      </c>
      <c r="F16" s="71">
        <v>8.2649999999999998E-3</v>
      </c>
      <c r="G16" s="71">
        <v>7.9609999999999993E-3</v>
      </c>
      <c r="H16" s="71">
        <v>8.3979999999999992E-3</v>
      </c>
      <c r="I16" s="71">
        <v>8.3759999999999998E-3</v>
      </c>
      <c r="J16" s="71">
        <v>8.1989999999999997E-3</v>
      </c>
      <c r="K16" s="71">
        <v>8.4569999999999992E-3</v>
      </c>
      <c r="L16" s="71">
        <v>8.4399999999999996E-3</v>
      </c>
      <c r="M16" s="71">
        <v>8.0569999999999999E-3</v>
      </c>
      <c r="N16" s="71">
        <v>8.1209999999999997E-3</v>
      </c>
      <c r="O16" s="71">
        <v>7.8519999999999996E-3</v>
      </c>
      <c r="P16" s="71">
        <v>7.2020000000000001E-3</v>
      </c>
      <c r="Q16" s="71">
        <v>7.2690000000000003E-3</v>
      </c>
      <c r="R16" s="71">
        <v>6.2880000000000002E-3</v>
      </c>
      <c r="S16" s="71">
        <v>5.5929999999999999E-3</v>
      </c>
      <c r="T16" s="71">
        <v>4.5059999999999996E-3</v>
      </c>
      <c r="U16" s="71">
        <v>3.7469999999999999E-3</v>
      </c>
      <c r="V16" s="71">
        <v>2.5119999999999999E-3</v>
      </c>
      <c r="W16" s="71">
        <v>2.2520000000000001E-3</v>
      </c>
      <c r="X16" s="71">
        <v>1.328E-3</v>
      </c>
      <c r="Y16" s="71">
        <v>5.0500000000000002E-4</v>
      </c>
      <c r="Z16" s="71">
        <v>0</v>
      </c>
      <c r="AA16" s="71">
        <v>-3.68E-4</v>
      </c>
      <c r="AB16" s="71">
        <v>-9.8999999999999999E-4</v>
      </c>
      <c r="AC16" s="71">
        <v>-1.738E-3</v>
      </c>
      <c r="AD16" s="71">
        <v>-2.2829999999999999E-3</v>
      </c>
      <c r="AE16" s="71">
        <v>-3.0530000000000002E-3</v>
      </c>
      <c r="AF16" s="71">
        <v>-3.1840000000000002E-3</v>
      </c>
      <c r="AG16" s="71">
        <v>-3.9760000000000004E-3</v>
      </c>
      <c r="AH16" s="71">
        <v>-4.8399999999999997E-3</v>
      </c>
      <c r="AI16" s="71">
        <v>-5.7590000000000002E-3</v>
      </c>
      <c r="AJ16" s="71">
        <v>-6.1450000000000003E-3</v>
      </c>
      <c r="AK16" s="71">
        <v>-7.5789999999999998E-3</v>
      </c>
      <c r="AL16" s="71">
        <v>-8.7119999999999993E-3</v>
      </c>
    </row>
    <row r="17" spans="1:38" ht="12.75" customHeight="1">
      <c r="A17" s="70">
        <v>6.1349999999999998E-3</v>
      </c>
      <c r="B17" s="71">
        <v>6.6140000000000001E-3</v>
      </c>
      <c r="C17" s="71">
        <v>7.2319999999999997E-3</v>
      </c>
      <c r="D17" s="71">
        <v>7.6099999999999996E-3</v>
      </c>
      <c r="E17" s="71">
        <v>7.8059999999999996E-3</v>
      </c>
      <c r="F17" s="71">
        <v>7.9159999999999994E-3</v>
      </c>
      <c r="G17" s="71">
        <v>7.352E-3</v>
      </c>
      <c r="H17" s="71">
        <v>8.0079999999999995E-3</v>
      </c>
      <c r="I17" s="71">
        <v>8.0260000000000001E-3</v>
      </c>
      <c r="J17" s="71">
        <v>7.6299999999999996E-3</v>
      </c>
      <c r="K17" s="71">
        <v>7.9220000000000002E-3</v>
      </c>
      <c r="L17" s="71">
        <v>7.8899999999999994E-3</v>
      </c>
      <c r="M17" s="71">
        <v>7.7409999999999996E-3</v>
      </c>
      <c r="N17" s="71">
        <v>7.7970000000000001E-3</v>
      </c>
      <c r="O17" s="71">
        <v>7.3930000000000003E-3</v>
      </c>
      <c r="P17" s="71">
        <v>6.8399999999999997E-3</v>
      </c>
      <c r="Q17" s="71">
        <v>6.4920000000000004E-3</v>
      </c>
      <c r="R17" s="71">
        <v>5.9670000000000001E-3</v>
      </c>
      <c r="S17" s="71">
        <v>5.189E-3</v>
      </c>
      <c r="T17" s="71">
        <v>4.0899999999999999E-3</v>
      </c>
      <c r="U17" s="71">
        <v>3.3839999999999999E-3</v>
      </c>
      <c r="V17" s="71">
        <v>2.2750000000000001E-3</v>
      </c>
      <c r="W17" s="71">
        <v>2.016E-3</v>
      </c>
      <c r="X17" s="71">
        <v>1.0300000000000001E-3</v>
      </c>
      <c r="Y17" s="71">
        <v>1.16E-4</v>
      </c>
      <c r="Z17" s="71">
        <v>0</v>
      </c>
      <c r="AA17" s="71">
        <v>-5.3899999999999998E-4</v>
      </c>
      <c r="AB17" s="71">
        <v>-9.9799999999999997E-4</v>
      </c>
      <c r="AC17" s="71">
        <v>-1.7949999999999999E-3</v>
      </c>
      <c r="AD17" s="71">
        <v>-2.4620000000000002E-3</v>
      </c>
      <c r="AE17" s="71">
        <v>-2.872E-3</v>
      </c>
      <c r="AF17" s="71">
        <v>-3.3939999999999999E-3</v>
      </c>
      <c r="AG17" s="71">
        <v>-3.8440000000000002E-3</v>
      </c>
      <c r="AH17" s="71">
        <v>-4.5389999999999996E-3</v>
      </c>
      <c r="AI17" s="71">
        <v>-5.5719999999999997E-3</v>
      </c>
      <c r="AJ17" s="71">
        <v>-6.0790000000000002E-3</v>
      </c>
      <c r="AK17" s="71">
        <v>-7.1650000000000004E-3</v>
      </c>
      <c r="AL17" s="71">
        <v>-8.2129999999999998E-3</v>
      </c>
    </row>
    <row r="18" spans="1:38" ht="12.75" customHeight="1">
      <c r="A18" s="70">
        <v>5.7450000000000001E-3</v>
      </c>
      <c r="B18" s="71">
        <v>6.1500000000000001E-3</v>
      </c>
      <c r="C18" s="71">
        <v>6.7390000000000002E-3</v>
      </c>
      <c r="D18" s="71">
        <v>7.1570000000000002E-3</v>
      </c>
      <c r="E18" s="71">
        <v>7.4019999999999997E-3</v>
      </c>
      <c r="F18" s="71">
        <v>7.5599999999999999E-3</v>
      </c>
      <c r="G18" s="71">
        <v>7.0520000000000001E-3</v>
      </c>
      <c r="H18" s="71">
        <v>7.4450000000000002E-3</v>
      </c>
      <c r="I18" s="71">
        <v>7.4660000000000004E-3</v>
      </c>
      <c r="J18" s="71">
        <v>7.1710000000000003E-3</v>
      </c>
      <c r="K18" s="71">
        <v>7.5180000000000004E-3</v>
      </c>
      <c r="L18" s="71">
        <v>7.548E-3</v>
      </c>
      <c r="M18" s="71">
        <v>7.2389999999999998E-3</v>
      </c>
      <c r="N18" s="71">
        <v>7.2610000000000001E-3</v>
      </c>
      <c r="O18" s="71">
        <v>7.1089999999999999E-3</v>
      </c>
      <c r="P18" s="71">
        <v>6.5849999999999997E-3</v>
      </c>
      <c r="Q18" s="71">
        <v>6.3290000000000004E-3</v>
      </c>
      <c r="R18" s="71">
        <v>5.4850000000000003E-3</v>
      </c>
      <c r="S18" s="71">
        <v>4.8820000000000001E-3</v>
      </c>
      <c r="T18" s="71">
        <v>4.0790000000000002E-3</v>
      </c>
      <c r="U18" s="71">
        <v>3.4949999999999998E-3</v>
      </c>
      <c r="V18" s="71">
        <v>2.3839999999999998E-3</v>
      </c>
      <c r="W18" s="71">
        <v>2.0070000000000001E-3</v>
      </c>
      <c r="X18" s="71">
        <v>9.7799999999999992E-4</v>
      </c>
      <c r="Y18" s="71">
        <v>3.39E-4</v>
      </c>
      <c r="Z18" s="71">
        <v>0</v>
      </c>
      <c r="AA18" s="71">
        <v>-4.8000000000000001E-4</v>
      </c>
      <c r="AB18" s="71">
        <v>-1.0020000000000001E-3</v>
      </c>
      <c r="AC18" s="71">
        <v>-1.794E-3</v>
      </c>
      <c r="AD18" s="71">
        <v>-2.085E-3</v>
      </c>
      <c r="AE18" s="71">
        <v>-2.5899999999999999E-3</v>
      </c>
      <c r="AF18" s="71">
        <v>-2.9859999999999999E-3</v>
      </c>
      <c r="AG18" s="71">
        <v>-3.588E-3</v>
      </c>
      <c r="AH18" s="71">
        <v>-4.2249999999999996E-3</v>
      </c>
      <c r="AI18" s="71">
        <v>-5.0990000000000002E-3</v>
      </c>
      <c r="AJ18" s="71">
        <v>-5.4689999999999999E-3</v>
      </c>
      <c r="AK18" s="71">
        <v>-6.6280000000000002E-3</v>
      </c>
      <c r="AL18" s="71">
        <v>-7.5830000000000003E-3</v>
      </c>
    </row>
    <row r="19" spans="1:38" ht="12.75" customHeight="1">
      <c r="A19" s="70">
        <v>5.3020000000000003E-3</v>
      </c>
      <c r="B19" s="71">
        <v>5.6750000000000004E-3</v>
      </c>
      <c r="C19" s="71">
        <v>6.2420000000000002E-3</v>
      </c>
      <c r="D19" s="71">
        <v>6.5529999999999998E-3</v>
      </c>
      <c r="E19" s="71">
        <v>6.8170000000000001E-3</v>
      </c>
      <c r="F19" s="71">
        <v>6.8729999999999998E-3</v>
      </c>
      <c r="G19" s="71">
        <v>6.4799999999999996E-3</v>
      </c>
      <c r="H19" s="71">
        <v>6.9499999999999996E-3</v>
      </c>
      <c r="I19" s="71">
        <v>6.9160000000000003E-3</v>
      </c>
      <c r="J19" s="71">
        <v>6.6969999999999998E-3</v>
      </c>
      <c r="K19" s="71">
        <v>7.0020000000000004E-3</v>
      </c>
      <c r="L19" s="71">
        <v>6.9449999999999998E-3</v>
      </c>
      <c r="M19" s="71">
        <v>6.8279999999999999E-3</v>
      </c>
      <c r="N19" s="71">
        <v>6.8630000000000002E-3</v>
      </c>
      <c r="O19" s="71">
        <v>6.7369999999999999E-3</v>
      </c>
      <c r="P19" s="71">
        <v>6.1840000000000003E-3</v>
      </c>
      <c r="Q19" s="71">
        <v>5.96E-3</v>
      </c>
      <c r="R19" s="71">
        <v>5.2900000000000004E-3</v>
      </c>
      <c r="S19" s="71">
        <v>4.6899999999999997E-3</v>
      </c>
      <c r="T19" s="71">
        <v>3.8170000000000001E-3</v>
      </c>
      <c r="U19" s="71">
        <v>3.2429999999999998E-3</v>
      </c>
      <c r="V19" s="71">
        <v>2.0200000000000001E-3</v>
      </c>
      <c r="W19" s="71">
        <v>1.7930000000000001E-3</v>
      </c>
      <c r="X19" s="71">
        <v>9.9500000000000001E-4</v>
      </c>
      <c r="Y19" s="71">
        <v>3.6400000000000001E-4</v>
      </c>
      <c r="Z19" s="71">
        <v>0</v>
      </c>
      <c r="AA19" s="71">
        <v>-4.84E-4</v>
      </c>
      <c r="AB19" s="71">
        <v>-8.5599999999999999E-4</v>
      </c>
      <c r="AC19" s="71">
        <v>-1.6479999999999999E-3</v>
      </c>
      <c r="AD19" s="71">
        <v>-1.9610000000000001E-3</v>
      </c>
      <c r="AE19" s="71">
        <v>-2.5590000000000001E-3</v>
      </c>
      <c r="AF19" s="71">
        <v>-2.7550000000000001E-3</v>
      </c>
      <c r="AG19" s="71">
        <v>-3.2490000000000002E-3</v>
      </c>
      <c r="AH19" s="71">
        <v>-3.8419999999999999E-3</v>
      </c>
      <c r="AI19" s="71">
        <v>-4.6880000000000003E-3</v>
      </c>
      <c r="AJ19" s="71">
        <v>-5.1219999999999998E-3</v>
      </c>
      <c r="AK19" s="71">
        <v>-6.4099999999999999E-3</v>
      </c>
      <c r="AL19" s="71">
        <v>-7.136E-3</v>
      </c>
    </row>
    <row r="20" spans="1:38" ht="12.75" customHeight="1">
      <c r="A20" s="70">
        <v>4.8419999999999999E-3</v>
      </c>
      <c r="B20" s="71">
        <v>5.2259999999999997E-3</v>
      </c>
      <c r="C20" s="71">
        <v>5.6150000000000002E-3</v>
      </c>
      <c r="D20" s="71">
        <v>5.8259999999999996E-3</v>
      </c>
      <c r="E20" s="71">
        <v>6.1370000000000001E-3</v>
      </c>
      <c r="F20" s="71">
        <v>6.143E-3</v>
      </c>
      <c r="G20" s="71">
        <v>5.7210000000000004E-3</v>
      </c>
      <c r="H20" s="71">
        <v>6.2989999999999999E-3</v>
      </c>
      <c r="I20" s="71">
        <v>6.2329999999999998E-3</v>
      </c>
      <c r="J20" s="71">
        <v>6.1250000000000002E-3</v>
      </c>
      <c r="K20" s="71">
        <v>6.3179999999999998E-3</v>
      </c>
      <c r="L20" s="71">
        <v>6.4400000000000004E-3</v>
      </c>
      <c r="M20" s="71">
        <v>6.1679999999999999E-3</v>
      </c>
      <c r="N20" s="71">
        <v>6.2890000000000003E-3</v>
      </c>
      <c r="O20" s="71">
        <v>6.123E-3</v>
      </c>
      <c r="P20" s="71">
        <v>5.764E-3</v>
      </c>
      <c r="Q20" s="71">
        <v>5.4689999999999999E-3</v>
      </c>
      <c r="R20" s="71">
        <v>4.9059999999999998E-3</v>
      </c>
      <c r="S20" s="71">
        <v>4.3229999999999996E-3</v>
      </c>
      <c r="T20" s="71">
        <v>3.568E-3</v>
      </c>
      <c r="U20" s="71">
        <v>2.761E-3</v>
      </c>
      <c r="V20" s="71">
        <v>1.952E-3</v>
      </c>
      <c r="W20" s="71">
        <v>1.5759999999999999E-3</v>
      </c>
      <c r="X20" s="71">
        <v>9.6199999999999996E-4</v>
      </c>
      <c r="Y20" s="71">
        <v>2.1599999999999999E-4</v>
      </c>
      <c r="Z20" s="71">
        <v>0</v>
      </c>
      <c r="AA20" s="71">
        <v>-5.04E-4</v>
      </c>
      <c r="AB20" s="71">
        <v>-9.3199999999999999E-4</v>
      </c>
      <c r="AC20" s="71">
        <v>-1.4710000000000001E-3</v>
      </c>
      <c r="AD20" s="71">
        <v>-1.7309999999999999E-3</v>
      </c>
      <c r="AE20" s="71">
        <v>-2.5509999999999999E-3</v>
      </c>
      <c r="AF20" s="71">
        <v>-2.6340000000000001E-3</v>
      </c>
      <c r="AG20" s="71">
        <v>-3.1979999999999999E-3</v>
      </c>
      <c r="AH20" s="71">
        <v>-3.6159999999999999E-3</v>
      </c>
      <c r="AI20" s="71">
        <v>-4.4219999999999997E-3</v>
      </c>
      <c r="AJ20" s="71">
        <v>-4.7619999999999997E-3</v>
      </c>
      <c r="AK20" s="71">
        <v>-5.9020000000000001E-3</v>
      </c>
      <c r="AL20" s="71">
        <v>-6.7369999999999999E-3</v>
      </c>
    </row>
    <row r="21" spans="1:38" ht="12.75" customHeight="1">
      <c r="A21" s="70">
        <v>4.6990000000000001E-3</v>
      </c>
      <c r="B21" s="71">
        <v>4.9950000000000003E-3</v>
      </c>
      <c r="C21" s="71">
        <v>5.4130000000000003E-3</v>
      </c>
      <c r="D21" s="71">
        <v>5.7520000000000002E-3</v>
      </c>
      <c r="E21" s="71">
        <v>5.8479999999999999E-3</v>
      </c>
      <c r="F21" s="71">
        <v>5.9769999999999997E-3</v>
      </c>
      <c r="G21" s="71">
        <v>5.6369999999999996E-3</v>
      </c>
      <c r="H21" s="71">
        <v>6.0769999999999999E-3</v>
      </c>
      <c r="I21" s="71">
        <v>6.0070000000000002E-3</v>
      </c>
      <c r="J21" s="71">
        <v>5.8719999999999996E-3</v>
      </c>
      <c r="K21" s="71">
        <v>6.0210000000000003E-3</v>
      </c>
      <c r="L21" s="71">
        <v>6.0419999999999996E-3</v>
      </c>
      <c r="M21" s="71">
        <v>5.9579999999999998E-3</v>
      </c>
      <c r="N21" s="71">
        <v>5.8989999999999997E-3</v>
      </c>
      <c r="O21" s="71">
        <v>5.8760000000000001E-3</v>
      </c>
      <c r="P21" s="71">
        <v>5.4299999999999999E-3</v>
      </c>
      <c r="Q21" s="71">
        <v>5.1780000000000003E-3</v>
      </c>
      <c r="R21" s="71">
        <v>4.6299999999999996E-3</v>
      </c>
      <c r="S21" s="71">
        <v>4.0350000000000004E-3</v>
      </c>
      <c r="T21" s="71">
        <v>3.5049999999999999E-3</v>
      </c>
      <c r="U21" s="71">
        <v>2.8110000000000001E-3</v>
      </c>
      <c r="V21" s="71">
        <v>1.993E-3</v>
      </c>
      <c r="W21" s="71">
        <v>1.5759999999999999E-3</v>
      </c>
      <c r="X21" s="71">
        <v>8.3199999999999995E-4</v>
      </c>
      <c r="Y21" s="71">
        <v>2.3000000000000001E-4</v>
      </c>
      <c r="Z21" s="71">
        <v>0</v>
      </c>
      <c r="AA21" s="71">
        <v>-5.9400000000000002E-4</v>
      </c>
      <c r="AB21" s="71">
        <v>-7.5100000000000004E-4</v>
      </c>
      <c r="AC21" s="71">
        <v>-1.2719999999999999E-3</v>
      </c>
      <c r="AD21" s="71">
        <v>-1.737E-3</v>
      </c>
      <c r="AE21" s="71">
        <v>-2.2499999999999998E-3</v>
      </c>
      <c r="AF21" s="71">
        <v>-2.4750000000000002E-3</v>
      </c>
      <c r="AG21" s="71">
        <v>-2.967E-3</v>
      </c>
      <c r="AH21" s="71">
        <v>-3.4120000000000001E-3</v>
      </c>
      <c r="AI21" s="71">
        <v>-4.006E-3</v>
      </c>
      <c r="AJ21" s="71">
        <v>-4.372E-3</v>
      </c>
      <c r="AK21" s="71">
        <v>-5.463E-3</v>
      </c>
      <c r="AL21" s="71">
        <v>-6.1450000000000003E-3</v>
      </c>
    </row>
    <row r="22" spans="1:38" ht="12.75" customHeight="1">
      <c r="A22" s="70">
        <v>4.071E-3</v>
      </c>
      <c r="B22" s="71">
        <v>4.3759999999999997E-3</v>
      </c>
      <c r="C22" s="71">
        <v>4.7619999999999997E-3</v>
      </c>
      <c r="D22" s="71">
        <v>5.1079999999999997E-3</v>
      </c>
      <c r="E22" s="71">
        <v>5.3740000000000003E-3</v>
      </c>
      <c r="F22" s="71">
        <v>5.4749999999999998E-3</v>
      </c>
      <c r="G22" s="71">
        <v>5.176E-3</v>
      </c>
      <c r="H22" s="71">
        <v>5.3429999999999997E-3</v>
      </c>
      <c r="I22" s="71">
        <v>5.5519999999999996E-3</v>
      </c>
      <c r="J22" s="71">
        <v>5.4730000000000004E-3</v>
      </c>
      <c r="K22" s="71">
        <v>5.705E-3</v>
      </c>
      <c r="L22" s="71">
        <v>5.6540000000000002E-3</v>
      </c>
      <c r="M22" s="71">
        <v>5.5579999999999996E-3</v>
      </c>
      <c r="N22" s="71">
        <v>5.5970000000000004E-3</v>
      </c>
      <c r="O22" s="71">
        <v>5.4910000000000002E-3</v>
      </c>
      <c r="P22" s="71">
        <v>5.143E-3</v>
      </c>
      <c r="Q22" s="71">
        <v>4.9769999999999997E-3</v>
      </c>
      <c r="R22" s="71">
        <v>4.339E-3</v>
      </c>
      <c r="S22" s="71">
        <v>4.0470000000000002E-3</v>
      </c>
      <c r="T22" s="71">
        <v>3.2139999999999998E-3</v>
      </c>
      <c r="U22" s="71">
        <v>2.666E-3</v>
      </c>
      <c r="V22" s="71">
        <v>1.8209999999999999E-3</v>
      </c>
      <c r="W22" s="71">
        <v>1.5319999999999999E-3</v>
      </c>
      <c r="X22" s="71">
        <v>9.9400000000000009E-4</v>
      </c>
      <c r="Y22" s="71">
        <v>4.84E-4</v>
      </c>
      <c r="Z22" s="71">
        <v>0</v>
      </c>
      <c r="AA22" s="71">
        <v>-4.3100000000000001E-4</v>
      </c>
      <c r="AB22" s="71">
        <v>-7.0100000000000002E-4</v>
      </c>
      <c r="AC22" s="71">
        <v>-1.235E-3</v>
      </c>
      <c r="AD22" s="71">
        <v>-1.6069999999999999E-3</v>
      </c>
      <c r="AE22" s="71">
        <v>-2.0079999999999998E-3</v>
      </c>
      <c r="AF22" s="71">
        <v>-2.3379999999999998E-3</v>
      </c>
      <c r="AG22" s="71">
        <v>-2.6459999999999999E-3</v>
      </c>
      <c r="AH22" s="71">
        <v>-3.1449999999999998E-3</v>
      </c>
      <c r="AI22" s="71">
        <v>-3.7239999999999999E-3</v>
      </c>
      <c r="AJ22" s="71">
        <v>-4.084E-3</v>
      </c>
      <c r="AK22" s="71">
        <v>-5.0730000000000003E-3</v>
      </c>
      <c r="AL22" s="71">
        <v>-5.7489999999999998E-3</v>
      </c>
    </row>
    <row r="23" spans="1:38" ht="12.75" customHeight="1">
      <c r="A23" s="70">
        <v>3.9300000000000003E-3</v>
      </c>
      <c r="B23" s="71">
        <v>4.1809999999999998E-3</v>
      </c>
      <c r="C23" s="71">
        <v>4.535E-3</v>
      </c>
      <c r="D23" s="71">
        <v>4.8240000000000002E-3</v>
      </c>
      <c r="E23" s="71">
        <v>4.96E-3</v>
      </c>
      <c r="F23" s="71">
        <v>5.0330000000000001E-3</v>
      </c>
      <c r="G23" s="71">
        <v>4.7819999999999998E-3</v>
      </c>
      <c r="H23" s="71">
        <v>5.0800000000000003E-3</v>
      </c>
      <c r="I23" s="71">
        <v>5.1380000000000002E-3</v>
      </c>
      <c r="J23" s="71">
        <v>5.0619999999999997E-3</v>
      </c>
      <c r="K23" s="71">
        <v>5.1700000000000001E-3</v>
      </c>
      <c r="L23" s="71">
        <v>5.1780000000000003E-3</v>
      </c>
      <c r="M23" s="71">
        <v>5.1570000000000001E-3</v>
      </c>
      <c r="N23" s="71">
        <v>5.2240000000000003E-3</v>
      </c>
      <c r="O23" s="71">
        <v>5.1370000000000001E-3</v>
      </c>
      <c r="P23" s="71">
        <v>4.8830000000000002E-3</v>
      </c>
      <c r="Q23" s="71">
        <v>4.7219999999999996E-3</v>
      </c>
      <c r="R23" s="71">
        <v>4.1910000000000003E-3</v>
      </c>
      <c r="S23" s="71">
        <v>3.7139999999999999E-3</v>
      </c>
      <c r="T23" s="71">
        <v>3.0539999999999999E-3</v>
      </c>
      <c r="U23" s="71">
        <v>2.6180000000000001E-3</v>
      </c>
      <c r="V23" s="71">
        <v>1.804E-3</v>
      </c>
      <c r="W23" s="71">
        <v>1.4940000000000001E-3</v>
      </c>
      <c r="X23" s="71">
        <v>9.5500000000000001E-4</v>
      </c>
      <c r="Y23" s="71">
        <v>3.8000000000000002E-4</v>
      </c>
      <c r="Z23" s="71">
        <v>0</v>
      </c>
      <c r="AA23" s="71">
        <v>-2.5000000000000001E-4</v>
      </c>
      <c r="AB23" s="71">
        <v>-5.1999999999999995E-4</v>
      </c>
      <c r="AC23" s="71">
        <v>-1.1999999999999999E-3</v>
      </c>
      <c r="AD23" s="71">
        <v>-1.39E-3</v>
      </c>
      <c r="AE23" s="71">
        <v>-1.882E-3</v>
      </c>
      <c r="AF23" s="71">
        <v>-1.9659999999999999E-3</v>
      </c>
      <c r="AG23" s="71">
        <v>-2.2729999999999998E-3</v>
      </c>
      <c r="AH23" s="71">
        <v>-2.7299999999999998E-3</v>
      </c>
      <c r="AI23" s="71">
        <v>-3.437E-3</v>
      </c>
      <c r="AJ23" s="71">
        <v>-3.6089999999999998E-3</v>
      </c>
      <c r="AK23" s="71">
        <v>-4.5909999999999996E-3</v>
      </c>
      <c r="AL23" s="71">
        <v>-5.3169999999999997E-3</v>
      </c>
    </row>
    <row r="24" spans="1:38" ht="12.75" customHeight="1">
      <c r="A24" s="70">
        <v>3.1220000000000002E-3</v>
      </c>
      <c r="B24" s="71">
        <v>3.3479999999999998E-3</v>
      </c>
      <c r="C24" s="71">
        <v>3.7720000000000002E-3</v>
      </c>
      <c r="D24" s="71">
        <v>4.0949999999999997E-3</v>
      </c>
      <c r="E24" s="71">
        <v>4.287E-3</v>
      </c>
      <c r="F24" s="71">
        <v>4.4029999999999998E-3</v>
      </c>
      <c r="G24" s="71">
        <v>4.1650000000000003E-3</v>
      </c>
      <c r="H24" s="71">
        <v>4.4079999999999996E-3</v>
      </c>
      <c r="I24" s="71">
        <v>4.4790000000000003E-3</v>
      </c>
      <c r="J24" s="71">
        <v>4.4260000000000002E-3</v>
      </c>
      <c r="K24" s="71">
        <v>4.6290000000000003E-3</v>
      </c>
      <c r="L24" s="71">
        <v>4.7099999999999998E-3</v>
      </c>
      <c r="M24" s="71">
        <v>4.6039999999999996E-3</v>
      </c>
      <c r="N24" s="71">
        <v>4.6470000000000001E-3</v>
      </c>
      <c r="O24" s="71">
        <v>4.6490000000000004E-3</v>
      </c>
      <c r="P24" s="71">
        <v>4.3150000000000003E-3</v>
      </c>
      <c r="Q24" s="71">
        <v>4.1790000000000004E-3</v>
      </c>
      <c r="R24" s="71">
        <v>3.686E-3</v>
      </c>
      <c r="S24" s="71">
        <v>3.2399999999999998E-3</v>
      </c>
      <c r="T24" s="71">
        <v>2.7409999999999999E-3</v>
      </c>
      <c r="U24" s="71">
        <v>2.2000000000000001E-3</v>
      </c>
      <c r="V24" s="71">
        <v>1.498E-3</v>
      </c>
      <c r="W24" s="71">
        <v>1.266E-3</v>
      </c>
      <c r="X24" s="71">
        <v>7.4200000000000004E-4</v>
      </c>
      <c r="Y24" s="71">
        <v>1.3300000000000001E-4</v>
      </c>
      <c r="Z24" s="71">
        <v>0</v>
      </c>
      <c r="AA24" s="71">
        <v>-5.4699999999999996E-4</v>
      </c>
      <c r="AB24" s="71">
        <v>-6.6100000000000002E-4</v>
      </c>
      <c r="AC24" s="71">
        <v>-1.271E-3</v>
      </c>
      <c r="AD24" s="71">
        <v>-1.462E-3</v>
      </c>
      <c r="AE24" s="71">
        <v>-1.7960000000000001E-3</v>
      </c>
      <c r="AF24" s="71">
        <v>-2.0279999999999999E-3</v>
      </c>
      <c r="AG24" s="71">
        <v>-2.3530000000000001E-3</v>
      </c>
      <c r="AH24" s="71">
        <v>-2.7469999999999999E-3</v>
      </c>
      <c r="AI24" s="71">
        <v>-3.3240000000000001E-3</v>
      </c>
      <c r="AJ24" s="71">
        <v>-3.6240000000000001E-3</v>
      </c>
      <c r="AK24" s="71">
        <v>-4.3779999999999999E-3</v>
      </c>
      <c r="AL24" s="71">
        <v>-5.0730000000000003E-3</v>
      </c>
    </row>
    <row r="25" spans="1:38" ht="12.75" customHeight="1">
      <c r="A25" s="70">
        <v>2.7620000000000001E-3</v>
      </c>
      <c r="B25" s="71">
        <v>3.058E-3</v>
      </c>
      <c r="C25" s="71">
        <v>3.4529999999999999E-3</v>
      </c>
      <c r="D25" s="71">
        <v>3.738E-3</v>
      </c>
      <c r="E25" s="71">
        <v>3.9690000000000003E-3</v>
      </c>
      <c r="F25" s="71">
        <v>4.0559999999999997E-3</v>
      </c>
      <c r="G25" s="71">
        <v>3.8530000000000001E-3</v>
      </c>
      <c r="H25" s="71">
        <v>4.1399999999999996E-3</v>
      </c>
      <c r="I25" s="71">
        <v>4.163E-3</v>
      </c>
      <c r="J25" s="71">
        <v>4.189E-3</v>
      </c>
      <c r="K25" s="71">
        <v>4.3140000000000001E-3</v>
      </c>
      <c r="L25" s="71">
        <v>4.3920000000000001E-3</v>
      </c>
      <c r="M25" s="71">
        <v>4.2620000000000002E-3</v>
      </c>
      <c r="N25" s="71">
        <v>4.4000000000000003E-3</v>
      </c>
      <c r="O25" s="71">
        <v>4.333E-3</v>
      </c>
      <c r="P25" s="71">
        <v>4.0489999999999996E-3</v>
      </c>
      <c r="Q25" s="71">
        <v>3.96E-3</v>
      </c>
      <c r="R25" s="71">
        <v>3.5720000000000001E-3</v>
      </c>
      <c r="S25" s="71">
        <v>3.127E-3</v>
      </c>
      <c r="T25" s="71">
        <v>2.588E-3</v>
      </c>
      <c r="U25" s="71">
        <v>2.124E-3</v>
      </c>
      <c r="V25" s="71">
        <v>1.537E-3</v>
      </c>
      <c r="W25" s="71">
        <v>1.256E-3</v>
      </c>
      <c r="X25" s="71">
        <v>7.3300000000000004E-4</v>
      </c>
      <c r="Y25" s="71">
        <v>6.6000000000000005E-5</v>
      </c>
      <c r="Z25" s="71">
        <v>0</v>
      </c>
      <c r="AA25" s="71">
        <v>-3.39E-4</v>
      </c>
      <c r="AB25" s="71">
        <v>-5.8600000000000004E-4</v>
      </c>
      <c r="AC25" s="71">
        <v>-1.0369999999999999E-3</v>
      </c>
      <c r="AD25" s="71">
        <v>-1.2589999999999999E-3</v>
      </c>
      <c r="AE25" s="71">
        <v>-1.6379999999999999E-3</v>
      </c>
      <c r="AF25" s="71">
        <v>-1.779E-3</v>
      </c>
      <c r="AG25" s="71">
        <v>-2.137E-3</v>
      </c>
      <c r="AH25" s="71">
        <v>-2.4239999999999999E-3</v>
      </c>
      <c r="AI25" s="71">
        <v>-2.9480000000000001E-3</v>
      </c>
      <c r="AJ25" s="71">
        <v>-3.2950000000000002E-3</v>
      </c>
      <c r="AK25" s="71">
        <v>-4.006E-3</v>
      </c>
      <c r="AL25" s="71">
        <v>-4.6569999999999997E-3</v>
      </c>
    </row>
    <row r="26" spans="1:38" ht="12.75" customHeight="1">
      <c r="A26" s="70">
        <v>2.101E-3</v>
      </c>
      <c r="B26" s="71">
        <v>2.4190000000000001E-3</v>
      </c>
      <c r="C26" s="71">
        <v>2.8839999999999998E-3</v>
      </c>
      <c r="D26" s="71">
        <v>3.2209999999999999E-3</v>
      </c>
      <c r="E26" s="71">
        <v>3.4350000000000001E-3</v>
      </c>
      <c r="F26" s="71">
        <v>3.532E-3</v>
      </c>
      <c r="G26" s="71">
        <v>3.3379999999999998E-3</v>
      </c>
      <c r="H26" s="71">
        <v>3.5460000000000001E-3</v>
      </c>
      <c r="I26" s="71">
        <v>3.6619999999999999E-3</v>
      </c>
      <c r="J26" s="71">
        <v>3.5669999999999999E-3</v>
      </c>
      <c r="K26" s="71">
        <v>3.8040000000000001E-3</v>
      </c>
      <c r="L26" s="71">
        <v>3.8609999999999998E-3</v>
      </c>
      <c r="M26" s="71">
        <v>3.8279999999999998E-3</v>
      </c>
      <c r="N26" s="71">
        <v>3.9509999999999997E-3</v>
      </c>
      <c r="O26" s="71">
        <v>3.8E-3</v>
      </c>
      <c r="P26" s="71">
        <v>3.7260000000000001E-3</v>
      </c>
      <c r="Q26" s="71">
        <v>3.6329999999999999E-3</v>
      </c>
      <c r="R26" s="71">
        <v>3.179E-3</v>
      </c>
      <c r="S26" s="71">
        <v>2.931E-3</v>
      </c>
      <c r="T26" s="71">
        <v>2.3249999999999998E-3</v>
      </c>
      <c r="U26" s="71">
        <v>2.0409999999999998E-3</v>
      </c>
      <c r="V26" s="71">
        <v>1.3940000000000001E-3</v>
      </c>
      <c r="W26" s="71">
        <v>1.1800000000000001E-3</v>
      </c>
      <c r="X26" s="71">
        <v>5.7499999999999999E-4</v>
      </c>
      <c r="Y26" s="71">
        <v>1.84E-4</v>
      </c>
      <c r="Z26" s="71">
        <v>0</v>
      </c>
      <c r="AA26" s="71">
        <v>-3.8299999999999999E-4</v>
      </c>
      <c r="AB26" s="71">
        <v>-5.3300000000000005E-4</v>
      </c>
      <c r="AC26" s="71">
        <v>-9.6100000000000005E-4</v>
      </c>
      <c r="AD26" s="71">
        <v>-1.1739999999999999E-3</v>
      </c>
      <c r="AE26" s="71">
        <v>-1.48E-3</v>
      </c>
      <c r="AF26" s="71">
        <v>-1.629E-3</v>
      </c>
      <c r="AG26" s="71">
        <v>-1.9919999999999998E-3</v>
      </c>
      <c r="AH26" s="71">
        <v>-2.2499999999999998E-3</v>
      </c>
      <c r="AI26" s="71">
        <v>-2.794E-3</v>
      </c>
      <c r="AJ26" s="71">
        <v>-3.029E-3</v>
      </c>
      <c r="AK26" s="71">
        <v>-3.6840000000000002E-3</v>
      </c>
      <c r="AL26" s="71">
        <v>-4.3229999999999996E-3</v>
      </c>
    </row>
    <row r="27" spans="1:38" ht="12.75" customHeight="1">
      <c r="A27" s="70">
        <v>1.7949999999999999E-3</v>
      </c>
      <c r="B27" s="71">
        <v>2.098E-3</v>
      </c>
      <c r="C27" s="71">
        <v>2.5920000000000001E-3</v>
      </c>
      <c r="D27" s="71">
        <v>2.905E-3</v>
      </c>
      <c r="E27" s="71">
        <v>3.0620000000000001E-3</v>
      </c>
      <c r="F27" s="71">
        <v>3.2060000000000001E-3</v>
      </c>
      <c r="G27" s="71">
        <v>3.0379999999999999E-3</v>
      </c>
      <c r="H27" s="71">
        <v>3.3019999999999998E-3</v>
      </c>
      <c r="I27" s="71">
        <v>3.382E-3</v>
      </c>
      <c r="J27" s="71">
        <v>3.4299999999999999E-3</v>
      </c>
      <c r="K27" s="71">
        <v>3.5140000000000002E-3</v>
      </c>
      <c r="L27" s="71">
        <v>3.617E-3</v>
      </c>
      <c r="M27" s="71">
        <v>3.5920000000000001E-3</v>
      </c>
      <c r="N27" s="71">
        <v>3.663E-3</v>
      </c>
      <c r="O27" s="71">
        <v>3.6470000000000001E-3</v>
      </c>
      <c r="P27" s="71">
        <v>3.4759999999999999E-3</v>
      </c>
      <c r="Q27" s="71">
        <v>3.4390000000000002E-3</v>
      </c>
      <c r="R27" s="71">
        <v>3.019E-3</v>
      </c>
      <c r="S27" s="71">
        <v>2.6489999999999999E-3</v>
      </c>
      <c r="T27" s="71">
        <v>2.1749999999999999E-3</v>
      </c>
      <c r="U27" s="71">
        <v>1.892E-3</v>
      </c>
      <c r="V27" s="71">
        <v>1.397E-3</v>
      </c>
      <c r="W27" s="71">
        <v>1.0859999999999999E-3</v>
      </c>
      <c r="X27" s="71">
        <v>6.1300000000000005E-4</v>
      </c>
      <c r="Y27" s="71">
        <v>8.6000000000000003E-5</v>
      </c>
      <c r="Z27" s="71">
        <v>0</v>
      </c>
      <c r="AA27" s="71">
        <v>-2.4899999999999998E-4</v>
      </c>
      <c r="AB27" s="71">
        <v>-5.2599999999999999E-4</v>
      </c>
      <c r="AC27" s="71">
        <v>-8.4999999999999995E-4</v>
      </c>
      <c r="AD27" s="71">
        <v>-1.096E-3</v>
      </c>
      <c r="AE27" s="71">
        <v>-1.3569999999999999E-3</v>
      </c>
      <c r="AF27" s="71">
        <v>-1.6119999999999999E-3</v>
      </c>
      <c r="AG27" s="71">
        <v>-1.8E-3</v>
      </c>
      <c r="AH27" s="71">
        <v>-2.1120000000000002E-3</v>
      </c>
      <c r="AI27" s="71">
        <v>-2.4250000000000001E-3</v>
      </c>
      <c r="AJ27" s="71">
        <v>-2.679E-3</v>
      </c>
      <c r="AK27" s="71">
        <v>-3.3600000000000001E-3</v>
      </c>
      <c r="AL27" s="71">
        <v>-3.9919999999999999E-3</v>
      </c>
    </row>
    <row r="28" spans="1:38" ht="12.75" customHeight="1">
      <c r="A28" s="70">
        <v>1.091E-3</v>
      </c>
      <c r="B28" s="71">
        <v>1.4480000000000001E-3</v>
      </c>
      <c r="C28" s="71">
        <v>1.9300000000000001E-3</v>
      </c>
      <c r="D28" s="71">
        <v>2.287E-3</v>
      </c>
      <c r="E28" s="71">
        <v>2.4840000000000001E-3</v>
      </c>
      <c r="F28" s="71">
        <v>2.598E-3</v>
      </c>
      <c r="G28" s="71">
        <v>2.4599999999999999E-3</v>
      </c>
      <c r="H28" s="71">
        <v>2.666E-3</v>
      </c>
      <c r="I28" s="71">
        <v>2.7430000000000002E-3</v>
      </c>
      <c r="J28" s="71">
        <v>2.7829999999999999E-3</v>
      </c>
      <c r="K28" s="71">
        <v>2.9229999999999998E-3</v>
      </c>
      <c r="L28" s="71">
        <v>3.0790000000000001E-3</v>
      </c>
      <c r="M28" s="71">
        <v>3.0140000000000002E-3</v>
      </c>
      <c r="N28" s="71">
        <v>3.1740000000000002E-3</v>
      </c>
      <c r="O28" s="71">
        <v>3.1440000000000001E-3</v>
      </c>
      <c r="P28" s="71">
        <v>3.0699999999999998E-3</v>
      </c>
      <c r="Q28" s="71">
        <v>2.9759999999999999E-3</v>
      </c>
      <c r="R28" s="71">
        <v>2.751E-3</v>
      </c>
      <c r="S28" s="71">
        <v>2.4859999999999999E-3</v>
      </c>
      <c r="T28" s="71">
        <v>2.0609999999999999E-3</v>
      </c>
      <c r="U28" s="71">
        <v>1.604E-3</v>
      </c>
      <c r="V28" s="71">
        <v>1.1540000000000001E-3</v>
      </c>
      <c r="W28" s="71">
        <v>1.073E-3</v>
      </c>
      <c r="X28" s="71">
        <v>5.1199999999999998E-4</v>
      </c>
      <c r="Y28" s="71">
        <v>2.5599999999999999E-4</v>
      </c>
      <c r="Z28" s="71">
        <v>0</v>
      </c>
      <c r="AA28" s="71">
        <v>-2.7700000000000001E-4</v>
      </c>
      <c r="AB28" s="71">
        <v>-4.55E-4</v>
      </c>
      <c r="AC28" s="71">
        <v>-8.0599999999999997E-4</v>
      </c>
      <c r="AD28" s="71">
        <v>-8.4599999999999996E-4</v>
      </c>
      <c r="AE28" s="71">
        <v>-1.3929999999999999E-3</v>
      </c>
      <c r="AF28" s="71">
        <v>-1.3630000000000001E-3</v>
      </c>
      <c r="AG28" s="71">
        <v>-1.6509999999999999E-3</v>
      </c>
      <c r="AH28" s="71">
        <v>-1.918E-3</v>
      </c>
      <c r="AI28" s="71">
        <v>-2.163E-3</v>
      </c>
      <c r="AJ28" s="71">
        <v>-2.4550000000000002E-3</v>
      </c>
      <c r="AK28" s="71">
        <v>-3.1689999999999999E-3</v>
      </c>
      <c r="AL28" s="71">
        <v>-3.7200000000000002E-3</v>
      </c>
    </row>
    <row r="29" spans="1:38" ht="12.75" customHeight="1">
      <c r="A29" s="70">
        <v>8.0500000000000005E-4</v>
      </c>
      <c r="B29" s="71">
        <v>1.0870000000000001E-3</v>
      </c>
      <c r="C29" s="71">
        <v>1.5510000000000001E-3</v>
      </c>
      <c r="D29" s="71">
        <v>1.8810000000000001E-3</v>
      </c>
      <c r="E29" s="71">
        <v>2.1029999999999998E-3</v>
      </c>
      <c r="F29" s="71">
        <v>2.2460000000000002E-3</v>
      </c>
      <c r="G29" s="71">
        <v>2.0609999999999999E-3</v>
      </c>
      <c r="H29" s="71">
        <v>2.3240000000000001E-3</v>
      </c>
      <c r="I29" s="71">
        <v>2.3630000000000001E-3</v>
      </c>
      <c r="J29" s="71">
        <v>2.372E-3</v>
      </c>
      <c r="K29" s="71">
        <v>2.5579999999999999E-3</v>
      </c>
      <c r="L29" s="71">
        <v>2.6770000000000001E-3</v>
      </c>
      <c r="M29" s="71">
        <v>2.6580000000000002E-3</v>
      </c>
      <c r="N29" s="71">
        <v>2.7439999999999999E-3</v>
      </c>
      <c r="O29" s="71">
        <v>2.7789999999999998E-3</v>
      </c>
      <c r="P29" s="71">
        <v>2.745E-3</v>
      </c>
      <c r="Q29" s="71">
        <v>2.6670000000000001E-3</v>
      </c>
      <c r="R29" s="71">
        <v>2.3470000000000001E-3</v>
      </c>
      <c r="S29" s="71">
        <v>2.183E-3</v>
      </c>
      <c r="T29" s="71">
        <v>1.799E-3</v>
      </c>
      <c r="U29" s="71">
        <v>1.389E-3</v>
      </c>
      <c r="V29" s="71">
        <v>9.6100000000000005E-4</v>
      </c>
      <c r="W29" s="71">
        <v>8.0000000000000004E-4</v>
      </c>
      <c r="X29" s="71">
        <v>3.5799999999999997E-4</v>
      </c>
      <c r="Y29" s="71">
        <v>-3.6999999999999998E-5</v>
      </c>
      <c r="Z29" s="71">
        <v>0</v>
      </c>
      <c r="AA29" s="71">
        <v>-3.9599999999999998E-4</v>
      </c>
      <c r="AB29" s="71">
        <v>-5.7600000000000001E-4</v>
      </c>
      <c r="AC29" s="71">
        <v>-9.1100000000000003E-4</v>
      </c>
      <c r="AD29" s="71">
        <v>-9.7900000000000005E-4</v>
      </c>
      <c r="AE29" s="71">
        <v>-1.3190000000000001E-3</v>
      </c>
      <c r="AF29" s="71">
        <v>-1.397E-3</v>
      </c>
      <c r="AG29" s="71">
        <v>-1.609E-3</v>
      </c>
      <c r="AH29" s="71">
        <v>-1.8240000000000001E-3</v>
      </c>
      <c r="AI29" s="71">
        <v>-2.1429999999999999E-3</v>
      </c>
      <c r="AJ29" s="71">
        <v>-2.3649999999999999E-3</v>
      </c>
      <c r="AK29" s="71">
        <v>-3.0179999999999998E-3</v>
      </c>
      <c r="AL29" s="71">
        <v>-3.5349999999999999E-3</v>
      </c>
    </row>
    <row r="30" spans="1:38" ht="12.75" customHeight="1">
      <c r="A30" s="70">
        <v>4.95E-4</v>
      </c>
      <c r="B30" s="71">
        <v>8.1599999999999999E-4</v>
      </c>
      <c r="C30" s="71">
        <v>1.2459999999999999E-3</v>
      </c>
      <c r="D30" s="71">
        <v>1.591E-3</v>
      </c>
      <c r="E30" s="71">
        <v>1.817E-3</v>
      </c>
      <c r="F30" s="71">
        <v>1.918E-3</v>
      </c>
      <c r="G30" s="71">
        <v>1.825E-3</v>
      </c>
      <c r="H30" s="71">
        <v>2.0460000000000001E-3</v>
      </c>
      <c r="I30" s="71">
        <v>2.1280000000000001E-3</v>
      </c>
      <c r="J30" s="71">
        <v>2.1050000000000001E-3</v>
      </c>
      <c r="K30" s="71">
        <v>2.333E-3</v>
      </c>
      <c r="L30" s="71">
        <v>2.4229999999999998E-3</v>
      </c>
      <c r="M30" s="71">
        <v>2.4260000000000002E-3</v>
      </c>
      <c r="N30" s="71">
        <v>2.611E-3</v>
      </c>
      <c r="O30" s="71">
        <v>2.594E-3</v>
      </c>
      <c r="P30" s="71">
        <v>2.5100000000000001E-3</v>
      </c>
      <c r="Q30" s="71">
        <v>2.4729999999999999E-3</v>
      </c>
      <c r="R30" s="71">
        <v>2.2750000000000001E-3</v>
      </c>
      <c r="S30" s="71">
        <v>2.1410000000000001E-3</v>
      </c>
      <c r="T30" s="71">
        <v>1.73E-3</v>
      </c>
      <c r="U30" s="71">
        <v>1.4120000000000001E-3</v>
      </c>
      <c r="V30" s="71">
        <v>1.085E-3</v>
      </c>
      <c r="W30" s="71">
        <v>9.1699999999999995E-4</v>
      </c>
      <c r="X30" s="71">
        <v>4.9299999999999995E-4</v>
      </c>
      <c r="Y30" s="71">
        <v>1.9699999999999999E-4</v>
      </c>
      <c r="Z30" s="71">
        <v>0</v>
      </c>
      <c r="AA30" s="71">
        <v>-2.8499999999999999E-4</v>
      </c>
      <c r="AB30" s="71">
        <v>-4.1800000000000002E-4</v>
      </c>
      <c r="AC30" s="71">
        <v>-7.7499999999999997E-4</v>
      </c>
      <c r="AD30" s="71">
        <v>-7.1699999999999997E-4</v>
      </c>
      <c r="AE30" s="71">
        <v>-1.129E-3</v>
      </c>
      <c r="AF30" s="71">
        <v>-1.1230000000000001E-3</v>
      </c>
      <c r="AG30" s="71">
        <v>-1.3600000000000001E-3</v>
      </c>
      <c r="AH30" s="71">
        <v>-1.578E-3</v>
      </c>
      <c r="AI30" s="71">
        <v>-1.856E-3</v>
      </c>
      <c r="AJ30" s="71">
        <v>-2.0869999999999999E-3</v>
      </c>
      <c r="AK30" s="71">
        <v>-2.6670000000000001E-3</v>
      </c>
      <c r="AL30" s="71">
        <v>-3.192E-3</v>
      </c>
    </row>
    <row r="31" spans="1:38" ht="12.75" customHeight="1">
      <c r="A31" s="70">
        <v>-1.7E-5</v>
      </c>
      <c r="B31" s="71">
        <v>3.3E-4</v>
      </c>
      <c r="C31" s="71">
        <v>8.61E-4</v>
      </c>
      <c r="D31" s="71">
        <v>1.2570000000000001E-3</v>
      </c>
      <c r="E31" s="71">
        <v>1.4519999999999999E-3</v>
      </c>
      <c r="F31" s="71">
        <v>1.554E-3</v>
      </c>
      <c r="G31" s="71">
        <v>1.5169999999999999E-3</v>
      </c>
      <c r="H31" s="71">
        <v>1.743E-3</v>
      </c>
      <c r="I31" s="71">
        <v>1.7730000000000001E-3</v>
      </c>
      <c r="J31" s="71">
        <v>1.8450000000000001E-3</v>
      </c>
      <c r="K31" s="71">
        <v>1.9910000000000001E-3</v>
      </c>
      <c r="L31" s="71">
        <v>2.0799999999999998E-3</v>
      </c>
      <c r="M31" s="71">
        <v>2.1580000000000002E-3</v>
      </c>
      <c r="N31" s="71">
        <v>2.2880000000000001E-3</v>
      </c>
      <c r="O31" s="71">
        <v>2.3240000000000001E-3</v>
      </c>
      <c r="P31" s="71">
        <v>2.2980000000000001E-3</v>
      </c>
      <c r="Q31" s="71">
        <v>2.336E-3</v>
      </c>
      <c r="R31" s="71">
        <v>2.1289999999999998E-3</v>
      </c>
      <c r="S31" s="71">
        <v>1.936E-3</v>
      </c>
      <c r="T31" s="71">
        <v>1.596E-3</v>
      </c>
      <c r="U31" s="71">
        <v>1.3929999999999999E-3</v>
      </c>
      <c r="V31" s="71">
        <v>9.810000000000001E-4</v>
      </c>
      <c r="W31" s="71">
        <v>8.4500000000000005E-4</v>
      </c>
      <c r="X31" s="71">
        <v>4.8500000000000003E-4</v>
      </c>
      <c r="Y31" s="71">
        <v>2.0799999999999999E-4</v>
      </c>
      <c r="Z31" s="71">
        <v>0</v>
      </c>
      <c r="AA31" s="71">
        <v>-2.14E-4</v>
      </c>
      <c r="AB31" s="71">
        <v>-3.6600000000000001E-4</v>
      </c>
      <c r="AC31" s="71">
        <v>-6.0999999999999997E-4</v>
      </c>
      <c r="AD31" s="71">
        <v>-7.2300000000000001E-4</v>
      </c>
      <c r="AE31" s="71">
        <v>-1.075E-3</v>
      </c>
      <c r="AF31" s="71">
        <v>-1.0189999999999999E-3</v>
      </c>
      <c r="AG31" s="71">
        <v>-1.2260000000000001E-3</v>
      </c>
      <c r="AH31" s="71">
        <v>-1.4319999999999999E-3</v>
      </c>
      <c r="AI31" s="71">
        <v>-1.6639999999999999E-3</v>
      </c>
      <c r="AJ31" s="71">
        <v>-1.9559999999999998E-3</v>
      </c>
      <c r="AK31" s="71">
        <v>-2.4550000000000002E-3</v>
      </c>
      <c r="AL31" s="71">
        <v>-2.9090000000000001E-3</v>
      </c>
    </row>
    <row r="32" spans="1:38" ht="12.75" customHeight="1">
      <c r="A32" s="70">
        <v>-6.1600000000000001E-4</v>
      </c>
      <c r="B32" s="71">
        <v>-2.7500000000000002E-4</v>
      </c>
      <c r="C32" s="71">
        <v>2.9E-4</v>
      </c>
      <c r="D32" s="71">
        <v>6.3400000000000001E-4</v>
      </c>
      <c r="E32" s="71">
        <v>8.7799999999999998E-4</v>
      </c>
      <c r="F32" s="71">
        <v>1.041E-3</v>
      </c>
      <c r="G32" s="71">
        <v>9.7000000000000005E-4</v>
      </c>
      <c r="H32" s="71">
        <v>1.1919999999999999E-3</v>
      </c>
      <c r="I32" s="71">
        <v>1.2869999999999999E-3</v>
      </c>
      <c r="J32" s="71">
        <v>1.325E-3</v>
      </c>
      <c r="K32" s="71">
        <v>1.531E-3</v>
      </c>
      <c r="L32" s="71">
        <v>1.673E-3</v>
      </c>
      <c r="M32" s="71">
        <v>1.702E-3</v>
      </c>
      <c r="N32" s="71">
        <v>1.848E-3</v>
      </c>
      <c r="O32" s="71">
        <v>1.8959999999999999E-3</v>
      </c>
      <c r="P32" s="71">
        <v>2.0079999999999998E-3</v>
      </c>
      <c r="Q32" s="71">
        <v>2.003E-3</v>
      </c>
      <c r="R32" s="71">
        <v>1.751E-3</v>
      </c>
      <c r="S32" s="71">
        <v>1.738E-3</v>
      </c>
      <c r="T32" s="71">
        <v>1.3849999999999999E-3</v>
      </c>
      <c r="U32" s="71">
        <v>1.1999999999999999E-3</v>
      </c>
      <c r="V32" s="71">
        <v>8.2100000000000001E-4</v>
      </c>
      <c r="W32" s="71">
        <v>6.9499999999999998E-4</v>
      </c>
      <c r="X32" s="71">
        <v>3.86E-4</v>
      </c>
      <c r="Y32" s="71">
        <v>6.7000000000000002E-5</v>
      </c>
      <c r="Z32" s="71">
        <v>0</v>
      </c>
      <c r="AA32" s="71">
        <v>-2.5799999999999998E-4</v>
      </c>
      <c r="AB32" s="71">
        <v>-4.5199999999999998E-4</v>
      </c>
      <c r="AC32" s="71">
        <v>-6.6E-4</v>
      </c>
      <c r="AD32" s="71">
        <v>-7.5199999999999996E-4</v>
      </c>
      <c r="AE32" s="71">
        <v>-1.0120000000000001E-3</v>
      </c>
      <c r="AF32" s="71">
        <v>-9.5200000000000005E-4</v>
      </c>
      <c r="AG32" s="71">
        <v>-1.178E-3</v>
      </c>
      <c r="AH32" s="71">
        <v>-1.333E-3</v>
      </c>
      <c r="AI32" s="71">
        <v>-1.639E-3</v>
      </c>
      <c r="AJ32" s="71">
        <v>-1.841E-3</v>
      </c>
      <c r="AK32" s="71">
        <v>-2.3530000000000001E-3</v>
      </c>
      <c r="AL32" s="71">
        <v>-2.8449999999999999E-3</v>
      </c>
    </row>
    <row r="33" spans="1:38" ht="12.75" customHeight="1">
      <c r="A33" s="70">
        <v>-8.7600000000000004E-4</v>
      </c>
      <c r="B33" s="71">
        <v>-5.13E-4</v>
      </c>
      <c r="C33" s="71">
        <v>3.0000000000000001E-5</v>
      </c>
      <c r="D33" s="71">
        <v>4.2000000000000002E-4</v>
      </c>
      <c r="E33" s="71">
        <v>6.3100000000000005E-4</v>
      </c>
      <c r="F33" s="71">
        <v>7.5500000000000003E-4</v>
      </c>
      <c r="G33" s="71">
        <v>6.8300000000000001E-4</v>
      </c>
      <c r="H33" s="71">
        <v>9.3800000000000003E-4</v>
      </c>
      <c r="I33" s="71">
        <v>9.8799999999999995E-4</v>
      </c>
      <c r="J33" s="71">
        <v>1.0950000000000001E-3</v>
      </c>
      <c r="K33" s="71">
        <v>1.2750000000000001E-3</v>
      </c>
      <c r="L33" s="71">
        <v>1.4170000000000001E-3</v>
      </c>
      <c r="M33" s="71">
        <v>1.4890000000000001E-3</v>
      </c>
      <c r="N33" s="71">
        <v>1.639E-3</v>
      </c>
      <c r="O33" s="71">
        <v>1.73E-3</v>
      </c>
      <c r="P33" s="71">
        <v>1.691E-3</v>
      </c>
      <c r="Q33" s="71">
        <v>1.738E-3</v>
      </c>
      <c r="R33" s="71">
        <v>1.627E-3</v>
      </c>
      <c r="S33" s="71">
        <v>1.4989999999999999E-3</v>
      </c>
      <c r="T33" s="71">
        <v>1.325E-3</v>
      </c>
      <c r="U33" s="71">
        <v>1.0989999999999999E-3</v>
      </c>
      <c r="V33" s="71">
        <v>7.8299999999999995E-4</v>
      </c>
      <c r="W33" s="71">
        <v>6.5099999999999999E-4</v>
      </c>
      <c r="X33" s="71">
        <v>3.5599999999999998E-4</v>
      </c>
      <c r="Y33" s="71">
        <v>4.6E-5</v>
      </c>
      <c r="Z33" s="71">
        <v>0</v>
      </c>
      <c r="AA33" s="71">
        <v>-2.61E-4</v>
      </c>
      <c r="AB33" s="71">
        <v>-3.6999999999999999E-4</v>
      </c>
      <c r="AC33" s="71">
        <v>-6.1899999999999998E-4</v>
      </c>
      <c r="AD33" s="71">
        <v>-6.4199999999999999E-4</v>
      </c>
      <c r="AE33" s="71">
        <v>-9.3700000000000001E-4</v>
      </c>
      <c r="AF33" s="71">
        <v>-8.7299999999999997E-4</v>
      </c>
      <c r="AG33" s="71">
        <v>-1.0330000000000001E-3</v>
      </c>
      <c r="AH33" s="71">
        <v>-1.2199999999999999E-3</v>
      </c>
      <c r="AI33" s="71">
        <v>-1.456E-3</v>
      </c>
      <c r="AJ33" s="71">
        <v>-1.6819999999999999E-3</v>
      </c>
      <c r="AK33" s="71">
        <v>-2.1740000000000002E-3</v>
      </c>
      <c r="AL33" s="71">
        <v>-2.6329999999999999E-3</v>
      </c>
    </row>
    <row r="34" spans="1:38" ht="12.75" customHeight="1">
      <c r="A34" s="70">
        <v>-1.2979999999999999E-3</v>
      </c>
      <c r="B34" s="71">
        <v>-9.3899999999999995E-4</v>
      </c>
      <c r="C34" s="71">
        <v>-3.7500000000000001E-4</v>
      </c>
      <c r="D34" s="71">
        <v>1.5999999999999999E-5</v>
      </c>
      <c r="E34" s="71">
        <v>2.5799999999999998E-4</v>
      </c>
      <c r="F34" s="71">
        <v>4.3399999999999998E-4</v>
      </c>
      <c r="G34" s="71">
        <v>3.7599999999999998E-4</v>
      </c>
      <c r="H34" s="71">
        <v>6.0300000000000002E-4</v>
      </c>
      <c r="I34" s="71">
        <v>7.0799999999999997E-4</v>
      </c>
      <c r="J34" s="71">
        <v>7.54E-4</v>
      </c>
      <c r="K34" s="71">
        <v>1.0169999999999999E-3</v>
      </c>
      <c r="L34" s="71">
        <v>1.145E-3</v>
      </c>
      <c r="M34" s="71">
        <v>1.201E-3</v>
      </c>
      <c r="N34" s="71">
        <v>1.3389999999999999E-3</v>
      </c>
      <c r="O34" s="71">
        <v>1.4649999999999999E-3</v>
      </c>
      <c r="P34" s="71">
        <v>1.4840000000000001E-3</v>
      </c>
      <c r="Q34" s="71">
        <v>1.565E-3</v>
      </c>
      <c r="R34" s="71">
        <v>1.464E-3</v>
      </c>
      <c r="S34" s="71">
        <v>1.3190000000000001E-3</v>
      </c>
      <c r="T34" s="71">
        <v>1.1360000000000001E-3</v>
      </c>
      <c r="U34" s="71">
        <v>1.0219999999999999E-3</v>
      </c>
      <c r="V34" s="71">
        <v>7.1400000000000001E-4</v>
      </c>
      <c r="W34" s="71">
        <v>5.5999999999999995E-4</v>
      </c>
      <c r="X34" s="71">
        <v>3.28E-4</v>
      </c>
      <c r="Y34" s="71">
        <v>1.11E-4</v>
      </c>
      <c r="Z34" s="71">
        <v>0</v>
      </c>
      <c r="AA34" s="71">
        <v>-2.22E-4</v>
      </c>
      <c r="AB34" s="71">
        <v>-3.5799999999999997E-4</v>
      </c>
      <c r="AC34" s="71">
        <v>-5.3899999999999998E-4</v>
      </c>
      <c r="AD34" s="71">
        <v>-5.62E-4</v>
      </c>
      <c r="AE34" s="71">
        <v>-8.6399999999999997E-4</v>
      </c>
      <c r="AF34" s="71">
        <v>-7.4899999999999999E-4</v>
      </c>
      <c r="AG34" s="71">
        <v>-9.1799999999999998E-4</v>
      </c>
      <c r="AH34" s="71">
        <v>-1.0640000000000001E-3</v>
      </c>
      <c r="AI34" s="71">
        <v>-1.304E-3</v>
      </c>
      <c r="AJ34" s="71">
        <v>-1.554E-3</v>
      </c>
      <c r="AK34" s="71">
        <v>-1.933E-3</v>
      </c>
      <c r="AL34" s="71">
        <v>-2.4169999999999999E-3</v>
      </c>
    </row>
    <row r="35" spans="1:38" ht="12.75" customHeight="1">
      <c r="A35" s="70">
        <v>-1.5560000000000001E-3</v>
      </c>
      <c r="B35" s="71">
        <v>-1.1839999999999999E-3</v>
      </c>
      <c r="C35" s="71">
        <v>-6.29E-4</v>
      </c>
      <c r="D35" s="71">
        <v>-1.9599999999999999E-4</v>
      </c>
      <c r="E35" s="71">
        <v>1.5999999999999999E-5</v>
      </c>
      <c r="F35" s="71">
        <v>2.12E-4</v>
      </c>
      <c r="G35" s="71">
        <v>8.7999999999999998E-5</v>
      </c>
      <c r="H35" s="71">
        <v>3.4200000000000002E-4</v>
      </c>
      <c r="I35" s="71">
        <v>4.64E-4</v>
      </c>
      <c r="J35" s="71">
        <v>5.8600000000000004E-4</v>
      </c>
      <c r="K35" s="71">
        <v>7.8200000000000003E-4</v>
      </c>
      <c r="L35" s="71">
        <v>8.9700000000000001E-4</v>
      </c>
      <c r="M35" s="71">
        <v>1.039E-3</v>
      </c>
      <c r="N35" s="71">
        <v>1.2279999999999999E-3</v>
      </c>
      <c r="O35" s="71">
        <v>1.3110000000000001E-3</v>
      </c>
      <c r="P35" s="71">
        <v>1.364E-3</v>
      </c>
      <c r="Q35" s="71">
        <v>1.4159999999999999E-3</v>
      </c>
      <c r="R35" s="71">
        <v>1.397E-3</v>
      </c>
      <c r="S35" s="71">
        <v>1.2830000000000001E-3</v>
      </c>
      <c r="T35" s="71">
        <v>1.065E-3</v>
      </c>
      <c r="U35" s="71">
        <v>9.6199999999999996E-4</v>
      </c>
      <c r="V35" s="71">
        <v>6.8800000000000003E-4</v>
      </c>
      <c r="W35" s="71">
        <v>6.3100000000000005E-4</v>
      </c>
      <c r="X35" s="71">
        <v>3.6699999999999998E-4</v>
      </c>
      <c r="Y35" s="71">
        <v>1.4999999999999999E-4</v>
      </c>
      <c r="Z35" s="71">
        <v>0</v>
      </c>
      <c r="AA35" s="71">
        <v>-1.92E-4</v>
      </c>
      <c r="AB35" s="71">
        <v>-2.34E-4</v>
      </c>
      <c r="AC35" s="71">
        <v>-4.4799999999999999E-4</v>
      </c>
      <c r="AD35" s="71">
        <v>-4.9100000000000001E-4</v>
      </c>
      <c r="AE35" s="71">
        <v>-7.1299999999999998E-4</v>
      </c>
      <c r="AF35" s="71">
        <v>-6.8400000000000004E-4</v>
      </c>
      <c r="AG35" s="71">
        <v>-8.3600000000000005E-4</v>
      </c>
      <c r="AH35" s="71">
        <v>-1.0070000000000001E-3</v>
      </c>
      <c r="AI35" s="71">
        <v>-1.15E-3</v>
      </c>
      <c r="AJ35" s="71">
        <v>-1.3699999999999999E-3</v>
      </c>
      <c r="AK35" s="71">
        <v>-1.7099999999999999E-3</v>
      </c>
      <c r="AL35" s="71">
        <v>-2.2009999999999998E-3</v>
      </c>
    </row>
    <row r="36" spans="1:38" ht="12.75" customHeight="1">
      <c r="A36" s="70">
        <v>-1.6670000000000001E-3</v>
      </c>
      <c r="B36" s="71">
        <v>-1.289E-3</v>
      </c>
      <c r="C36" s="71">
        <v>-7.4100000000000001E-4</v>
      </c>
      <c r="D36" s="71">
        <v>-3.4299999999999999E-4</v>
      </c>
      <c r="E36" s="71">
        <v>-1.34E-4</v>
      </c>
      <c r="F36" s="71">
        <v>1.2E-5</v>
      </c>
      <c r="G36" s="71">
        <v>-2.1999999999999999E-5</v>
      </c>
      <c r="H36" s="71">
        <v>1.94E-4</v>
      </c>
      <c r="I36" s="71">
        <v>2.63E-4</v>
      </c>
      <c r="J36" s="71">
        <v>3.9100000000000002E-4</v>
      </c>
      <c r="K36" s="71">
        <v>5.7399999999999997E-4</v>
      </c>
      <c r="L36" s="71">
        <v>7.3999999999999999E-4</v>
      </c>
      <c r="M36" s="71">
        <v>8.0999999999999996E-4</v>
      </c>
      <c r="N36" s="71">
        <v>9.6299999999999999E-4</v>
      </c>
      <c r="O36" s="71">
        <v>1.0790000000000001E-3</v>
      </c>
      <c r="P36" s="71">
        <v>1.2019999999999999E-3</v>
      </c>
      <c r="Q36" s="71">
        <v>1.292E-3</v>
      </c>
      <c r="R36" s="71">
        <v>1.2179999999999999E-3</v>
      </c>
      <c r="S36" s="71">
        <v>1.1839999999999999E-3</v>
      </c>
      <c r="T36" s="71">
        <v>9.5500000000000001E-4</v>
      </c>
      <c r="U36" s="71">
        <v>8.5700000000000001E-4</v>
      </c>
      <c r="V36" s="71">
        <v>6.7599999999999995E-4</v>
      </c>
      <c r="W36" s="71">
        <v>5.3399999999999997E-4</v>
      </c>
      <c r="X36" s="71">
        <v>3.3500000000000001E-4</v>
      </c>
      <c r="Y36" s="71">
        <v>1.34E-4</v>
      </c>
      <c r="Z36" s="71">
        <v>0</v>
      </c>
      <c r="AA36" s="71">
        <v>-1.6699999999999999E-4</v>
      </c>
      <c r="AB36" s="71">
        <v>-2.4499999999999999E-4</v>
      </c>
      <c r="AC36" s="71">
        <v>-4.44E-4</v>
      </c>
      <c r="AD36" s="71">
        <v>-4.5800000000000002E-4</v>
      </c>
      <c r="AE36" s="71">
        <v>-5.7700000000000004E-4</v>
      </c>
      <c r="AF36" s="71">
        <v>-5.7399999999999997E-4</v>
      </c>
      <c r="AG36" s="71">
        <v>-7.2400000000000003E-4</v>
      </c>
      <c r="AH36" s="71">
        <v>-8.3500000000000002E-4</v>
      </c>
      <c r="AI36" s="71">
        <v>-1.052E-3</v>
      </c>
      <c r="AJ36" s="71">
        <v>-1.2639999999999999E-3</v>
      </c>
      <c r="AK36" s="71">
        <v>-1.6230000000000001E-3</v>
      </c>
      <c r="AL36" s="71">
        <v>-2.0379999999999999E-3</v>
      </c>
    </row>
    <row r="37" spans="1:38" ht="12.75" customHeight="1">
      <c r="A37" s="70">
        <v>-2.0309999999999998E-3</v>
      </c>
      <c r="B37" s="71">
        <v>-1.6479999999999999E-3</v>
      </c>
      <c r="C37" s="71">
        <v>-1.07E-3</v>
      </c>
      <c r="D37" s="71">
        <v>-6.96E-4</v>
      </c>
      <c r="E37" s="71">
        <v>-4.5199999999999998E-4</v>
      </c>
      <c r="F37" s="71">
        <v>-2.5500000000000002E-4</v>
      </c>
      <c r="G37" s="71">
        <v>-3.4900000000000003E-4</v>
      </c>
      <c r="H37" s="71">
        <v>-1.15E-4</v>
      </c>
      <c r="I37" s="71">
        <v>-1.1E-5</v>
      </c>
      <c r="J37" s="71">
        <v>7.2999999999999999E-5</v>
      </c>
      <c r="K37" s="71">
        <v>3.5500000000000001E-4</v>
      </c>
      <c r="L37" s="71">
        <v>4.7100000000000001E-4</v>
      </c>
      <c r="M37" s="71">
        <v>5.8500000000000002E-4</v>
      </c>
      <c r="N37" s="71">
        <v>7.6400000000000003E-4</v>
      </c>
      <c r="O37" s="71">
        <v>8.9099999999999997E-4</v>
      </c>
      <c r="P37" s="71">
        <v>9.6299999999999999E-4</v>
      </c>
      <c r="Q37" s="71">
        <v>1.052E-3</v>
      </c>
      <c r="R37" s="71">
        <v>1.062E-3</v>
      </c>
      <c r="S37" s="71">
        <v>1.075E-3</v>
      </c>
      <c r="T37" s="71">
        <v>8.9499999999999996E-4</v>
      </c>
      <c r="U37" s="71">
        <v>8.4699999999999999E-4</v>
      </c>
      <c r="V37" s="71">
        <v>5.6599999999999999E-4</v>
      </c>
      <c r="W37" s="71">
        <v>4.9799999999999996E-4</v>
      </c>
      <c r="X37" s="71">
        <v>3.1700000000000001E-4</v>
      </c>
      <c r="Y37" s="71">
        <v>9.1000000000000003E-5</v>
      </c>
      <c r="Z37" s="71">
        <v>0</v>
      </c>
      <c r="AA37" s="71">
        <v>-1.44E-4</v>
      </c>
      <c r="AB37" s="71">
        <v>-2.4399999999999999E-4</v>
      </c>
      <c r="AC37" s="71">
        <v>-3.6000000000000002E-4</v>
      </c>
      <c r="AD37" s="71">
        <v>-4.5300000000000001E-4</v>
      </c>
      <c r="AE37" s="71">
        <v>-5.6999999999999998E-4</v>
      </c>
      <c r="AF37" s="71">
        <v>-5.22E-4</v>
      </c>
      <c r="AG37" s="71">
        <v>-6.1700000000000004E-4</v>
      </c>
      <c r="AH37" s="71">
        <v>-7.4100000000000001E-4</v>
      </c>
      <c r="AI37" s="71">
        <v>-9.3800000000000003E-4</v>
      </c>
      <c r="AJ37" s="71">
        <v>-1.121E-3</v>
      </c>
      <c r="AK37" s="71">
        <v>-1.503E-3</v>
      </c>
      <c r="AL37" s="71">
        <v>-1.915E-3</v>
      </c>
    </row>
    <row r="38" spans="1:38" ht="12.75" customHeight="1">
      <c r="A38" s="70">
        <v>-2.428E-3</v>
      </c>
      <c r="B38" s="71">
        <v>-1.9949999999999998E-3</v>
      </c>
      <c r="C38" s="71">
        <v>-1.3940000000000001E-3</v>
      </c>
      <c r="D38" s="71">
        <v>-9.6400000000000001E-4</v>
      </c>
      <c r="E38" s="71">
        <v>-7.27E-4</v>
      </c>
      <c r="F38" s="71">
        <v>-5.53E-4</v>
      </c>
      <c r="G38" s="71">
        <v>-5.5699999999999999E-4</v>
      </c>
      <c r="H38" s="71">
        <v>-3.3599999999999998E-4</v>
      </c>
      <c r="I38" s="71">
        <v>-2.2800000000000001E-4</v>
      </c>
      <c r="J38" s="71">
        <v>-1.46E-4</v>
      </c>
      <c r="K38" s="71">
        <v>8.7000000000000001E-5</v>
      </c>
      <c r="L38" s="71">
        <v>2.32E-4</v>
      </c>
      <c r="M38" s="71">
        <v>3.3E-4</v>
      </c>
      <c r="N38" s="71">
        <v>5.2300000000000003E-4</v>
      </c>
      <c r="O38" s="71">
        <v>6.7400000000000001E-4</v>
      </c>
      <c r="P38" s="71">
        <v>7.5000000000000002E-4</v>
      </c>
      <c r="Q38" s="71">
        <v>8.7600000000000004E-4</v>
      </c>
      <c r="R38" s="71">
        <v>8.7299999999999997E-4</v>
      </c>
      <c r="S38" s="71">
        <v>8.8699999999999998E-4</v>
      </c>
      <c r="T38" s="71">
        <v>7.8100000000000001E-4</v>
      </c>
      <c r="U38" s="71">
        <v>6.8000000000000005E-4</v>
      </c>
      <c r="V38" s="71">
        <v>5.1999999999999995E-4</v>
      </c>
      <c r="W38" s="71">
        <v>4.2299999999999998E-4</v>
      </c>
      <c r="X38" s="71">
        <v>2.72E-4</v>
      </c>
      <c r="Y38" s="71">
        <v>4.8000000000000001E-5</v>
      </c>
      <c r="Z38" s="71">
        <v>0</v>
      </c>
      <c r="AA38" s="71">
        <v>-1.6000000000000001E-4</v>
      </c>
      <c r="AB38" s="71">
        <v>-2.4399999999999999E-4</v>
      </c>
      <c r="AC38" s="71">
        <v>-3.8000000000000002E-4</v>
      </c>
      <c r="AD38" s="71">
        <v>-3.5500000000000001E-4</v>
      </c>
      <c r="AE38" s="71">
        <v>-5.2899999999999996E-4</v>
      </c>
      <c r="AF38" s="71">
        <v>-5.2999999999999998E-4</v>
      </c>
      <c r="AG38" s="71">
        <v>-5.7200000000000003E-4</v>
      </c>
      <c r="AH38" s="71">
        <v>-7.2900000000000005E-4</v>
      </c>
      <c r="AI38" s="71">
        <v>-8.6899999999999998E-4</v>
      </c>
      <c r="AJ38" s="71">
        <v>-1.0740000000000001E-3</v>
      </c>
      <c r="AK38" s="71">
        <v>-1.3470000000000001E-3</v>
      </c>
      <c r="AL38" s="71">
        <v>-1.8E-3</v>
      </c>
    </row>
    <row r="39" spans="1:38" ht="12.75" customHeight="1">
      <c r="A39" s="70">
        <v>-2.552E-3</v>
      </c>
      <c r="B39" s="71">
        <v>-2.166E-3</v>
      </c>
      <c r="C39" s="71">
        <v>-1.5870000000000001E-3</v>
      </c>
      <c r="D39" s="71">
        <v>-1.1820000000000001E-3</v>
      </c>
      <c r="E39" s="71">
        <v>-9.3400000000000004E-4</v>
      </c>
      <c r="F39" s="71">
        <v>-7.94E-4</v>
      </c>
      <c r="G39" s="71">
        <v>-8.0000000000000004E-4</v>
      </c>
      <c r="H39" s="71">
        <v>-6.0899999999999995E-4</v>
      </c>
      <c r="I39" s="71">
        <v>-4.6700000000000002E-4</v>
      </c>
      <c r="J39" s="71">
        <v>-3.39E-4</v>
      </c>
      <c r="K39" s="71">
        <v>-1.2899999999999999E-4</v>
      </c>
      <c r="L39" s="71">
        <v>2.8E-5</v>
      </c>
      <c r="M39" s="71">
        <v>1.4300000000000001E-4</v>
      </c>
      <c r="N39" s="71">
        <v>3.28E-4</v>
      </c>
      <c r="O39" s="71">
        <v>5.0000000000000001E-4</v>
      </c>
      <c r="P39" s="71">
        <v>5.9299999999999999E-4</v>
      </c>
      <c r="Q39" s="71">
        <v>7.18E-4</v>
      </c>
      <c r="R39" s="71">
        <v>7.3700000000000002E-4</v>
      </c>
      <c r="S39" s="71">
        <v>7.76E-4</v>
      </c>
      <c r="T39" s="71">
        <v>6.8000000000000005E-4</v>
      </c>
      <c r="U39" s="71">
        <v>6.2500000000000001E-4</v>
      </c>
      <c r="V39" s="71">
        <v>4.8700000000000002E-4</v>
      </c>
      <c r="W39" s="71">
        <v>4.2499999999999998E-4</v>
      </c>
      <c r="X39" s="71">
        <v>2.4699999999999999E-4</v>
      </c>
      <c r="Y39" s="71">
        <v>1.76E-4</v>
      </c>
      <c r="Z39" s="71">
        <v>0</v>
      </c>
      <c r="AA39" s="71">
        <v>-1.4899999999999999E-4</v>
      </c>
      <c r="AB39" s="71">
        <v>-2.1599999999999999E-4</v>
      </c>
      <c r="AC39" s="71">
        <v>-3.2299999999999999E-4</v>
      </c>
      <c r="AD39" s="71">
        <v>-3.2699999999999998E-4</v>
      </c>
      <c r="AE39" s="71">
        <v>-4.86E-4</v>
      </c>
      <c r="AF39" s="71">
        <v>-3.68E-4</v>
      </c>
      <c r="AG39" s="71">
        <v>-5.2400000000000005E-4</v>
      </c>
      <c r="AH39" s="71">
        <v>-5.9400000000000002E-4</v>
      </c>
      <c r="AI39" s="71">
        <v>-7.6400000000000003E-4</v>
      </c>
      <c r="AJ39" s="71">
        <v>-9.2800000000000001E-4</v>
      </c>
      <c r="AK39" s="71">
        <v>-1.256E-3</v>
      </c>
      <c r="AL39" s="71">
        <v>-1.67E-3</v>
      </c>
    </row>
    <row r="40" spans="1:38" ht="12.75" customHeight="1">
      <c r="A40" s="70">
        <v>-2.6719999999999999E-3</v>
      </c>
      <c r="B40" s="71">
        <v>-2.2729999999999998E-3</v>
      </c>
      <c r="C40" s="71">
        <v>-1.645E-3</v>
      </c>
      <c r="D40" s="71">
        <v>-1.2340000000000001E-3</v>
      </c>
      <c r="E40" s="71">
        <v>-9.7499999999999996E-4</v>
      </c>
      <c r="F40" s="71">
        <v>-8.0999999999999996E-4</v>
      </c>
      <c r="G40" s="71">
        <v>-8.2299999999999995E-4</v>
      </c>
      <c r="H40" s="71">
        <v>-6.2E-4</v>
      </c>
      <c r="I40" s="71">
        <v>-5.3499999999999999E-4</v>
      </c>
      <c r="J40" s="71">
        <v>-3.8400000000000001E-4</v>
      </c>
      <c r="K40" s="71">
        <v>-1.7899999999999999E-4</v>
      </c>
      <c r="L40" s="71">
        <v>-3.0000000000000001E-5</v>
      </c>
      <c r="M40" s="71">
        <v>8.3999999999999995E-5</v>
      </c>
      <c r="N40" s="71">
        <v>2.6200000000000003E-4</v>
      </c>
      <c r="O40" s="71">
        <v>4.3199999999999998E-4</v>
      </c>
      <c r="P40" s="71">
        <v>5.5699999999999999E-4</v>
      </c>
      <c r="Q40" s="71">
        <v>7.0500000000000001E-4</v>
      </c>
      <c r="R40" s="71">
        <v>7.0399999999999998E-4</v>
      </c>
      <c r="S40" s="71">
        <v>7.1299999999999998E-4</v>
      </c>
      <c r="T40" s="71">
        <v>6.7900000000000002E-4</v>
      </c>
      <c r="U40" s="71">
        <v>6.29E-4</v>
      </c>
      <c r="V40" s="71">
        <v>4.57E-4</v>
      </c>
      <c r="W40" s="71">
        <v>3.8900000000000002E-4</v>
      </c>
      <c r="X40" s="71">
        <v>2.5599999999999999E-4</v>
      </c>
      <c r="Y40" s="71">
        <v>1.2E-4</v>
      </c>
      <c r="Z40" s="71">
        <v>0</v>
      </c>
      <c r="AA40" s="71">
        <v>-1.0900000000000001E-4</v>
      </c>
      <c r="AB40" s="71">
        <v>-2.14E-4</v>
      </c>
      <c r="AC40" s="71">
        <v>-3.1500000000000001E-4</v>
      </c>
      <c r="AD40" s="71">
        <v>-2.7999999999999998E-4</v>
      </c>
      <c r="AE40" s="71">
        <v>-3.68E-4</v>
      </c>
      <c r="AF40" s="71">
        <v>-3.39E-4</v>
      </c>
      <c r="AG40" s="71">
        <v>-3.9599999999999998E-4</v>
      </c>
      <c r="AH40" s="71">
        <v>-5.8299999999999997E-4</v>
      </c>
      <c r="AI40" s="71">
        <v>-6.78E-4</v>
      </c>
      <c r="AJ40" s="71">
        <v>-8.6300000000000005E-4</v>
      </c>
      <c r="AK40" s="71">
        <v>-1.134E-3</v>
      </c>
      <c r="AL40" s="71">
        <v>-1.5510000000000001E-3</v>
      </c>
    </row>
    <row r="41" spans="1:38" ht="12.75" customHeight="1">
      <c r="A41" s="70">
        <v>-2.519E-3</v>
      </c>
      <c r="B41" s="71">
        <v>-2.1380000000000001E-3</v>
      </c>
      <c r="C41" s="71">
        <v>-1.5759999999999999E-3</v>
      </c>
      <c r="D41" s="71">
        <v>-1.1969999999999999E-3</v>
      </c>
      <c r="E41" s="71">
        <v>-9.5399999999999999E-4</v>
      </c>
      <c r="F41" s="71">
        <v>-8.34E-4</v>
      </c>
      <c r="G41" s="71">
        <v>-8.6200000000000003E-4</v>
      </c>
      <c r="H41" s="71">
        <v>-6.7000000000000002E-4</v>
      </c>
      <c r="I41" s="71">
        <v>-5.22E-4</v>
      </c>
      <c r="J41" s="71">
        <v>-4.3199999999999998E-4</v>
      </c>
      <c r="K41" s="71">
        <v>-2.1800000000000001E-4</v>
      </c>
      <c r="L41" s="71">
        <v>-8.8999999999999995E-5</v>
      </c>
      <c r="M41" s="71">
        <v>2.1999999999999999E-5</v>
      </c>
      <c r="N41" s="71">
        <v>2.2699999999999999E-4</v>
      </c>
      <c r="O41" s="71">
        <v>3.59E-4</v>
      </c>
      <c r="P41" s="71">
        <v>4.9299999999999995E-4</v>
      </c>
      <c r="Q41" s="71">
        <v>5.7899999999999998E-4</v>
      </c>
      <c r="R41" s="71">
        <v>6.1700000000000004E-4</v>
      </c>
      <c r="S41" s="71">
        <v>6.8900000000000005E-4</v>
      </c>
      <c r="T41" s="71">
        <v>6.7199999999999996E-4</v>
      </c>
      <c r="U41" s="71">
        <v>5.6599999999999999E-4</v>
      </c>
      <c r="V41" s="71">
        <v>4.2700000000000002E-4</v>
      </c>
      <c r="W41" s="71">
        <v>3.7399999999999998E-4</v>
      </c>
      <c r="X41" s="71">
        <v>2.34E-4</v>
      </c>
      <c r="Y41" s="71">
        <v>1.1E-4</v>
      </c>
      <c r="Z41" s="71">
        <v>0</v>
      </c>
      <c r="AA41" s="71">
        <v>-1.07E-4</v>
      </c>
      <c r="AB41" s="71">
        <v>-1.4799999999999999E-4</v>
      </c>
      <c r="AC41" s="71">
        <v>-2.2499999999999999E-4</v>
      </c>
      <c r="AD41" s="71">
        <v>-2.52E-4</v>
      </c>
      <c r="AE41" s="71">
        <v>-3.2699999999999998E-4</v>
      </c>
      <c r="AF41" s="71">
        <v>-3.0499999999999999E-4</v>
      </c>
      <c r="AG41" s="71">
        <v>-3.5199999999999999E-4</v>
      </c>
      <c r="AH41" s="71">
        <v>-4.2900000000000002E-4</v>
      </c>
      <c r="AI41" s="71">
        <v>-5.8399999999999999E-4</v>
      </c>
      <c r="AJ41" s="71">
        <v>-7.27E-4</v>
      </c>
      <c r="AK41" s="71">
        <v>-1.054E-3</v>
      </c>
      <c r="AL41" s="71">
        <v>-1.4270000000000001E-3</v>
      </c>
    </row>
    <row r="42" spans="1:38" ht="12.75" customHeight="1">
      <c r="A42" s="70">
        <v>-2.764E-3</v>
      </c>
      <c r="B42" s="71">
        <v>-2.369E-3</v>
      </c>
      <c r="C42" s="71">
        <v>-1.7700000000000001E-3</v>
      </c>
      <c r="D42" s="71">
        <v>-1.382E-3</v>
      </c>
      <c r="E42" s="71">
        <v>-1.142E-3</v>
      </c>
      <c r="F42" s="71">
        <v>-9.9200000000000004E-4</v>
      </c>
      <c r="G42" s="71">
        <v>-9.8200000000000002E-4</v>
      </c>
      <c r="H42" s="71">
        <v>-7.9699999999999997E-4</v>
      </c>
      <c r="I42" s="71">
        <v>-6.7900000000000002E-4</v>
      </c>
      <c r="J42" s="71">
        <v>-5.4199999999999995E-4</v>
      </c>
      <c r="K42" s="71">
        <v>-3.5199999999999999E-4</v>
      </c>
      <c r="L42" s="71">
        <v>-1.9599999999999999E-4</v>
      </c>
      <c r="M42" s="71">
        <v>-9.2E-5</v>
      </c>
      <c r="N42" s="71">
        <v>7.7000000000000001E-5</v>
      </c>
      <c r="O42" s="71">
        <v>2.6200000000000003E-4</v>
      </c>
      <c r="P42" s="71">
        <v>3.6600000000000001E-4</v>
      </c>
      <c r="Q42" s="71">
        <v>5.0199999999999995E-4</v>
      </c>
      <c r="R42" s="71">
        <v>5.4600000000000004E-4</v>
      </c>
      <c r="S42" s="71">
        <v>5.6800000000000004E-4</v>
      </c>
      <c r="T42" s="71">
        <v>5.3399999999999997E-4</v>
      </c>
      <c r="U42" s="71">
        <v>5.1800000000000001E-4</v>
      </c>
      <c r="V42" s="71">
        <v>3.6999999999999999E-4</v>
      </c>
      <c r="W42" s="71">
        <v>3.6000000000000002E-4</v>
      </c>
      <c r="X42" s="71">
        <v>1.74E-4</v>
      </c>
      <c r="Y42" s="71">
        <v>9.0000000000000002E-6</v>
      </c>
      <c r="Z42" s="71">
        <v>0</v>
      </c>
      <c r="AA42" s="71">
        <v>-1.17E-4</v>
      </c>
      <c r="AB42" s="71">
        <v>-1.44E-4</v>
      </c>
      <c r="AC42" s="71">
        <v>-2.5999999999999998E-4</v>
      </c>
      <c r="AD42" s="71">
        <v>-2.1900000000000001E-4</v>
      </c>
      <c r="AE42" s="71">
        <v>-3.8000000000000002E-4</v>
      </c>
      <c r="AF42" s="71">
        <v>-2.7700000000000001E-4</v>
      </c>
      <c r="AG42" s="71">
        <v>-3.1700000000000001E-4</v>
      </c>
      <c r="AH42" s="71">
        <v>-4.0900000000000002E-4</v>
      </c>
      <c r="AI42" s="71">
        <v>-5.4699999999999996E-4</v>
      </c>
      <c r="AJ42" s="71">
        <v>-7.3499999999999998E-4</v>
      </c>
      <c r="AK42" s="71">
        <v>-1.0480000000000001E-3</v>
      </c>
      <c r="AL42" s="71">
        <v>-1.421E-3</v>
      </c>
    </row>
    <row r="43" spans="1:38" ht="12.75" customHeight="1">
      <c r="A43" s="70">
        <v>-2.7750000000000001E-3</v>
      </c>
      <c r="B43" s="71">
        <v>-2.372E-3</v>
      </c>
      <c r="C43" s="71">
        <v>-1.766E-3</v>
      </c>
      <c r="D43" s="71">
        <v>-1.3940000000000001E-3</v>
      </c>
      <c r="E43" s="71">
        <v>-1.14E-3</v>
      </c>
      <c r="F43" s="71">
        <v>-9.8299999999999993E-4</v>
      </c>
      <c r="G43" s="71">
        <v>-9.8900000000000008E-4</v>
      </c>
      <c r="H43" s="71">
        <v>-8.0900000000000004E-4</v>
      </c>
      <c r="I43" s="71">
        <v>-6.8499999999999995E-4</v>
      </c>
      <c r="J43" s="71">
        <v>-5.7499999999999999E-4</v>
      </c>
      <c r="K43" s="71">
        <v>-3.59E-4</v>
      </c>
      <c r="L43" s="71">
        <v>-2.1800000000000001E-4</v>
      </c>
      <c r="M43" s="71">
        <v>-8.7999999999999998E-5</v>
      </c>
      <c r="N43" s="71">
        <v>1.27E-4</v>
      </c>
      <c r="O43" s="71">
        <v>2.7999999999999998E-4</v>
      </c>
      <c r="P43" s="71">
        <v>3.8900000000000002E-4</v>
      </c>
      <c r="Q43" s="71">
        <v>4.9200000000000003E-4</v>
      </c>
      <c r="R43" s="71">
        <v>5.1900000000000004E-4</v>
      </c>
      <c r="S43" s="71">
        <v>5.62E-4</v>
      </c>
      <c r="T43" s="71">
        <v>5.0299999999999997E-4</v>
      </c>
      <c r="U43" s="71">
        <v>4.9200000000000003E-4</v>
      </c>
      <c r="V43" s="71">
        <v>3.48E-4</v>
      </c>
      <c r="W43" s="71">
        <v>3.1100000000000002E-4</v>
      </c>
      <c r="X43" s="71">
        <v>2.1699999999999999E-4</v>
      </c>
      <c r="Y43" s="71">
        <v>1.5E-5</v>
      </c>
      <c r="Z43" s="71">
        <v>0</v>
      </c>
      <c r="AA43" s="71">
        <v>-1.2899999999999999E-4</v>
      </c>
      <c r="AB43" s="71">
        <v>-1.93E-4</v>
      </c>
      <c r="AC43" s="71">
        <v>-2.7700000000000001E-4</v>
      </c>
      <c r="AD43" s="71">
        <v>-2.8600000000000001E-4</v>
      </c>
      <c r="AE43" s="71">
        <v>-3.3500000000000001E-4</v>
      </c>
      <c r="AF43" s="71">
        <v>-2.6499999999999999E-4</v>
      </c>
      <c r="AG43" s="71">
        <v>-3.3300000000000002E-4</v>
      </c>
      <c r="AH43" s="71">
        <v>-4.4000000000000002E-4</v>
      </c>
      <c r="AI43" s="71">
        <v>-5.5599999999999996E-4</v>
      </c>
      <c r="AJ43" s="71">
        <v>-7.0399999999999998E-4</v>
      </c>
      <c r="AK43" s="71">
        <v>-1.0150000000000001E-3</v>
      </c>
      <c r="AL43" s="71">
        <v>-1.371E-3</v>
      </c>
    </row>
    <row r="44" spans="1:38" ht="12.75" customHeight="1">
      <c r="A44" s="70">
        <v>-2.6059999999999998E-3</v>
      </c>
      <c r="B44" s="71">
        <v>-2.1940000000000002E-3</v>
      </c>
      <c r="C44" s="71">
        <v>-1.6199999999999999E-3</v>
      </c>
      <c r="D44" s="71">
        <v>-1.1999999999999999E-3</v>
      </c>
      <c r="E44" s="71">
        <v>-1.01E-3</v>
      </c>
      <c r="F44" s="71">
        <v>-8.5700000000000001E-4</v>
      </c>
      <c r="G44" s="71">
        <v>-8.5700000000000001E-4</v>
      </c>
      <c r="H44" s="71">
        <v>-6.9999999999999999E-4</v>
      </c>
      <c r="I44" s="71">
        <v>-5.6999999999999998E-4</v>
      </c>
      <c r="J44" s="71">
        <v>-4.7699999999999999E-4</v>
      </c>
      <c r="K44" s="71">
        <v>-2.9799999999999998E-4</v>
      </c>
      <c r="L44" s="71">
        <v>-1.25E-4</v>
      </c>
      <c r="M44" s="71">
        <v>-1.0000000000000001E-5</v>
      </c>
      <c r="N44" s="71">
        <v>2.04E-4</v>
      </c>
      <c r="O44" s="71">
        <v>3.2699999999999998E-4</v>
      </c>
      <c r="P44" s="71">
        <v>4.08E-4</v>
      </c>
      <c r="Q44" s="71">
        <v>5.4199999999999995E-4</v>
      </c>
      <c r="R44" s="71">
        <v>5.5800000000000001E-4</v>
      </c>
      <c r="S44" s="71">
        <v>5.9900000000000003E-4</v>
      </c>
      <c r="T44" s="71">
        <v>5.5699999999999999E-4</v>
      </c>
      <c r="U44" s="71">
        <v>5.1900000000000004E-4</v>
      </c>
      <c r="V44" s="71">
        <v>4.0299999999999998E-4</v>
      </c>
      <c r="W44" s="71">
        <v>3.2600000000000001E-4</v>
      </c>
      <c r="X44" s="71">
        <v>1.92E-4</v>
      </c>
      <c r="Y44" s="71">
        <v>9.7999999999999997E-5</v>
      </c>
      <c r="Z44" s="71">
        <v>0</v>
      </c>
      <c r="AA44" s="71">
        <v>-1.0900000000000001E-4</v>
      </c>
      <c r="AB44" s="71">
        <v>-1.13E-4</v>
      </c>
      <c r="AC44" s="71">
        <v>-1.8799999999999999E-4</v>
      </c>
      <c r="AD44" s="71">
        <v>-2.0699999999999999E-4</v>
      </c>
      <c r="AE44" s="71">
        <v>-2.61E-4</v>
      </c>
      <c r="AF44" s="71">
        <v>-2.3900000000000001E-4</v>
      </c>
      <c r="AG44" s="71">
        <v>-2.61E-4</v>
      </c>
      <c r="AH44" s="71">
        <v>-3.6400000000000001E-4</v>
      </c>
      <c r="AI44" s="71">
        <v>-4.7899999999999999E-4</v>
      </c>
      <c r="AJ44" s="71">
        <v>-6.4000000000000005E-4</v>
      </c>
      <c r="AK44" s="71">
        <v>-9.5E-4</v>
      </c>
      <c r="AL44" s="71">
        <v>-1.2719999999999999E-3</v>
      </c>
    </row>
    <row r="45" spans="1:38" ht="12.75" customHeight="1">
      <c r="A45" s="70">
        <v>-2.7539999999999999E-3</v>
      </c>
      <c r="B45" s="71">
        <v>-2.3240000000000001E-3</v>
      </c>
      <c r="C45" s="71">
        <v>-1.714E-3</v>
      </c>
      <c r="D45" s="71">
        <v>-1.3090000000000001E-3</v>
      </c>
      <c r="E45" s="71">
        <v>-1.088E-3</v>
      </c>
      <c r="F45" s="71">
        <v>-9.4200000000000002E-4</v>
      </c>
      <c r="G45" s="71">
        <v>-9.3499999999999996E-4</v>
      </c>
      <c r="H45" s="71">
        <v>-7.2599999999999997E-4</v>
      </c>
      <c r="I45" s="71">
        <v>-6.0499999999999996E-4</v>
      </c>
      <c r="J45" s="71">
        <v>-4.7699999999999999E-4</v>
      </c>
      <c r="K45" s="71">
        <v>-2.5999999999999998E-4</v>
      </c>
      <c r="L45" s="71">
        <v>-1.6000000000000001E-4</v>
      </c>
      <c r="M45" s="71">
        <v>-2.3E-5</v>
      </c>
      <c r="N45" s="71">
        <v>1.9100000000000001E-4</v>
      </c>
      <c r="O45" s="71">
        <v>3.0800000000000001E-4</v>
      </c>
      <c r="P45" s="71">
        <v>4.5399999999999998E-4</v>
      </c>
      <c r="Q45" s="71">
        <v>4.9399999999999997E-4</v>
      </c>
      <c r="R45" s="71">
        <v>5.5199999999999997E-4</v>
      </c>
      <c r="S45" s="71">
        <v>5.9100000000000005E-4</v>
      </c>
      <c r="T45" s="71">
        <v>5.2800000000000004E-4</v>
      </c>
      <c r="U45" s="71">
        <v>4.8899999999999996E-4</v>
      </c>
      <c r="V45" s="71">
        <v>3.5799999999999997E-4</v>
      </c>
      <c r="W45" s="71">
        <v>3.5399999999999999E-4</v>
      </c>
      <c r="X45" s="71">
        <v>2.22E-4</v>
      </c>
      <c r="Y45" s="71">
        <v>9.8999999999999994E-5</v>
      </c>
      <c r="Z45" s="71">
        <v>0</v>
      </c>
      <c r="AA45" s="71">
        <v>-9.3999999999999994E-5</v>
      </c>
      <c r="AB45" s="71">
        <v>-1.7000000000000001E-4</v>
      </c>
      <c r="AC45" s="71">
        <v>-2.3000000000000001E-4</v>
      </c>
      <c r="AD45" s="71">
        <v>-2.03E-4</v>
      </c>
      <c r="AE45" s="71">
        <v>-2.9E-4</v>
      </c>
      <c r="AF45" s="71">
        <v>-2.2000000000000001E-4</v>
      </c>
      <c r="AG45" s="71">
        <v>-2.8400000000000002E-4</v>
      </c>
      <c r="AH45" s="71">
        <v>-3.9800000000000002E-4</v>
      </c>
      <c r="AI45" s="71">
        <v>-5.1999999999999995E-4</v>
      </c>
      <c r="AJ45" s="71">
        <v>-6.5700000000000003E-4</v>
      </c>
      <c r="AK45" s="71">
        <v>-9.6699999999999998E-4</v>
      </c>
      <c r="AL45" s="71">
        <v>-1.2819999999999999E-3</v>
      </c>
    </row>
    <row r="46" spans="1:38" ht="12.75" customHeight="1">
      <c r="A46" s="70">
        <v>-2.99E-3</v>
      </c>
      <c r="B46" s="71">
        <v>-2.5370000000000002E-3</v>
      </c>
      <c r="C46" s="71">
        <v>-1.89E-3</v>
      </c>
      <c r="D46" s="71">
        <v>-1.4369999999999999E-3</v>
      </c>
      <c r="E46" s="71">
        <v>-1.1509999999999999E-3</v>
      </c>
      <c r="F46" s="71">
        <v>-1.024E-3</v>
      </c>
      <c r="G46" s="71">
        <v>-9.7999999999999997E-4</v>
      </c>
      <c r="H46" s="71">
        <v>-7.9000000000000001E-4</v>
      </c>
      <c r="I46" s="71">
        <v>-6.3400000000000001E-4</v>
      </c>
      <c r="J46" s="71">
        <v>-5.1500000000000005E-4</v>
      </c>
      <c r="K46" s="71">
        <v>-3.1700000000000001E-4</v>
      </c>
      <c r="L46" s="71">
        <v>-1.3999999999999999E-4</v>
      </c>
      <c r="M46" s="71">
        <v>-1.4E-5</v>
      </c>
      <c r="N46" s="71">
        <v>2.1699999999999999E-4</v>
      </c>
      <c r="O46" s="71">
        <v>3.4499999999999998E-4</v>
      </c>
      <c r="P46" s="71">
        <v>4.64E-4</v>
      </c>
      <c r="Q46" s="71">
        <v>5.8100000000000003E-4</v>
      </c>
      <c r="R46" s="71">
        <v>5.7799999999999995E-4</v>
      </c>
      <c r="S46" s="71">
        <v>5.8699999999999996E-4</v>
      </c>
      <c r="T46" s="71">
        <v>5.5400000000000002E-4</v>
      </c>
      <c r="U46" s="71">
        <v>4.9600000000000002E-4</v>
      </c>
      <c r="V46" s="71">
        <v>3.3399999999999999E-4</v>
      </c>
      <c r="W46" s="71">
        <v>3.2200000000000002E-4</v>
      </c>
      <c r="X46" s="71">
        <v>1.9699999999999999E-4</v>
      </c>
      <c r="Y46" s="71">
        <v>2.9E-5</v>
      </c>
      <c r="Z46" s="71">
        <v>0</v>
      </c>
      <c r="AA46" s="71">
        <v>-1.01E-4</v>
      </c>
      <c r="AB46" s="71">
        <v>-1.65E-4</v>
      </c>
      <c r="AC46" s="71">
        <v>-2.3599999999999999E-4</v>
      </c>
      <c r="AD46" s="71">
        <v>-2.5999999999999998E-4</v>
      </c>
      <c r="AE46" s="71">
        <v>-3.4000000000000002E-4</v>
      </c>
      <c r="AF46" s="71">
        <v>-3.1300000000000002E-4</v>
      </c>
      <c r="AG46" s="71">
        <v>-3.0899999999999998E-4</v>
      </c>
      <c r="AH46" s="71">
        <v>-4.1800000000000002E-4</v>
      </c>
      <c r="AI46" s="71">
        <v>-5.6700000000000001E-4</v>
      </c>
      <c r="AJ46" s="71">
        <v>-6.8300000000000001E-4</v>
      </c>
      <c r="AK46" s="71">
        <v>-9.9099999999999991E-4</v>
      </c>
      <c r="AL46" s="71">
        <v>-1.3290000000000001E-3</v>
      </c>
    </row>
    <row r="47" spans="1:38" ht="12.75" customHeight="1">
      <c r="A47" s="70">
        <v>-2.761E-3</v>
      </c>
      <c r="B47" s="71">
        <v>-2.3340000000000001E-3</v>
      </c>
      <c r="C47" s="71">
        <v>-1.707E-3</v>
      </c>
      <c r="D47" s="71">
        <v>-1.3090000000000001E-3</v>
      </c>
      <c r="E47" s="71">
        <v>-1.067E-3</v>
      </c>
      <c r="F47" s="71">
        <v>-9.3000000000000005E-4</v>
      </c>
      <c r="G47" s="71">
        <v>-9.2400000000000002E-4</v>
      </c>
      <c r="H47" s="71">
        <v>-7.4899999999999999E-4</v>
      </c>
      <c r="I47" s="71">
        <v>-6.2100000000000002E-4</v>
      </c>
      <c r="J47" s="71">
        <v>-4.6700000000000002E-4</v>
      </c>
      <c r="K47" s="71">
        <v>-2.5399999999999999E-4</v>
      </c>
      <c r="L47" s="71">
        <v>-1.15E-4</v>
      </c>
      <c r="M47" s="71">
        <v>3.8999999999999999E-5</v>
      </c>
      <c r="N47" s="71">
        <v>2.5399999999999999E-4</v>
      </c>
      <c r="O47" s="71">
        <v>4.1399999999999998E-4</v>
      </c>
      <c r="P47" s="71">
        <v>5.2599999999999999E-4</v>
      </c>
      <c r="Q47" s="71">
        <v>6.2799999999999998E-4</v>
      </c>
      <c r="R47" s="71">
        <v>6.11E-4</v>
      </c>
      <c r="S47" s="71">
        <v>6.3699999999999998E-4</v>
      </c>
      <c r="T47" s="71">
        <v>5.53E-4</v>
      </c>
      <c r="U47" s="71">
        <v>4.6700000000000002E-4</v>
      </c>
      <c r="V47" s="71">
        <v>3.7199999999999999E-4</v>
      </c>
      <c r="W47" s="71">
        <v>3.6699999999999998E-4</v>
      </c>
      <c r="X47" s="71">
        <v>1.8100000000000001E-4</v>
      </c>
      <c r="Y47" s="71">
        <v>6.2000000000000003E-5</v>
      </c>
      <c r="Z47" s="71">
        <v>0</v>
      </c>
      <c r="AA47" s="71">
        <v>-8.2000000000000001E-5</v>
      </c>
      <c r="AB47" s="71">
        <v>-1.4999999999999999E-4</v>
      </c>
      <c r="AC47" s="71">
        <v>-1.92E-4</v>
      </c>
      <c r="AD47" s="71">
        <v>-2.1800000000000001E-4</v>
      </c>
      <c r="AE47" s="71">
        <v>-2.7500000000000002E-4</v>
      </c>
      <c r="AF47" s="71">
        <v>-2.5900000000000001E-4</v>
      </c>
      <c r="AG47" s="71">
        <v>-3.0200000000000002E-4</v>
      </c>
      <c r="AH47" s="71">
        <v>-4.2099999999999999E-4</v>
      </c>
      <c r="AI47" s="71">
        <v>-5.3300000000000005E-4</v>
      </c>
      <c r="AJ47" s="71">
        <v>-7.3899999999999997E-4</v>
      </c>
      <c r="AK47" s="71">
        <v>-1.0089999999999999E-3</v>
      </c>
      <c r="AL47" s="71">
        <v>-1.358E-3</v>
      </c>
    </row>
    <row r="48" spans="1:38" ht="12.75" customHeight="1">
      <c r="A48" s="70">
        <v>-2.627E-3</v>
      </c>
      <c r="B48" s="71">
        <v>-2.215E-3</v>
      </c>
      <c r="C48" s="71">
        <v>-1.6100000000000001E-3</v>
      </c>
      <c r="D48" s="71">
        <v>-1.2199999999999999E-3</v>
      </c>
      <c r="E48" s="71">
        <v>-9.7400000000000004E-4</v>
      </c>
      <c r="F48" s="71">
        <v>-8.4199999999999998E-4</v>
      </c>
      <c r="G48" s="71">
        <v>-8.1499999999999997E-4</v>
      </c>
      <c r="H48" s="71">
        <v>-6.3000000000000003E-4</v>
      </c>
      <c r="I48" s="71">
        <v>-5.1800000000000001E-4</v>
      </c>
      <c r="J48" s="71">
        <v>-3.5599999999999998E-4</v>
      </c>
      <c r="K48" s="71">
        <v>-1.6699999999999999E-4</v>
      </c>
      <c r="L48" s="71">
        <v>-1.1E-5</v>
      </c>
      <c r="M48" s="71">
        <v>1.34E-4</v>
      </c>
      <c r="N48" s="71">
        <v>3.4900000000000003E-4</v>
      </c>
      <c r="O48" s="71">
        <v>4.86E-4</v>
      </c>
      <c r="P48" s="71">
        <v>5.9699999999999998E-4</v>
      </c>
      <c r="Q48" s="71">
        <v>7.0399999999999998E-4</v>
      </c>
      <c r="R48" s="71">
        <v>6.78E-4</v>
      </c>
      <c r="S48" s="71">
        <v>6.6699999999999995E-4</v>
      </c>
      <c r="T48" s="71">
        <v>6.1499999999999999E-4</v>
      </c>
      <c r="U48" s="71">
        <v>5.2499999999999997E-4</v>
      </c>
      <c r="V48" s="71">
        <v>3.6699999999999998E-4</v>
      </c>
      <c r="W48" s="71">
        <v>3.6900000000000002E-4</v>
      </c>
      <c r="X48" s="71">
        <v>1.9699999999999999E-4</v>
      </c>
      <c r="Y48" s="71">
        <v>7.2000000000000002E-5</v>
      </c>
      <c r="Z48" s="71">
        <v>0</v>
      </c>
      <c r="AA48" s="71">
        <v>-9.1000000000000003E-5</v>
      </c>
      <c r="AB48" s="71">
        <v>-1.6699999999999999E-4</v>
      </c>
      <c r="AC48" s="71">
        <v>-2.61E-4</v>
      </c>
      <c r="AD48" s="71">
        <v>-2.3699999999999999E-4</v>
      </c>
      <c r="AE48" s="71">
        <v>-3.4299999999999999E-4</v>
      </c>
      <c r="AF48" s="71">
        <v>-3.59E-4</v>
      </c>
      <c r="AG48" s="71">
        <v>-3.8299999999999999E-4</v>
      </c>
      <c r="AH48" s="71">
        <v>-4.6999999999999999E-4</v>
      </c>
      <c r="AI48" s="71">
        <v>-6.5700000000000003E-4</v>
      </c>
      <c r="AJ48" s="71">
        <v>-7.7800000000000005E-4</v>
      </c>
      <c r="AK48" s="71">
        <v>-1.078E-3</v>
      </c>
      <c r="AL48" s="71">
        <v>-1.441E-3</v>
      </c>
    </row>
    <row r="49" spans="1:38" ht="12.75" customHeight="1">
      <c r="A49" s="70">
        <v>-2.513E-3</v>
      </c>
      <c r="B49" s="71">
        <v>-2.078E-3</v>
      </c>
      <c r="C49" s="71">
        <v>-1.441E-3</v>
      </c>
      <c r="D49" s="71">
        <v>-1.0319999999999999E-3</v>
      </c>
      <c r="E49" s="71">
        <v>-7.7300000000000003E-4</v>
      </c>
      <c r="F49" s="71">
        <v>-6.5600000000000001E-4</v>
      </c>
      <c r="G49" s="71">
        <v>-6.3400000000000001E-4</v>
      </c>
      <c r="H49" s="71">
        <v>-4.5800000000000002E-4</v>
      </c>
      <c r="I49" s="71">
        <v>-3.5399999999999999E-4</v>
      </c>
      <c r="J49" s="71">
        <v>-2.2699999999999999E-4</v>
      </c>
      <c r="K49" s="71">
        <v>-4.3000000000000002E-5</v>
      </c>
      <c r="L49" s="71">
        <v>1.47E-4</v>
      </c>
      <c r="M49" s="71">
        <v>2.7700000000000001E-4</v>
      </c>
      <c r="N49" s="71">
        <v>4.6099999999999998E-4</v>
      </c>
      <c r="O49" s="71">
        <v>5.8200000000000005E-4</v>
      </c>
      <c r="P49" s="71">
        <v>7.2000000000000005E-4</v>
      </c>
      <c r="Q49" s="71">
        <v>8.5800000000000004E-4</v>
      </c>
      <c r="R49" s="71">
        <v>8.0999999999999996E-4</v>
      </c>
      <c r="S49" s="71">
        <v>7.8700000000000005E-4</v>
      </c>
      <c r="T49" s="71">
        <v>6.7299999999999999E-4</v>
      </c>
      <c r="U49" s="71">
        <v>5.8E-4</v>
      </c>
      <c r="V49" s="71">
        <v>4.5800000000000002E-4</v>
      </c>
      <c r="W49" s="71">
        <v>3.7199999999999999E-4</v>
      </c>
      <c r="X49" s="71">
        <v>2.72E-4</v>
      </c>
      <c r="Y49" s="71">
        <v>5.0000000000000002E-5</v>
      </c>
      <c r="Z49" s="71">
        <v>0</v>
      </c>
      <c r="AA49" s="71">
        <v>-1.01E-4</v>
      </c>
      <c r="AB49" s="71">
        <v>-1.2899999999999999E-4</v>
      </c>
      <c r="AC49" s="71">
        <v>-2.33E-4</v>
      </c>
      <c r="AD49" s="71">
        <v>-2.6600000000000001E-4</v>
      </c>
      <c r="AE49" s="71">
        <v>-3.4400000000000001E-4</v>
      </c>
      <c r="AF49" s="71">
        <v>-3.7399999999999998E-4</v>
      </c>
      <c r="AG49" s="71">
        <v>-4.0099999999999999E-4</v>
      </c>
      <c r="AH49" s="71">
        <v>-5.6800000000000004E-4</v>
      </c>
      <c r="AI49" s="71">
        <v>-7.3499999999999998E-4</v>
      </c>
      <c r="AJ49" s="71">
        <v>-8.2200000000000003E-4</v>
      </c>
      <c r="AK49" s="71">
        <v>-1.1180000000000001E-3</v>
      </c>
      <c r="AL49" s="71">
        <v>-1.4480000000000001E-3</v>
      </c>
    </row>
    <row r="50" spans="1:38" ht="12.75" customHeight="1">
      <c r="A50" s="70">
        <v>-2.4710000000000001E-3</v>
      </c>
      <c r="B50" s="71">
        <v>-2.1150000000000001E-3</v>
      </c>
      <c r="C50" s="71">
        <v>-1.557E-3</v>
      </c>
      <c r="D50" s="71">
        <v>-1.1640000000000001E-3</v>
      </c>
      <c r="E50" s="71">
        <v>-9.3099999999999997E-4</v>
      </c>
      <c r="F50" s="71">
        <v>-8.1800000000000004E-4</v>
      </c>
      <c r="G50" s="71">
        <v>-7.6099999999999996E-4</v>
      </c>
      <c r="H50" s="71">
        <v>-5.9699999999999998E-4</v>
      </c>
      <c r="I50" s="71">
        <v>-4.8000000000000001E-4</v>
      </c>
      <c r="J50" s="71">
        <v>-3.5500000000000001E-4</v>
      </c>
      <c r="K50" s="71">
        <v>-1.2300000000000001E-4</v>
      </c>
      <c r="L50" s="71">
        <v>1.4E-5</v>
      </c>
      <c r="M50" s="71">
        <v>1.74E-4</v>
      </c>
      <c r="N50" s="71">
        <v>3.9399999999999998E-4</v>
      </c>
      <c r="O50" s="71">
        <v>5.5800000000000001E-4</v>
      </c>
      <c r="P50" s="71">
        <v>6.8400000000000004E-4</v>
      </c>
      <c r="Q50" s="71">
        <v>8.25E-4</v>
      </c>
      <c r="R50" s="71">
        <v>8.3500000000000002E-4</v>
      </c>
      <c r="S50" s="71">
        <v>8.0400000000000003E-4</v>
      </c>
      <c r="T50" s="71">
        <v>6.7500000000000004E-4</v>
      </c>
      <c r="U50" s="71">
        <v>6.0700000000000001E-4</v>
      </c>
      <c r="V50" s="71">
        <v>4.7699999999999999E-4</v>
      </c>
      <c r="W50" s="71">
        <v>3.7500000000000001E-4</v>
      </c>
      <c r="X50" s="71">
        <v>2.5599999999999999E-4</v>
      </c>
      <c r="Y50" s="71">
        <v>8.7000000000000001E-5</v>
      </c>
      <c r="Z50" s="71">
        <v>0</v>
      </c>
      <c r="AA50" s="71">
        <v>-9.8999999999999994E-5</v>
      </c>
      <c r="AB50" s="71">
        <v>-9.6000000000000002E-5</v>
      </c>
      <c r="AC50" s="71">
        <v>-2.0799999999999999E-4</v>
      </c>
      <c r="AD50" s="71">
        <v>-3.1399999999999999E-4</v>
      </c>
      <c r="AE50" s="71">
        <v>-3.4099999999999999E-4</v>
      </c>
      <c r="AF50" s="71">
        <v>-3.6200000000000002E-4</v>
      </c>
      <c r="AG50" s="71">
        <v>-3.97E-4</v>
      </c>
      <c r="AH50" s="71">
        <v>-5.6800000000000004E-4</v>
      </c>
      <c r="AI50" s="71">
        <v>-7.4200000000000004E-4</v>
      </c>
      <c r="AJ50" s="71">
        <v>-8.3799999999999999E-4</v>
      </c>
      <c r="AK50" s="71">
        <v>-1.196E-3</v>
      </c>
      <c r="AL50" s="71">
        <v>-1.552E-3</v>
      </c>
    </row>
    <row r="51" spans="1:38" ht="12.75" customHeight="1">
      <c r="A51" s="70">
        <v>-4.55E-4</v>
      </c>
      <c r="B51" s="71">
        <v>-8.1000000000000004E-5</v>
      </c>
      <c r="C51" s="71">
        <v>5.13E-4</v>
      </c>
      <c r="D51" s="71">
        <v>9.3400000000000004E-4</v>
      </c>
      <c r="E51" s="71">
        <v>1.17E-3</v>
      </c>
      <c r="F51" s="71">
        <v>1.323E-3</v>
      </c>
      <c r="G51" s="71">
        <v>1.323E-3</v>
      </c>
      <c r="H51" s="71">
        <v>1.4920000000000001E-3</v>
      </c>
      <c r="I51" s="71">
        <v>1.6299999999999999E-3</v>
      </c>
      <c r="J51" s="71">
        <v>1.6999999999999999E-3</v>
      </c>
      <c r="K51" s="71">
        <v>1.8400000000000001E-3</v>
      </c>
      <c r="L51" s="71">
        <v>1.9650000000000002E-3</v>
      </c>
      <c r="M51" s="71">
        <v>2.081E-3</v>
      </c>
      <c r="N51" s="71">
        <v>2.186E-3</v>
      </c>
      <c r="O51" s="71">
        <v>2.245E-3</v>
      </c>
      <c r="P51" s="71">
        <v>2.2780000000000001E-3</v>
      </c>
      <c r="Q51" s="71">
        <v>2.189E-3</v>
      </c>
      <c r="R51" s="71">
        <v>1.9910000000000001E-3</v>
      </c>
      <c r="S51" s="71">
        <v>1.735E-3</v>
      </c>
      <c r="T51" s="71">
        <v>1.41E-3</v>
      </c>
      <c r="U51" s="71">
        <v>1.152E-3</v>
      </c>
      <c r="V51" s="71">
        <v>8.4199999999999998E-4</v>
      </c>
      <c r="W51" s="71">
        <v>6.2500000000000001E-4</v>
      </c>
      <c r="X51" s="71">
        <v>3.8099999999999999E-4</v>
      </c>
      <c r="Y51" s="71">
        <v>1.8599999999999999E-4</v>
      </c>
      <c r="Z51" s="71">
        <v>0</v>
      </c>
      <c r="AA51" s="71">
        <v>-1.92E-4</v>
      </c>
      <c r="AB51" s="71">
        <v>-2.2599999999999999E-4</v>
      </c>
      <c r="AC51" s="71">
        <v>-4.0700000000000003E-4</v>
      </c>
      <c r="AD51" s="71">
        <v>-4.1899999999999999E-4</v>
      </c>
      <c r="AE51" s="71">
        <v>-5.9999999999999995E-4</v>
      </c>
      <c r="AF51" s="71">
        <v>-6.3900000000000003E-4</v>
      </c>
      <c r="AG51" s="71">
        <v>-8.0099999999999995E-4</v>
      </c>
      <c r="AH51" s="71">
        <v>-9.5699999999999995E-4</v>
      </c>
      <c r="AI51" s="71">
        <v>-1.157E-3</v>
      </c>
      <c r="AJ51" s="71">
        <v>-1.4E-3</v>
      </c>
      <c r="AK51" s="71">
        <v>-1.737E-3</v>
      </c>
      <c r="AL51" s="71">
        <v>-2.16E-3</v>
      </c>
    </row>
    <row r="52" spans="1:38" ht="12.75" customHeight="1">
      <c r="A52" s="70">
        <v>-7.76E-4</v>
      </c>
      <c r="B52" s="71">
        <v>-4.0099999999999999E-4</v>
      </c>
      <c r="C52" s="71">
        <v>2.2599999999999999E-4</v>
      </c>
      <c r="D52" s="71">
        <v>6.6699999999999995E-4</v>
      </c>
      <c r="E52" s="71">
        <v>9.4700000000000003E-4</v>
      </c>
      <c r="F52" s="71">
        <v>1.103E-3</v>
      </c>
      <c r="G52" s="71">
        <v>1.1349999999999999E-3</v>
      </c>
      <c r="H52" s="71">
        <v>1.335E-3</v>
      </c>
      <c r="I52" s="71">
        <v>1.4660000000000001E-3</v>
      </c>
      <c r="J52" s="71">
        <v>1.575E-3</v>
      </c>
      <c r="K52" s="71">
        <v>1.7260000000000001E-3</v>
      </c>
      <c r="L52" s="71">
        <v>1.8619999999999999E-3</v>
      </c>
      <c r="M52" s="71">
        <v>1.936E-3</v>
      </c>
      <c r="N52" s="71">
        <v>2.0939999999999999E-3</v>
      </c>
      <c r="O52" s="71">
        <v>2.1250000000000002E-3</v>
      </c>
      <c r="P52" s="71">
        <v>2.1710000000000002E-3</v>
      </c>
      <c r="Q52" s="71">
        <v>2.134E-3</v>
      </c>
      <c r="R52" s="71">
        <v>1.9009999999999999E-3</v>
      </c>
      <c r="S52" s="71">
        <v>1.671E-3</v>
      </c>
      <c r="T52" s="71">
        <v>1.359E-3</v>
      </c>
      <c r="U52" s="71">
        <v>1.122E-3</v>
      </c>
      <c r="V52" s="71">
        <v>7.9500000000000003E-4</v>
      </c>
      <c r="W52" s="71">
        <v>5.8799999999999998E-4</v>
      </c>
      <c r="X52" s="71">
        <v>3.77E-4</v>
      </c>
      <c r="Y52" s="71">
        <v>1.21E-4</v>
      </c>
      <c r="Z52" s="71">
        <v>0</v>
      </c>
      <c r="AA52" s="71">
        <v>-1.5200000000000001E-4</v>
      </c>
      <c r="AB52" s="71">
        <v>-2.1000000000000001E-4</v>
      </c>
      <c r="AC52" s="71">
        <v>-3.9100000000000002E-4</v>
      </c>
      <c r="AD52" s="71">
        <v>-4.1800000000000002E-4</v>
      </c>
      <c r="AE52" s="71">
        <v>-5.7499999999999999E-4</v>
      </c>
      <c r="AF52" s="71">
        <v>-6.2500000000000001E-4</v>
      </c>
      <c r="AG52" s="71">
        <v>-7.3999999999999999E-4</v>
      </c>
      <c r="AH52" s="71">
        <v>-9.3099999999999997E-4</v>
      </c>
      <c r="AI52" s="71">
        <v>-1.122E-3</v>
      </c>
      <c r="AJ52" s="71">
        <v>-1.322E-3</v>
      </c>
      <c r="AK52" s="71">
        <v>-1.586E-3</v>
      </c>
      <c r="AL52" s="71">
        <v>-2.032E-3</v>
      </c>
    </row>
    <row r="53" spans="1:38" ht="12.75" customHeight="1">
      <c r="A53" s="70">
        <v>-1.238E-3</v>
      </c>
      <c r="B53" s="71">
        <v>-8.5999999999999998E-4</v>
      </c>
      <c r="C53" s="71">
        <v>-2.31E-4</v>
      </c>
      <c r="D53" s="71">
        <v>2.3599999999999999E-4</v>
      </c>
      <c r="E53" s="71">
        <v>5.1999999999999995E-4</v>
      </c>
      <c r="F53" s="71">
        <v>6.5300000000000004E-4</v>
      </c>
      <c r="G53" s="71">
        <v>7.0699999999999995E-4</v>
      </c>
      <c r="H53" s="71">
        <v>8.83E-4</v>
      </c>
      <c r="I53" s="71">
        <v>1.0009999999999999E-3</v>
      </c>
      <c r="J53" s="71">
        <v>1.1280000000000001E-3</v>
      </c>
      <c r="K53" s="71">
        <v>1.3010000000000001E-3</v>
      </c>
      <c r="L53" s="71">
        <v>1.439E-3</v>
      </c>
      <c r="M53" s="71">
        <v>1.5529999999999999E-3</v>
      </c>
      <c r="N53" s="71">
        <v>1.709E-3</v>
      </c>
      <c r="O53" s="71">
        <v>1.817E-3</v>
      </c>
      <c r="P53" s="71">
        <v>1.8600000000000001E-3</v>
      </c>
      <c r="Q53" s="71">
        <v>1.804E-3</v>
      </c>
      <c r="R53" s="71">
        <v>1.6490000000000001E-3</v>
      </c>
      <c r="S53" s="71">
        <v>1.4649999999999999E-3</v>
      </c>
      <c r="T53" s="71">
        <v>1.217E-3</v>
      </c>
      <c r="U53" s="71">
        <v>9.2000000000000003E-4</v>
      </c>
      <c r="V53" s="71">
        <v>7.0899999999999999E-4</v>
      </c>
      <c r="W53" s="71">
        <v>5.62E-4</v>
      </c>
      <c r="X53" s="71">
        <v>2.99E-4</v>
      </c>
      <c r="Y53" s="71">
        <v>9.3999999999999994E-5</v>
      </c>
      <c r="Z53" s="71">
        <v>0</v>
      </c>
      <c r="AA53" s="71">
        <v>-1.6200000000000001E-4</v>
      </c>
      <c r="AB53" s="71">
        <v>-2.02E-4</v>
      </c>
      <c r="AC53" s="71">
        <v>-3.8200000000000002E-4</v>
      </c>
      <c r="AD53" s="71">
        <v>-4.2099999999999999E-4</v>
      </c>
      <c r="AE53" s="71">
        <v>-5.3600000000000002E-4</v>
      </c>
      <c r="AF53" s="71">
        <v>-5.62E-4</v>
      </c>
      <c r="AG53" s="71">
        <v>-6.8900000000000005E-4</v>
      </c>
      <c r="AH53" s="71">
        <v>-8.6700000000000004E-4</v>
      </c>
      <c r="AI53" s="71">
        <v>-1.0219999999999999E-3</v>
      </c>
      <c r="AJ53" s="71">
        <v>-1.2719999999999999E-3</v>
      </c>
      <c r="AK53" s="71">
        <v>-1.586E-3</v>
      </c>
      <c r="AL53" s="71">
        <v>-1.9580000000000001E-3</v>
      </c>
    </row>
    <row r="54" spans="1:38" ht="12.75" customHeight="1">
      <c r="A54" s="70">
        <v>-1.4779999999999999E-3</v>
      </c>
      <c r="B54" s="71">
        <v>-1.1280000000000001E-3</v>
      </c>
      <c r="C54" s="71">
        <v>-5.4000000000000001E-4</v>
      </c>
      <c r="D54" s="71">
        <v>-7.6000000000000004E-5</v>
      </c>
      <c r="E54" s="71">
        <v>1.93E-4</v>
      </c>
      <c r="F54" s="71">
        <v>3.6499999999999998E-4</v>
      </c>
      <c r="G54" s="71">
        <v>3.9800000000000002E-4</v>
      </c>
      <c r="H54" s="71">
        <v>6.02E-4</v>
      </c>
      <c r="I54" s="71">
        <v>7.0200000000000004E-4</v>
      </c>
      <c r="J54" s="71">
        <v>8.2799999999999996E-4</v>
      </c>
      <c r="K54" s="71">
        <v>1.0399999999999999E-3</v>
      </c>
      <c r="L54" s="71">
        <v>1.155E-3</v>
      </c>
      <c r="M54" s="71">
        <v>1.3259999999999999E-3</v>
      </c>
      <c r="N54" s="71">
        <v>1.4909999999999999E-3</v>
      </c>
      <c r="O54" s="71">
        <v>1.5690000000000001E-3</v>
      </c>
      <c r="P54" s="71">
        <v>1.6639999999999999E-3</v>
      </c>
      <c r="Q54" s="71">
        <v>1.6360000000000001E-3</v>
      </c>
      <c r="R54" s="71">
        <v>1.511E-3</v>
      </c>
      <c r="S54" s="71">
        <v>1.3029999999999999E-3</v>
      </c>
      <c r="T54" s="71">
        <v>1.1150000000000001E-3</v>
      </c>
      <c r="U54" s="71">
        <v>8.8999999999999995E-4</v>
      </c>
      <c r="V54" s="71">
        <v>6.6E-4</v>
      </c>
      <c r="W54" s="71">
        <v>5.04E-4</v>
      </c>
      <c r="X54" s="71">
        <v>2.9700000000000001E-4</v>
      </c>
      <c r="Y54" s="71">
        <v>1.18E-4</v>
      </c>
      <c r="Z54" s="71">
        <v>0</v>
      </c>
      <c r="AA54" s="71">
        <v>-1.4999999999999999E-4</v>
      </c>
      <c r="AB54" s="71">
        <v>-2.1699999999999999E-4</v>
      </c>
      <c r="AC54" s="71">
        <v>-3.3399999999999999E-4</v>
      </c>
      <c r="AD54" s="71">
        <v>-3.6099999999999999E-4</v>
      </c>
      <c r="AE54" s="71">
        <v>-4.7100000000000001E-4</v>
      </c>
      <c r="AF54" s="71">
        <v>-5.2300000000000003E-4</v>
      </c>
      <c r="AG54" s="71">
        <v>-6.5499999999999998E-4</v>
      </c>
      <c r="AH54" s="71">
        <v>-7.67E-4</v>
      </c>
      <c r="AI54" s="71">
        <v>-9.990000000000001E-4</v>
      </c>
      <c r="AJ54" s="71">
        <v>-1.16E-3</v>
      </c>
      <c r="AK54" s="71">
        <v>-1.441E-3</v>
      </c>
      <c r="AL54" s="71">
        <v>-1.8600000000000001E-3</v>
      </c>
    </row>
    <row r="55" spans="1:38" ht="12.75" customHeight="1">
      <c r="A55" s="70">
        <v>-1.72E-3</v>
      </c>
      <c r="B55" s="71">
        <v>-1.3359999999999999E-3</v>
      </c>
      <c r="C55" s="71">
        <v>-7.8399999999999997E-4</v>
      </c>
      <c r="D55" s="71">
        <v>-3.1500000000000001E-4</v>
      </c>
      <c r="E55" s="71">
        <v>-5.1E-5</v>
      </c>
      <c r="F55" s="71">
        <v>1.3200000000000001E-4</v>
      </c>
      <c r="G55" s="71">
        <v>1.75E-4</v>
      </c>
      <c r="H55" s="71">
        <v>3.3500000000000001E-4</v>
      </c>
      <c r="I55" s="71">
        <v>4.4799999999999999E-4</v>
      </c>
      <c r="J55" s="71">
        <v>5.8699999999999996E-4</v>
      </c>
      <c r="K55" s="71">
        <v>7.9299999999999998E-4</v>
      </c>
      <c r="L55" s="71">
        <v>9.4300000000000004E-4</v>
      </c>
      <c r="M55" s="71">
        <v>1.1069999999999999E-3</v>
      </c>
      <c r="N55" s="71">
        <v>1.2849999999999999E-3</v>
      </c>
      <c r="O55" s="71">
        <v>1.3849999999999999E-3</v>
      </c>
      <c r="P55" s="71">
        <v>1.47E-3</v>
      </c>
      <c r="Q55" s="71">
        <v>1.4660000000000001E-3</v>
      </c>
      <c r="R55" s="71">
        <v>1.392E-3</v>
      </c>
      <c r="S55" s="71">
        <v>1.232E-3</v>
      </c>
      <c r="T55" s="71">
        <v>9.990000000000001E-4</v>
      </c>
      <c r="U55" s="71">
        <v>8.1099999999999998E-4</v>
      </c>
      <c r="V55" s="71">
        <v>5.8E-4</v>
      </c>
      <c r="W55" s="71">
        <v>4.5600000000000003E-4</v>
      </c>
      <c r="X55" s="71">
        <v>3.0299999999999999E-4</v>
      </c>
      <c r="Y55" s="71">
        <v>9.8999999999999994E-5</v>
      </c>
      <c r="Z55" s="71">
        <v>0</v>
      </c>
      <c r="AA55" s="71">
        <v>-1.2E-4</v>
      </c>
      <c r="AB55" s="71">
        <v>-1.1400000000000001E-4</v>
      </c>
      <c r="AC55" s="71">
        <v>-2.92E-4</v>
      </c>
      <c r="AD55" s="71">
        <v>-3.0299999999999999E-4</v>
      </c>
      <c r="AE55" s="71">
        <v>-4.3199999999999998E-4</v>
      </c>
      <c r="AF55" s="71">
        <v>-4.3300000000000001E-4</v>
      </c>
      <c r="AG55" s="71">
        <v>-5.5500000000000005E-4</v>
      </c>
      <c r="AH55" s="71">
        <v>-7.0899999999999999E-4</v>
      </c>
      <c r="AI55" s="71">
        <v>-8.6899999999999998E-4</v>
      </c>
      <c r="AJ55" s="71">
        <v>-1.0349999999999999E-3</v>
      </c>
      <c r="AK55" s="71">
        <v>-1.333E-3</v>
      </c>
      <c r="AL55" s="71">
        <v>-1.738E-3</v>
      </c>
    </row>
    <row r="56" spans="1:38" ht="12.75" customHeight="1">
      <c r="A56" s="70">
        <v>-2.013E-3</v>
      </c>
      <c r="B56" s="71">
        <v>-1.6459999999999999E-3</v>
      </c>
      <c r="C56" s="71">
        <v>-1.057E-3</v>
      </c>
      <c r="D56" s="71">
        <v>-6.0400000000000004E-4</v>
      </c>
      <c r="E56" s="71">
        <v>-3.19E-4</v>
      </c>
      <c r="F56" s="71">
        <v>-1.55E-4</v>
      </c>
      <c r="G56" s="71">
        <v>-9.7E-5</v>
      </c>
      <c r="H56" s="71">
        <v>7.4999999999999993E-5</v>
      </c>
      <c r="I56" s="71">
        <v>2.2699999999999999E-4</v>
      </c>
      <c r="J56" s="71">
        <v>3.3700000000000001E-4</v>
      </c>
      <c r="K56" s="71">
        <v>5.22E-4</v>
      </c>
      <c r="L56" s="71">
        <v>6.7000000000000002E-4</v>
      </c>
      <c r="M56" s="71">
        <v>8.5099999999999998E-4</v>
      </c>
      <c r="N56" s="71">
        <v>1.059E-3</v>
      </c>
      <c r="O56" s="71">
        <v>1.157E-3</v>
      </c>
      <c r="P56" s="71">
        <v>1.2650000000000001E-3</v>
      </c>
      <c r="Q56" s="71">
        <v>1.3010000000000001E-3</v>
      </c>
      <c r="R56" s="71">
        <v>1.2049999999999999E-3</v>
      </c>
      <c r="S56" s="71">
        <v>1.0460000000000001E-3</v>
      </c>
      <c r="T56" s="71">
        <v>8.8999999999999995E-4</v>
      </c>
      <c r="U56" s="71">
        <v>7.3999999999999999E-4</v>
      </c>
      <c r="V56" s="71">
        <v>5.5599999999999996E-4</v>
      </c>
      <c r="W56" s="71">
        <v>4.44E-4</v>
      </c>
      <c r="X56" s="71">
        <v>2.63E-4</v>
      </c>
      <c r="Y56" s="71">
        <v>5.5999999999999999E-5</v>
      </c>
      <c r="Z56" s="71">
        <v>0</v>
      </c>
      <c r="AA56" s="71">
        <v>-8.5000000000000006E-5</v>
      </c>
      <c r="AB56" s="71">
        <v>-1.2799999999999999E-4</v>
      </c>
      <c r="AC56" s="71">
        <v>-2.8499999999999999E-4</v>
      </c>
      <c r="AD56" s="71">
        <v>-2.9799999999999998E-4</v>
      </c>
      <c r="AE56" s="71">
        <v>-3.6699999999999998E-4</v>
      </c>
      <c r="AF56" s="71">
        <v>-3.7599999999999998E-4</v>
      </c>
      <c r="AG56" s="71">
        <v>-4.8700000000000002E-4</v>
      </c>
      <c r="AH56" s="71">
        <v>-6.4800000000000003E-4</v>
      </c>
      <c r="AI56" s="71">
        <v>-8.2100000000000001E-4</v>
      </c>
      <c r="AJ56" s="71">
        <v>-9.6199999999999996E-4</v>
      </c>
      <c r="AK56" s="71">
        <v>-1.2639999999999999E-3</v>
      </c>
      <c r="AL56" s="71">
        <v>-1.637E-3</v>
      </c>
    </row>
    <row r="57" spans="1:38" ht="12.75" customHeight="1">
      <c r="A57" s="70">
        <v>-2.3540000000000002E-3</v>
      </c>
      <c r="B57" s="71">
        <v>-1.9680000000000001E-3</v>
      </c>
      <c r="C57" s="71">
        <v>-1.3129999999999999E-3</v>
      </c>
      <c r="D57" s="71">
        <v>-8.7600000000000004E-4</v>
      </c>
      <c r="E57" s="71">
        <v>-5.6300000000000002E-4</v>
      </c>
      <c r="F57" s="71">
        <v>-4.0000000000000002E-4</v>
      </c>
      <c r="G57" s="71">
        <v>-3.6400000000000001E-4</v>
      </c>
      <c r="H57" s="71">
        <v>-1.73E-4</v>
      </c>
      <c r="I57" s="71">
        <v>-3.8000000000000002E-5</v>
      </c>
      <c r="J57" s="71">
        <v>1.15E-4</v>
      </c>
      <c r="K57" s="71">
        <v>3.28E-4</v>
      </c>
      <c r="L57" s="71">
        <v>4.6700000000000002E-4</v>
      </c>
      <c r="M57" s="71">
        <v>6.5700000000000003E-4</v>
      </c>
      <c r="N57" s="71">
        <v>8.52E-4</v>
      </c>
      <c r="O57" s="71">
        <v>9.9700000000000006E-4</v>
      </c>
      <c r="P57" s="71">
        <v>1.108E-3</v>
      </c>
      <c r="Q57" s="71">
        <v>1.1509999999999999E-3</v>
      </c>
      <c r="R57" s="71">
        <v>1.091E-3</v>
      </c>
      <c r="S57" s="71">
        <v>9.5500000000000001E-4</v>
      </c>
      <c r="T57" s="71">
        <v>7.6400000000000003E-4</v>
      </c>
      <c r="U57" s="71">
        <v>6.9300000000000004E-4</v>
      </c>
      <c r="V57" s="71">
        <v>5.13E-4</v>
      </c>
      <c r="W57" s="71">
        <v>4.1899999999999999E-4</v>
      </c>
      <c r="X57" s="71">
        <v>2.6400000000000002E-4</v>
      </c>
      <c r="Y57" s="71">
        <v>6.2000000000000003E-5</v>
      </c>
      <c r="Z57" s="71">
        <v>0</v>
      </c>
      <c r="AA57" s="71">
        <v>-9.7E-5</v>
      </c>
      <c r="AB57" s="71">
        <v>-1.06E-4</v>
      </c>
      <c r="AC57" s="71">
        <v>-2.5000000000000001E-4</v>
      </c>
      <c r="AD57" s="71">
        <v>-2.13E-4</v>
      </c>
      <c r="AE57" s="71">
        <v>-3.48E-4</v>
      </c>
      <c r="AF57" s="71">
        <v>-3.28E-4</v>
      </c>
      <c r="AG57" s="71">
        <v>-4.4299999999999998E-4</v>
      </c>
      <c r="AH57" s="71">
        <v>-5.4699999999999996E-4</v>
      </c>
      <c r="AI57" s="71">
        <v>-7.1100000000000004E-4</v>
      </c>
      <c r="AJ57" s="71">
        <v>-8.8900000000000003E-4</v>
      </c>
      <c r="AK57" s="71">
        <v>-1.189E-3</v>
      </c>
      <c r="AL57" s="71">
        <v>-1.549E-3</v>
      </c>
    </row>
    <row r="58" spans="1:38" ht="12.75" customHeight="1">
      <c r="A58" s="70">
        <v>-2.5539999999999998E-3</v>
      </c>
      <c r="B58" s="71">
        <v>-2.1359999999999999E-3</v>
      </c>
      <c r="C58" s="71">
        <v>-1.487E-3</v>
      </c>
      <c r="D58" s="71">
        <v>-1.018E-3</v>
      </c>
      <c r="E58" s="71">
        <v>-7.2800000000000002E-4</v>
      </c>
      <c r="F58" s="71">
        <v>-5.6099999999999998E-4</v>
      </c>
      <c r="G58" s="71">
        <v>-5.0600000000000005E-4</v>
      </c>
      <c r="H58" s="71">
        <v>-2.9599999999999998E-4</v>
      </c>
      <c r="I58" s="71">
        <v>-1.5200000000000001E-4</v>
      </c>
      <c r="J58" s="71">
        <v>-2.1999999999999999E-5</v>
      </c>
      <c r="K58" s="71">
        <v>2.03E-4</v>
      </c>
      <c r="L58" s="71">
        <v>3.9599999999999998E-4</v>
      </c>
      <c r="M58" s="71">
        <v>5.6700000000000001E-4</v>
      </c>
      <c r="N58" s="71">
        <v>7.7899999999999996E-4</v>
      </c>
      <c r="O58" s="71">
        <v>9.0799999999999995E-4</v>
      </c>
      <c r="P58" s="71">
        <v>1.07E-3</v>
      </c>
      <c r="Q58" s="71">
        <v>1.0820000000000001E-3</v>
      </c>
      <c r="R58" s="71">
        <v>1.0480000000000001E-3</v>
      </c>
      <c r="S58" s="71">
        <v>8.8099999999999995E-4</v>
      </c>
      <c r="T58" s="71">
        <v>7.5600000000000005E-4</v>
      </c>
      <c r="U58" s="71">
        <v>6.4199999999999999E-4</v>
      </c>
      <c r="V58" s="71">
        <v>4.4499999999999997E-4</v>
      </c>
      <c r="W58" s="71">
        <v>3.3300000000000002E-4</v>
      </c>
      <c r="X58" s="71">
        <v>2.0799999999999999E-4</v>
      </c>
      <c r="Y58" s="71">
        <v>1.13E-4</v>
      </c>
      <c r="Z58" s="71">
        <v>0</v>
      </c>
      <c r="AA58" s="71">
        <v>-1.4799999999999999E-4</v>
      </c>
      <c r="AB58" s="71">
        <v>-1.2899999999999999E-4</v>
      </c>
      <c r="AC58" s="71">
        <v>-2.6499999999999999E-4</v>
      </c>
      <c r="AD58" s="71">
        <v>-2.41E-4</v>
      </c>
      <c r="AE58" s="71">
        <v>-3.5300000000000002E-4</v>
      </c>
      <c r="AF58" s="71">
        <v>-3.57E-4</v>
      </c>
      <c r="AG58" s="71">
        <v>-4.2700000000000002E-4</v>
      </c>
      <c r="AH58" s="71">
        <v>-5.5400000000000002E-4</v>
      </c>
      <c r="AI58" s="71">
        <v>-6.9899999999999997E-4</v>
      </c>
      <c r="AJ58" s="71">
        <v>-8.5300000000000003E-4</v>
      </c>
      <c r="AK58" s="71">
        <v>-1.0679999999999999E-3</v>
      </c>
      <c r="AL58" s="71">
        <v>-1.459E-3</v>
      </c>
    </row>
    <row r="59" spans="1:38" ht="12.75" customHeight="1">
      <c r="A59" s="70">
        <v>-2.5110000000000002E-3</v>
      </c>
      <c r="B59" s="71">
        <v>-2.068E-3</v>
      </c>
      <c r="C59" s="71">
        <v>-1.4009999999999999E-3</v>
      </c>
      <c r="D59" s="71">
        <v>-9.2599999999999996E-4</v>
      </c>
      <c r="E59" s="71">
        <v>-6.0400000000000004E-4</v>
      </c>
      <c r="F59" s="71">
        <v>-4.26E-4</v>
      </c>
      <c r="G59" s="71">
        <v>-3.7399999999999998E-4</v>
      </c>
      <c r="H59" s="71">
        <v>-2.0699999999999999E-4</v>
      </c>
      <c r="I59" s="71">
        <v>-5.3999999999999998E-5</v>
      </c>
      <c r="J59" s="71">
        <v>4.0000000000000003E-5</v>
      </c>
      <c r="K59" s="71">
        <v>2.4899999999999998E-4</v>
      </c>
      <c r="L59" s="71">
        <v>3.88E-4</v>
      </c>
      <c r="M59" s="71">
        <v>5.44E-4</v>
      </c>
      <c r="N59" s="71">
        <v>7.6400000000000003E-4</v>
      </c>
      <c r="O59" s="71">
        <v>8.8400000000000002E-4</v>
      </c>
      <c r="P59" s="71">
        <v>9.8299999999999993E-4</v>
      </c>
      <c r="Q59" s="71">
        <v>1.0319999999999999E-3</v>
      </c>
      <c r="R59" s="71">
        <v>9.1799999999999998E-4</v>
      </c>
      <c r="S59" s="71">
        <v>8.3199999999999995E-4</v>
      </c>
      <c r="T59" s="71">
        <v>7.1699999999999997E-4</v>
      </c>
      <c r="U59" s="71">
        <v>5.8500000000000002E-4</v>
      </c>
      <c r="V59" s="71">
        <v>4.5300000000000001E-4</v>
      </c>
      <c r="W59" s="71">
        <v>3.77E-4</v>
      </c>
      <c r="X59" s="71">
        <v>2.4800000000000001E-4</v>
      </c>
      <c r="Y59" s="71">
        <v>8.1000000000000004E-5</v>
      </c>
      <c r="Z59" s="71">
        <v>0</v>
      </c>
      <c r="AA59" s="71">
        <v>-6.6000000000000005E-5</v>
      </c>
      <c r="AB59" s="71">
        <v>-7.2000000000000002E-5</v>
      </c>
      <c r="AC59" s="71">
        <v>-2.0599999999999999E-4</v>
      </c>
      <c r="AD59" s="71">
        <v>-1.47E-4</v>
      </c>
      <c r="AE59" s="71">
        <v>-2.8299999999999999E-4</v>
      </c>
      <c r="AF59" s="71">
        <v>-2.24E-4</v>
      </c>
      <c r="AG59" s="71">
        <v>-3.2000000000000003E-4</v>
      </c>
      <c r="AH59" s="71">
        <v>-4.3399999999999998E-4</v>
      </c>
      <c r="AI59" s="71">
        <v>-5.3200000000000003E-4</v>
      </c>
      <c r="AJ59" s="71">
        <v>-7.1299999999999998E-4</v>
      </c>
      <c r="AK59" s="71">
        <v>-9.4300000000000004E-4</v>
      </c>
      <c r="AL59" s="71">
        <v>-1.3339999999999999E-3</v>
      </c>
    </row>
    <row r="60" spans="1:38" ht="12.75" customHeight="1">
      <c r="A60" s="70">
        <v>-2.5899999999999999E-3</v>
      </c>
      <c r="B60" s="71">
        <v>-2.2000000000000001E-3</v>
      </c>
      <c r="C60" s="71">
        <v>-1.603E-3</v>
      </c>
      <c r="D60" s="71">
        <v>-1.1800000000000001E-3</v>
      </c>
      <c r="E60" s="71">
        <v>-9.19E-4</v>
      </c>
      <c r="F60" s="71">
        <v>-7.2900000000000005E-4</v>
      </c>
      <c r="G60" s="71">
        <v>-6.9999999999999999E-4</v>
      </c>
      <c r="H60" s="71">
        <v>-4.6000000000000001E-4</v>
      </c>
      <c r="I60" s="71">
        <v>-3.0299999999999999E-4</v>
      </c>
      <c r="J60" s="71">
        <v>-1.8599999999999999E-4</v>
      </c>
      <c r="K60" s="71">
        <v>2.6999999999999999E-5</v>
      </c>
      <c r="L60" s="71">
        <v>2.0000000000000001E-4</v>
      </c>
      <c r="M60" s="71">
        <v>3.6499999999999998E-4</v>
      </c>
      <c r="N60" s="71">
        <v>6.0400000000000004E-4</v>
      </c>
      <c r="O60" s="71">
        <v>6.9899999999999997E-4</v>
      </c>
      <c r="P60" s="71">
        <v>8.0800000000000002E-4</v>
      </c>
      <c r="Q60" s="71">
        <v>8.4599999999999996E-4</v>
      </c>
      <c r="R60" s="71">
        <v>8.1499999999999997E-4</v>
      </c>
      <c r="S60" s="71">
        <v>6.9700000000000003E-4</v>
      </c>
      <c r="T60" s="71">
        <v>6.2799999999999998E-4</v>
      </c>
      <c r="U60" s="71">
        <v>5.2400000000000005E-4</v>
      </c>
      <c r="V60" s="71">
        <v>3.5399999999999999E-4</v>
      </c>
      <c r="W60" s="71">
        <v>2.6600000000000001E-4</v>
      </c>
      <c r="X60" s="71">
        <v>1.65E-4</v>
      </c>
      <c r="Y60" s="71">
        <v>3.8999999999999999E-5</v>
      </c>
      <c r="Z60" s="71">
        <v>0</v>
      </c>
      <c r="AA60" s="71">
        <v>-1.4200000000000001E-4</v>
      </c>
      <c r="AB60" s="71">
        <v>-1.5100000000000001E-4</v>
      </c>
      <c r="AC60" s="71">
        <v>-2.04E-4</v>
      </c>
      <c r="AD60" s="71">
        <v>-1.75E-4</v>
      </c>
      <c r="AE60" s="71">
        <v>-2.7399999999999999E-4</v>
      </c>
      <c r="AF60" s="71">
        <v>-2.6400000000000002E-4</v>
      </c>
      <c r="AG60" s="71">
        <v>-3.19E-4</v>
      </c>
      <c r="AH60" s="71">
        <v>-4.44E-4</v>
      </c>
      <c r="AI60" s="71">
        <v>-5.6499999999999996E-4</v>
      </c>
      <c r="AJ60" s="71">
        <v>-7.0600000000000003E-4</v>
      </c>
      <c r="AK60" s="71">
        <v>-9.4399999999999996E-4</v>
      </c>
      <c r="AL60" s="71">
        <v>-1.32E-3</v>
      </c>
    </row>
    <row r="61" spans="1:38" ht="12.75" customHeight="1">
      <c r="A61" s="70">
        <v>-2.8809999999999999E-3</v>
      </c>
      <c r="B61" s="71">
        <v>-2.4390000000000002E-3</v>
      </c>
      <c r="C61" s="71">
        <v>-1.802E-3</v>
      </c>
      <c r="D61" s="71">
        <v>-1.3500000000000001E-3</v>
      </c>
      <c r="E61" s="71">
        <v>-1.059E-3</v>
      </c>
      <c r="F61" s="71">
        <v>-8.3799999999999999E-4</v>
      </c>
      <c r="G61" s="71">
        <v>-8.0900000000000004E-4</v>
      </c>
      <c r="H61" s="71">
        <v>-5.6499999999999996E-4</v>
      </c>
      <c r="I61" s="71">
        <v>-4.1199999999999999E-4</v>
      </c>
      <c r="J61" s="71">
        <v>-2.4399999999999999E-4</v>
      </c>
      <c r="K61" s="71">
        <v>-6.2000000000000003E-5</v>
      </c>
      <c r="L61" s="71">
        <v>1.2799999999999999E-4</v>
      </c>
      <c r="M61" s="71">
        <v>3.2699999999999998E-4</v>
      </c>
      <c r="N61" s="71">
        <v>5.2300000000000003E-4</v>
      </c>
      <c r="O61" s="71">
        <v>6.3500000000000004E-4</v>
      </c>
      <c r="P61" s="71">
        <v>7.7099999999999998E-4</v>
      </c>
      <c r="Q61" s="71">
        <v>8.0400000000000003E-4</v>
      </c>
      <c r="R61" s="71">
        <v>7.76E-4</v>
      </c>
      <c r="S61" s="71">
        <v>6.8499999999999995E-4</v>
      </c>
      <c r="T61" s="71">
        <v>5.7600000000000001E-4</v>
      </c>
      <c r="U61" s="71">
        <v>5.0699999999999996E-4</v>
      </c>
      <c r="V61" s="71">
        <v>3.4400000000000001E-4</v>
      </c>
      <c r="W61" s="71">
        <v>3.19E-4</v>
      </c>
      <c r="X61" s="71">
        <v>1.9000000000000001E-4</v>
      </c>
      <c r="Y61" s="71">
        <v>4.8000000000000001E-5</v>
      </c>
      <c r="Z61" s="71">
        <v>0</v>
      </c>
      <c r="AA61" s="71">
        <v>-8.5000000000000006E-5</v>
      </c>
      <c r="AB61" s="71">
        <v>-1.0900000000000001E-4</v>
      </c>
      <c r="AC61" s="71">
        <v>-1.8200000000000001E-4</v>
      </c>
      <c r="AD61" s="71">
        <v>-1.56E-4</v>
      </c>
      <c r="AE61" s="71">
        <v>-2.3800000000000001E-4</v>
      </c>
      <c r="AF61" s="71">
        <v>-1.9900000000000001E-4</v>
      </c>
      <c r="AG61" s="71">
        <v>-2.6400000000000002E-4</v>
      </c>
      <c r="AH61" s="71">
        <v>-3.6600000000000001E-4</v>
      </c>
      <c r="AI61" s="71">
        <v>-4.7399999999999997E-4</v>
      </c>
      <c r="AJ61" s="71">
        <v>-6.1300000000000005E-4</v>
      </c>
      <c r="AK61" s="71">
        <v>-8.5999999999999998E-4</v>
      </c>
      <c r="AL61" s="71">
        <v>-1.1659999999999999E-3</v>
      </c>
    </row>
    <row r="62" spans="1:38" ht="12.75" customHeight="1">
      <c r="A62" s="70">
        <v>-2.911E-3</v>
      </c>
      <c r="B62" s="71">
        <v>-2.4659999999999999E-3</v>
      </c>
      <c r="C62" s="71">
        <v>-1.7880000000000001E-3</v>
      </c>
      <c r="D62" s="71">
        <v>-1.32E-3</v>
      </c>
      <c r="E62" s="71">
        <v>-1.0200000000000001E-3</v>
      </c>
      <c r="F62" s="71">
        <v>-8.4800000000000001E-4</v>
      </c>
      <c r="G62" s="71">
        <v>-8.0699999999999999E-4</v>
      </c>
      <c r="H62" s="71">
        <v>-6.0599999999999998E-4</v>
      </c>
      <c r="I62" s="71">
        <v>-4.6000000000000001E-4</v>
      </c>
      <c r="J62" s="71">
        <v>-3.3399999999999999E-4</v>
      </c>
      <c r="K62" s="71">
        <v>-1.3200000000000001E-4</v>
      </c>
      <c r="L62" s="71">
        <v>-1.4E-5</v>
      </c>
      <c r="M62" s="71">
        <v>1.9900000000000001E-4</v>
      </c>
      <c r="N62" s="71">
        <v>3.8900000000000002E-4</v>
      </c>
      <c r="O62" s="71">
        <v>5.3600000000000002E-4</v>
      </c>
      <c r="P62" s="71">
        <v>6.8300000000000001E-4</v>
      </c>
      <c r="Q62" s="71">
        <v>7.3300000000000004E-4</v>
      </c>
      <c r="R62" s="71">
        <v>6.87E-4</v>
      </c>
      <c r="S62" s="71">
        <v>6.0499999999999996E-4</v>
      </c>
      <c r="T62" s="71">
        <v>5.4600000000000004E-4</v>
      </c>
      <c r="U62" s="71">
        <v>4.7100000000000001E-4</v>
      </c>
      <c r="V62" s="71">
        <v>3.6499999999999998E-4</v>
      </c>
      <c r="W62" s="71">
        <v>2.5900000000000001E-4</v>
      </c>
      <c r="X62" s="71">
        <v>2.2100000000000001E-4</v>
      </c>
      <c r="Y62" s="71">
        <v>6.3E-5</v>
      </c>
      <c r="Z62" s="71">
        <v>0</v>
      </c>
      <c r="AA62" s="71">
        <v>-4.6999999999999997E-5</v>
      </c>
      <c r="AB62" s="71">
        <v>-3.4999999999999997E-5</v>
      </c>
      <c r="AC62" s="71">
        <v>-1.3200000000000001E-4</v>
      </c>
      <c r="AD62" s="71">
        <v>-7.2999999999999999E-5</v>
      </c>
      <c r="AE62" s="71">
        <v>-1.8000000000000001E-4</v>
      </c>
      <c r="AF62" s="71">
        <v>-1.25E-4</v>
      </c>
      <c r="AG62" s="71">
        <v>-1.9000000000000001E-4</v>
      </c>
      <c r="AH62" s="71">
        <v>-2.52E-4</v>
      </c>
      <c r="AI62" s="71">
        <v>-3.86E-4</v>
      </c>
      <c r="AJ62" s="71">
        <v>-5.2099999999999998E-4</v>
      </c>
      <c r="AK62" s="71">
        <v>-7.1900000000000002E-4</v>
      </c>
      <c r="AL62" s="71">
        <v>-1.1019999999999999E-3</v>
      </c>
    </row>
    <row r="63" spans="1:38" ht="12.75" customHeight="1">
      <c r="A63" s="70">
        <v>-3.0439999999999998E-3</v>
      </c>
      <c r="B63" s="71">
        <v>-2.5769999999999999E-3</v>
      </c>
      <c r="C63" s="71">
        <v>-1.91E-3</v>
      </c>
      <c r="D63" s="71">
        <v>-1.4480000000000001E-3</v>
      </c>
      <c r="E63" s="71">
        <v>-1.1640000000000001E-3</v>
      </c>
      <c r="F63" s="71">
        <v>-9.4399999999999996E-4</v>
      </c>
      <c r="G63" s="71">
        <v>-9.1699999999999995E-4</v>
      </c>
      <c r="H63" s="71">
        <v>-6.6600000000000003E-4</v>
      </c>
      <c r="I63" s="71">
        <v>-5.53E-4</v>
      </c>
      <c r="J63" s="71">
        <v>-4.6500000000000003E-4</v>
      </c>
      <c r="K63" s="71">
        <v>-2.3800000000000001E-4</v>
      </c>
      <c r="L63" s="71">
        <v>-1.1E-4</v>
      </c>
      <c r="M63" s="71">
        <v>7.7999999999999999E-5</v>
      </c>
      <c r="N63" s="71">
        <v>2.9599999999999998E-4</v>
      </c>
      <c r="O63" s="71">
        <v>4.3199999999999998E-4</v>
      </c>
      <c r="P63" s="71">
        <v>5.1999999999999995E-4</v>
      </c>
      <c r="Q63" s="71">
        <v>6.1499999999999999E-4</v>
      </c>
      <c r="R63" s="71">
        <v>5.4100000000000003E-4</v>
      </c>
      <c r="S63" s="71">
        <v>5.3200000000000003E-4</v>
      </c>
      <c r="T63" s="71">
        <v>4.5399999999999998E-4</v>
      </c>
      <c r="U63" s="71">
        <v>3.7399999999999998E-4</v>
      </c>
      <c r="V63" s="71">
        <v>2.5399999999999999E-4</v>
      </c>
      <c r="W63" s="71">
        <v>2.7599999999999999E-4</v>
      </c>
      <c r="X63" s="71">
        <v>1.7200000000000001E-4</v>
      </c>
      <c r="Y63" s="71">
        <v>2.3E-5</v>
      </c>
      <c r="Z63" s="71">
        <v>0</v>
      </c>
      <c r="AA63" s="71">
        <v>-8.7999999999999998E-5</v>
      </c>
      <c r="AB63" s="71">
        <v>-9.3999999999999994E-5</v>
      </c>
      <c r="AC63" s="71">
        <v>-1.45E-4</v>
      </c>
      <c r="AD63" s="71">
        <v>-1.15E-4</v>
      </c>
      <c r="AE63" s="71">
        <v>-2.22E-4</v>
      </c>
      <c r="AF63" s="71">
        <v>-1.3999999999999999E-4</v>
      </c>
      <c r="AG63" s="71">
        <v>-1.66E-4</v>
      </c>
      <c r="AH63" s="71">
        <v>-2.8499999999999999E-4</v>
      </c>
      <c r="AI63" s="71">
        <v>-4.0099999999999999E-4</v>
      </c>
      <c r="AJ63" s="71">
        <v>-4.7199999999999998E-4</v>
      </c>
      <c r="AK63" s="71">
        <v>-7.5199999999999996E-4</v>
      </c>
      <c r="AL63" s="71">
        <v>-1.0330000000000001E-3</v>
      </c>
    </row>
    <row r="64" spans="1:38" ht="12.75" customHeight="1">
      <c r="A64" s="70">
        <v>-3.225E-3</v>
      </c>
      <c r="B64" s="71">
        <v>-2.7889999999999998E-3</v>
      </c>
      <c r="C64" s="71">
        <v>-2.1719999999999999E-3</v>
      </c>
      <c r="D64" s="71">
        <v>-1.7149999999999999E-3</v>
      </c>
      <c r="E64" s="71">
        <v>-1.4469999999999999E-3</v>
      </c>
      <c r="F64" s="71">
        <v>-1.2700000000000001E-3</v>
      </c>
      <c r="G64" s="71">
        <v>-1.2769999999999999E-3</v>
      </c>
      <c r="H64" s="71">
        <v>-1.029E-3</v>
      </c>
      <c r="I64" s="71">
        <v>-9.0300000000000005E-4</v>
      </c>
      <c r="J64" s="71">
        <v>-7.5100000000000004E-4</v>
      </c>
      <c r="K64" s="71">
        <v>-5.5900000000000004E-4</v>
      </c>
      <c r="L64" s="71">
        <v>-3.8499999999999998E-4</v>
      </c>
      <c r="M64" s="71">
        <v>-1.9100000000000001E-4</v>
      </c>
      <c r="N64" s="71">
        <v>2.9E-5</v>
      </c>
      <c r="O64" s="71">
        <v>1.8599999999999999E-4</v>
      </c>
      <c r="P64" s="71">
        <v>3.3500000000000001E-4</v>
      </c>
      <c r="Q64" s="71">
        <v>4.3300000000000001E-4</v>
      </c>
      <c r="R64" s="71">
        <v>4.0700000000000003E-4</v>
      </c>
      <c r="S64" s="71">
        <v>3.6699999999999998E-4</v>
      </c>
      <c r="T64" s="71">
        <v>3.0699999999999998E-4</v>
      </c>
      <c r="U64" s="71">
        <v>3.2600000000000001E-4</v>
      </c>
      <c r="V64" s="71">
        <v>2.0699999999999999E-4</v>
      </c>
      <c r="W64" s="71">
        <v>2.5999999999999998E-4</v>
      </c>
      <c r="X64" s="71">
        <v>1.1900000000000001E-4</v>
      </c>
      <c r="Y64" s="71">
        <v>-3.9999999999999998E-6</v>
      </c>
      <c r="Z64" s="71">
        <v>0</v>
      </c>
      <c r="AA64" s="71">
        <v>-8.7000000000000001E-5</v>
      </c>
      <c r="AB64" s="71">
        <v>-6.2000000000000003E-5</v>
      </c>
      <c r="AC64" s="71">
        <v>-1.2300000000000001E-4</v>
      </c>
      <c r="AD64" s="71">
        <v>-1.2300000000000001E-4</v>
      </c>
      <c r="AE64" s="71">
        <v>-1.7899999999999999E-4</v>
      </c>
      <c r="AF64" s="71">
        <v>-8.2999999999999998E-5</v>
      </c>
      <c r="AG64" s="71">
        <v>-1.15E-4</v>
      </c>
      <c r="AH64" s="71">
        <v>-2.32E-4</v>
      </c>
      <c r="AI64" s="71">
        <v>-3.4600000000000001E-4</v>
      </c>
      <c r="AJ64" s="71">
        <v>-4.3899999999999999E-4</v>
      </c>
      <c r="AK64" s="71">
        <v>-6.6799999999999997E-4</v>
      </c>
      <c r="AL64" s="71">
        <v>-9.59E-4</v>
      </c>
    </row>
    <row r="65" spans="1:38" ht="12.75" customHeight="1">
      <c r="A65" s="70">
        <v>-3.6080000000000001E-3</v>
      </c>
      <c r="B65" s="71">
        <v>-3.1410000000000001E-3</v>
      </c>
      <c r="C65" s="71">
        <v>-2.4510000000000001E-3</v>
      </c>
      <c r="D65" s="71">
        <v>-1.9849999999999998E-3</v>
      </c>
      <c r="E65" s="71">
        <v>-1.6620000000000001E-3</v>
      </c>
      <c r="F65" s="71">
        <v>-1.4779999999999999E-3</v>
      </c>
      <c r="G65" s="71">
        <v>-1.42E-3</v>
      </c>
      <c r="H65" s="71">
        <v>-1.237E-3</v>
      </c>
      <c r="I65" s="71">
        <v>-1.0610000000000001E-3</v>
      </c>
      <c r="J65" s="71">
        <v>-9.2500000000000004E-4</v>
      </c>
      <c r="K65" s="71">
        <v>-7.1199999999999996E-4</v>
      </c>
      <c r="L65" s="71">
        <v>-5.2499999999999997E-4</v>
      </c>
      <c r="M65" s="71">
        <v>-3.19E-4</v>
      </c>
      <c r="N65" s="71">
        <v>-7.4999999999999993E-5</v>
      </c>
      <c r="O65" s="71">
        <v>9.3999999999999994E-5</v>
      </c>
      <c r="P65" s="71">
        <v>2.4000000000000001E-4</v>
      </c>
      <c r="Q65" s="71">
        <v>3.2899999999999997E-4</v>
      </c>
      <c r="R65" s="71">
        <v>3.0899999999999998E-4</v>
      </c>
      <c r="S65" s="71">
        <v>3.4200000000000002E-4</v>
      </c>
      <c r="T65" s="71">
        <v>2.4699999999999999E-4</v>
      </c>
      <c r="U65" s="71">
        <v>3.1300000000000002E-4</v>
      </c>
      <c r="V65" s="71">
        <v>2.0900000000000001E-4</v>
      </c>
      <c r="W65" s="71">
        <v>1.8000000000000001E-4</v>
      </c>
      <c r="X65" s="71">
        <v>1.45E-4</v>
      </c>
      <c r="Y65" s="71">
        <v>3.0000000000000001E-5</v>
      </c>
      <c r="Z65" s="71">
        <v>0</v>
      </c>
      <c r="AA65" s="71">
        <v>-6.3999999999999997E-5</v>
      </c>
      <c r="AB65" s="71">
        <v>-5.5000000000000002E-5</v>
      </c>
      <c r="AC65" s="71">
        <v>-1.4200000000000001E-4</v>
      </c>
      <c r="AD65" s="71">
        <v>-1.2899999999999999E-4</v>
      </c>
      <c r="AE65" s="71">
        <v>-1.02E-4</v>
      </c>
      <c r="AF65" s="71">
        <v>-6.3999999999999997E-5</v>
      </c>
      <c r="AG65" s="71">
        <v>-9.2E-5</v>
      </c>
      <c r="AH65" s="71">
        <v>-1.8100000000000001E-4</v>
      </c>
      <c r="AI65" s="71">
        <v>-2.6800000000000001E-4</v>
      </c>
      <c r="AJ65" s="71">
        <v>-3.4699999999999998E-4</v>
      </c>
      <c r="AK65" s="71">
        <v>-6.0999999999999997E-4</v>
      </c>
      <c r="AL65" s="71">
        <v>-8.9800000000000004E-4</v>
      </c>
    </row>
    <row r="66" spans="1:38" ht="12.75" customHeight="1">
      <c r="A66" s="70">
        <v>-3.689E-3</v>
      </c>
      <c r="B66" s="71">
        <v>-3.1909999999999998E-3</v>
      </c>
      <c r="C66" s="71">
        <v>-2.48E-3</v>
      </c>
      <c r="D66" s="71">
        <v>-1.9910000000000001E-3</v>
      </c>
      <c r="E66" s="71">
        <v>-1.7060000000000001E-3</v>
      </c>
      <c r="F66" s="71">
        <v>-1.5250000000000001E-3</v>
      </c>
      <c r="G66" s="71">
        <v>-1.469E-3</v>
      </c>
      <c r="H66" s="71">
        <v>-1.2750000000000001E-3</v>
      </c>
      <c r="I66" s="71">
        <v>-1.1019999999999999E-3</v>
      </c>
      <c r="J66" s="71">
        <v>-9.990000000000001E-4</v>
      </c>
      <c r="K66" s="71">
        <v>-7.7999999999999999E-4</v>
      </c>
      <c r="L66" s="71">
        <v>-5.7200000000000003E-4</v>
      </c>
      <c r="M66" s="71">
        <v>-3.86E-4</v>
      </c>
      <c r="N66" s="71">
        <v>-1.4200000000000001E-4</v>
      </c>
      <c r="O66" s="71">
        <v>3.8000000000000002E-5</v>
      </c>
      <c r="P66" s="71">
        <v>1.6799999999999999E-4</v>
      </c>
      <c r="Q66" s="71">
        <v>2.7099999999999997E-4</v>
      </c>
      <c r="R66" s="71">
        <v>2.7999999999999998E-4</v>
      </c>
      <c r="S66" s="71">
        <v>3.1500000000000001E-4</v>
      </c>
      <c r="T66" s="71">
        <v>3.1E-4</v>
      </c>
      <c r="U66" s="71">
        <v>2.8200000000000002E-4</v>
      </c>
      <c r="V66" s="71">
        <v>1.45E-4</v>
      </c>
      <c r="W66" s="71">
        <v>1.7699999999999999E-4</v>
      </c>
      <c r="X66" s="71">
        <v>1.3999999999999999E-4</v>
      </c>
      <c r="Y66" s="71">
        <v>4.8999999999999998E-5</v>
      </c>
      <c r="Z66" s="71">
        <v>0</v>
      </c>
      <c r="AA66" s="71">
        <v>-9.6000000000000002E-5</v>
      </c>
      <c r="AB66" s="71">
        <v>-1.9000000000000001E-5</v>
      </c>
      <c r="AC66" s="71">
        <v>-9.2999999999999997E-5</v>
      </c>
      <c r="AD66" s="71">
        <v>-4.0000000000000003E-5</v>
      </c>
      <c r="AE66" s="71">
        <v>-9.2E-5</v>
      </c>
      <c r="AF66" s="71">
        <v>-1.7E-5</v>
      </c>
      <c r="AG66" s="71">
        <v>-2.1999999999999999E-5</v>
      </c>
      <c r="AH66" s="71">
        <v>-1.63E-4</v>
      </c>
      <c r="AI66" s="71">
        <v>-2.5399999999999999E-4</v>
      </c>
      <c r="AJ66" s="71">
        <v>-3.0299999999999999E-4</v>
      </c>
      <c r="AK66" s="71">
        <v>-5.2499999999999997E-4</v>
      </c>
      <c r="AL66" s="71">
        <v>-8.1999999999999998E-4</v>
      </c>
    </row>
    <row r="67" spans="1:38" ht="12.75" customHeight="1">
      <c r="A67" s="70">
        <v>-3.7490000000000002E-3</v>
      </c>
      <c r="B67" s="71">
        <v>-3.2690000000000002E-3</v>
      </c>
      <c r="C67" s="71">
        <v>-2.5430000000000001E-3</v>
      </c>
      <c r="D67" s="71">
        <v>-2.0639999999999999E-3</v>
      </c>
      <c r="E67" s="71">
        <v>-1.781E-3</v>
      </c>
      <c r="F67" s="71">
        <v>-1.6000000000000001E-3</v>
      </c>
      <c r="G67" s="71">
        <v>-1.537E-3</v>
      </c>
      <c r="H67" s="71">
        <v>-1.3290000000000001E-3</v>
      </c>
      <c r="I67" s="71">
        <v>-1.1720000000000001E-3</v>
      </c>
      <c r="J67" s="71">
        <v>-1.077E-3</v>
      </c>
      <c r="K67" s="71">
        <v>-8.5499999999999997E-4</v>
      </c>
      <c r="L67" s="71">
        <v>-6.6200000000000005E-4</v>
      </c>
      <c r="M67" s="71">
        <v>-4.3600000000000003E-4</v>
      </c>
      <c r="N67" s="71">
        <v>-1.84E-4</v>
      </c>
      <c r="O67" s="71">
        <v>-2.6999999999999999E-5</v>
      </c>
      <c r="P67" s="71">
        <v>1.6899999999999999E-4</v>
      </c>
      <c r="Q67" s="71">
        <v>2.6499999999999999E-4</v>
      </c>
      <c r="R67" s="71">
        <v>2.7E-4</v>
      </c>
      <c r="S67" s="71">
        <v>2.9999999999999997E-4</v>
      </c>
      <c r="T67" s="71">
        <v>2.9700000000000001E-4</v>
      </c>
      <c r="U67" s="71">
        <v>2.81E-4</v>
      </c>
      <c r="V67" s="71">
        <v>2.2100000000000001E-4</v>
      </c>
      <c r="W67" s="71">
        <v>2.2800000000000001E-4</v>
      </c>
      <c r="X67" s="71">
        <v>1.5699999999999999E-4</v>
      </c>
      <c r="Y67" s="71">
        <v>4.1999999999999998E-5</v>
      </c>
      <c r="Z67" s="71">
        <v>0</v>
      </c>
      <c r="AA67" s="71">
        <v>-2.5000000000000001E-5</v>
      </c>
      <c r="AB67" s="71">
        <v>-9.9999999999999995E-7</v>
      </c>
      <c r="AC67" s="71">
        <v>-8.6000000000000003E-5</v>
      </c>
      <c r="AD67" s="71">
        <v>1.5999999999999999E-5</v>
      </c>
      <c r="AE67" s="71">
        <v>-1.7E-5</v>
      </c>
      <c r="AF67" s="71">
        <v>6.9999999999999999E-6</v>
      </c>
      <c r="AG67" s="71">
        <v>1.2E-5</v>
      </c>
      <c r="AH67" s="71">
        <v>-4.8999999999999998E-5</v>
      </c>
      <c r="AI67" s="71">
        <v>-1.6000000000000001E-4</v>
      </c>
      <c r="AJ67" s="71">
        <v>-2.33E-4</v>
      </c>
      <c r="AK67" s="71">
        <v>-4.6099999999999998E-4</v>
      </c>
      <c r="AL67" s="71">
        <v>-7.7099999999999998E-4</v>
      </c>
    </row>
    <row r="68" spans="1:38" ht="12.75" customHeight="1">
      <c r="A68" s="70">
        <v>-4.0540000000000003E-3</v>
      </c>
      <c r="B68" s="71">
        <v>-3.5750000000000001E-3</v>
      </c>
      <c r="C68" s="71">
        <v>-2.8500000000000001E-3</v>
      </c>
      <c r="D68" s="71">
        <v>-2.3730000000000001E-3</v>
      </c>
      <c r="E68" s="71">
        <v>-2.0760000000000002E-3</v>
      </c>
      <c r="F68" s="71">
        <v>-1.835E-3</v>
      </c>
      <c r="G68" s="71">
        <v>-1.8129999999999999E-3</v>
      </c>
      <c r="H68" s="71">
        <v>-1.542E-3</v>
      </c>
      <c r="I68" s="71">
        <v>-1.3829999999999999E-3</v>
      </c>
      <c r="J68" s="71">
        <v>-1.2489999999999999E-3</v>
      </c>
      <c r="K68" s="71">
        <v>-9.9700000000000006E-4</v>
      </c>
      <c r="L68" s="71">
        <v>-8.1099999999999998E-4</v>
      </c>
      <c r="M68" s="71">
        <v>-6.0999999999999997E-4</v>
      </c>
      <c r="N68" s="71">
        <v>-3.1700000000000001E-4</v>
      </c>
      <c r="O68" s="71">
        <v>-1.2799999999999999E-4</v>
      </c>
      <c r="P68" s="71">
        <v>6.9999999999999999E-6</v>
      </c>
      <c r="Q68" s="71">
        <v>1.7100000000000001E-4</v>
      </c>
      <c r="R68" s="71">
        <v>1.6699999999999999E-4</v>
      </c>
      <c r="S68" s="71">
        <v>1.9900000000000001E-4</v>
      </c>
      <c r="T68" s="71">
        <v>2.34E-4</v>
      </c>
      <c r="U68" s="71">
        <v>2.3599999999999999E-4</v>
      </c>
      <c r="V68" s="71">
        <v>1.0399999999999999E-4</v>
      </c>
      <c r="W68" s="71">
        <v>1.6899999999999999E-4</v>
      </c>
      <c r="X68" s="71">
        <v>1.44E-4</v>
      </c>
      <c r="Y68" s="71">
        <v>-2.1999999999999999E-5</v>
      </c>
      <c r="Z68" s="71">
        <v>0</v>
      </c>
      <c r="AA68" s="71">
        <v>-7.6000000000000004E-5</v>
      </c>
      <c r="AB68" s="71">
        <v>2.0000000000000002E-5</v>
      </c>
      <c r="AC68" s="71">
        <v>-6.6000000000000005E-5</v>
      </c>
      <c r="AD68" s="71">
        <v>-2.5000000000000001E-5</v>
      </c>
      <c r="AE68" s="71">
        <v>-4.3000000000000002E-5</v>
      </c>
      <c r="AF68" s="71">
        <v>-3.0000000000000001E-5</v>
      </c>
      <c r="AG68" s="71">
        <v>-9.0000000000000002E-6</v>
      </c>
      <c r="AH68" s="71">
        <v>-7.7000000000000001E-5</v>
      </c>
      <c r="AI68" s="71">
        <v>-1.7699999999999999E-4</v>
      </c>
      <c r="AJ68" s="71">
        <v>-2.2800000000000001E-4</v>
      </c>
      <c r="AK68" s="71">
        <v>-4.9399999999999997E-4</v>
      </c>
      <c r="AL68" s="71">
        <v>-8.0199999999999998E-4</v>
      </c>
    </row>
    <row r="69" spans="1:38" ht="12.75" customHeight="1">
      <c r="A69" s="70">
        <v>-4.2750000000000002E-3</v>
      </c>
      <c r="B69" s="71">
        <v>-3.7339999999999999E-3</v>
      </c>
      <c r="C69" s="71">
        <v>-2.9710000000000001E-3</v>
      </c>
      <c r="D69" s="71">
        <v>-2.4489999999999998E-3</v>
      </c>
      <c r="E69" s="71">
        <v>-2.1350000000000002E-3</v>
      </c>
      <c r="F69" s="71">
        <v>-1.952E-3</v>
      </c>
      <c r="G69" s="71">
        <v>-1.8910000000000001E-3</v>
      </c>
      <c r="H69" s="71">
        <v>-1.6689999999999999E-3</v>
      </c>
      <c r="I69" s="71">
        <v>-1.5020000000000001E-3</v>
      </c>
      <c r="J69" s="71">
        <v>-1.3500000000000001E-3</v>
      </c>
      <c r="K69" s="71">
        <v>-1.1230000000000001E-3</v>
      </c>
      <c r="L69" s="71">
        <v>-8.9099999999999997E-4</v>
      </c>
      <c r="M69" s="71">
        <v>-6.5200000000000002E-4</v>
      </c>
      <c r="N69" s="71">
        <v>-3.9100000000000002E-4</v>
      </c>
      <c r="O69" s="71">
        <v>-1.6899999999999999E-4</v>
      </c>
      <c r="P69" s="71">
        <v>-5.5000000000000002E-5</v>
      </c>
      <c r="Q69" s="71">
        <v>1.03E-4</v>
      </c>
      <c r="R69" s="71">
        <v>1.6899999999999999E-4</v>
      </c>
      <c r="S69" s="71">
        <v>1.76E-4</v>
      </c>
      <c r="T69" s="71">
        <v>1.93E-4</v>
      </c>
      <c r="U69" s="71">
        <v>2.1100000000000001E-4</v>
      </c>
      <c r="V69" s="71">
        <v>8.2000000000000001E-5</v>
      </c>
      <c r="W69" s="71">
        <v>1.6200000000000001E-4</v>
      </c>
      <c r="X69" s="71">
        <v>9.2999999999999997E-5</v>
      </c>
      <c r="Y69" s="71">
        <v>-4.3000000000000002E-5</v>
      </c>
      <c r="Z69" s="71">
        <v>0</v>
      </c>
      <c r="AA69" s="71">
        <v>-1.0900000000000001E-4</v>
      </c>
      <c r="AB69" s="71">
        <v>-3.3000000000000003E-5</v>
      </c>
      <c r="AC69" s="71">
        <v>-5.8999999999999998E-5</v>
      </c>
      <c r="AD69" s="71">
        <v>-4.8000000000000001E-5</v>
      </c>
      <c r="AE69" s="71">
        <v>-4.1E-5</v>
      </c>
      <c r="AF69" s="71">
        <v>1.2E-5</v>
      </c>
      <c r="AG69" s="71">
        <v>-2.5000000000000001E-5</v>
      </c>
      <c r="AH69" s="71">
        <v>-2.0999999999999999E-5</v>
      </c>
      <c r="AI69" s="71">
        <v>-1.7899999999999999E-4</v>
      </c>
      <c r="AJ69" s="71">
        <v>-2.7999999999999998E-4</v>
      </c>
      <c r="AK69" s="71">
        <v>-5.6599999999999999E-4</v>
      </c>
      <c r="AL69" s="71">
        <v>-8.34E-4</v>
      </c>
    </row>
    <row r="70" spans="1:38" ht="12.75" customHeight="1">
      <c r="A70" s="70">
        <v>-4.4770000000000001E-3</v>
      </c>
      <c r="B70" s="71">
        <v>-3.934E-3</v>
      </c>
      <c r="C70" s="71">
        <v>-3.1220000000000002E-3</v>
      </c>
      <c r="D70" s="71">
        <v>-2.5899999999999999E-3</v>
      </c>
      <c r="E70" s="71">
        <v>-2.2539999999999999E-3</v>
      </c>
      <c r="F70" s="71">
        <v>-2.0370000000000002E-3</v>
      </c>
      <c r="G70" s="71">
        <v>-1.983E-3</v>
      </c>
      <c r="H70" s="71">
        <v>-1.7149999999999999E-3</v>
      </c>
      <c r="I70" s="71">
        <v>-1.5629999999999999E-3</v>
      </c>
      <c r="J70" s="71">
        <v>-1.444E-3</v>
      </c>
      <c r="K70" s="71">
        <v>-1.1900000000000001E-3</v>
      </c>
      <c r="L70" s="71">
        <v>-9.2000000000000003E-4</v>
      </c>
      <c r="M70" s="71">
        <v>-7.1699999999999997E-4</v>
      </c>
      <c r="N70" s="71">
        <v>-4.3300000000000001E-4</v>
      </c>
      <c r="O70" s="71">
        <v>-1.8799999999999999E-4</v>
      </c>
      <c r="P70" s="71">
        <v>-6.0000000000000002E-6</v>
      </c>
      <c r="Q70" s="71">
        <v>1.3100000000000001E-4</v>
      </c>
      <c r="R70" s="71">
        <v>1.64E-4</v>
      </c>
      <c r="S70" s="71">
        <v>2.42E-4</v>
      </c>
      <c r="T70" s="71">
        <v>2.5700000000000001E-4</v>
      </c>
      <c r="U70" s="71">
        <v>2.7099999999999997E-4</v>
      </c>
      <c r="V70" s="71">
        <v>1.8699999999999999E-4</v>
      </c>
      <c r="W70" s="71">
        <v>2.5300000000000002E-4</v>
      </c>
      <c r="X70" s="71">
        <v>1.64E-4</v>
      </c>
      <c r="Y70" s="71">
        <v>3.4999999999999997E-5</v>
      </c>
      <c r="Z70" s="71">
        <v>0</v>
      </c>
      <c r="AA70" s="71">
        <v>-2.4000000000000001E-5</v>
      </c>
      <c r="AB70" s="71">
        <v>9.7999999999999997E-5</v>
      </c>
      <c r="AC70" s="71">
        <v>-2.5000000000000001E-5</v>
      </c>
      <c r="AD70" s="71">
        <v>6.3999999999999997E-5</v>
      </c>
      <c r="AE70" s="71">
        <v>5.0000000000000002E-5</v>
      </c>
      <c r="AF70" s="71">
        <v>5.8E-5</v>
      </c>
      <c r="AG70" s="71">
        <v>8.2000000000000001E-5</v>
      </c>
      <c r="AH70" s="71">
        <v>1.1E-5</v>
      </c>
      <c r="AI70" s="71">
        <v>-8.5000000000000006E-5</v>
      </c>
      <c r="AJ70" s="71">
        <v>-1.73E-4</v>
      </c>
      <c r="AK70" s="71">
        <v>-4.2099999999999999E-4</v>
      </c>
      <c r="AL70" s="71">
        <v>-7.6199999999999998E-4</v>
      </c>
    </row>
    <row r="71" spans="1:38" ht="12.75" customHeight="1">
      <c r="A71" s="70">
        <v>-4.8539999999999998E-3</v>
      </c>
      <c r="B71" s="71">
        <v>-4.2890000000000003E-3</v>
      </c>
      <c r="C71" s="71">
        <v>-3.4450000000000001E-3</v>
      </c>
      <c r="D71" s="71">
        <v>-2.9039999999999999E-3</v>
      </c>
      <c r="E71" s="71">
        <v>-2.5439999999999998E-3</v>
      </c>
      <c r="F71" s="71">
        <v>-2.2759999999999998E-3</v>
      </c>
      <c r="G71" s="71">
        <v>-2.2420000000000001E-3</v>
      </c>
      <c r="H71" s="71">
        <v>-1.9759999999999999E-3</v>
      </c>
      <c r="I71" s="71">
        <v>-1.7700000000000001E-3</v>
      </c>
      <c r="J71" s="71">
        <v>-1.6459999999999999E-3</v>
      </c>
      <c r="K71" s="71">
        <v>-1.3420000000000001E-3</v>
      </c>
      <c r="L71" s="71">
        <v>-1.0920000000000001E-3</v>
      </c>
      <c r="M71" s="71">
        <v>-8.6499999999999999E-4</v>
      </c>
      <c r="N71" s="71">
        <v>-6.1300000000000005E-4</v>
      </c>
      <c r="O71" s="71">
        <v>-3.5199999999999999E-4</v>
      </c>
      <c r="P71" s="71">
        <v>-1.6200000000000001E-4</v>
      </c>
      <c r="Q71" s="71">
        <v>-6.0000000000000002E-6</v>
      </c>
      <c r="R71" s="71">
        <v>7.4999999999999993E-5</v>
      </c>
      <c r="S71" s="71">
        <v>1.2999999999999999E-4</v>
      </c>
      <c r="T71" s="71">
        <v>1.2999999999999999E-4</v>
      </c>
      <c r="U71" s="71">
        <v>1.76E-4</v>
      </c>
      <c r="V71" s="71">
        <v>4.0000000000000003E-5</v>
      </c>
      <c r="W71" s="71">
        <v>1.44E-4</v>
      </c>
      <c r="X71" s="71">
        <v>4.0000000000000003E-5</v>
      </c>
      <c r="Y71" s="71">
        <v>-1.16E-4</v>
      </c>
      <c r="Z71" s="71">
        <v>0</v>
      </c>
      <c r="AA71" s="71">
        <v>-1.02E-4</v>
      </c>
      <c r="AB71" s="71">
        <v>-7.4999999999999993E-5</v>
      </c>
      <c r="AC71" s="71">
        <v>-1.2799999999999999E-4</v>
      </c>
      <c r="AD71" s="71">
        <v>-1.8E-5</v>
      </c>
      <c r="AE71" s="71">
        <v>-3.1999999999999999E-5</v>
      </c>
      <c r="AF71" s="71">
        <v>-3.8999999999999999E-5</v>
      </c>
      <c r="AG71" s="71">
        <v>-3.0000000000000001E-6</v>
      </c>
      <c r="AH71" s="71">
        <v>-6.2000000000000003E-5</v>
      </c>
      <c r="AI71" s="71">
        <v>-2.5599999999999999E-4</v>
      </c>
      <c r="AJ71" s="71">
        <v>-2.9399999999999999E-4</v>
      </c>
      <c r="AK71" s="71">
        <v>-5.6300000000000002E-4</v>
      </c>
      <c r="AL71" s="71">
        <v>-8.9499999999999996E-4</v>
      </c>
    </row>
    <row r="72" spans="1:38" ht="12.75" customHeight="1">
      <c r="A72" s="70">
        <v>-4.6899999999999997E-3</v>
      </c>
      <c r="B72" s="71">
        <v>-4.1399999999999996E-3</v>
      </c>
      <c r="C72" s="71">
        <v>-3.3430000000000001E-3</v>
      </c>
      <c r="D72" s="71">
        <v>-2.787E-3</v>
      </c>
      <c r="E72" s="71">
        <v>-2.4819999999999998E-3</v>
      </c>
      <c r="F72" s="71">
        <v>-2.2729999999999998E-3</v>
      </c>
      <c r="G72" s="71">
        <v>-2.202E-3</v>
      </c>
      <c r="H72" s="71">
        <v>-1.9289999999999999E-3</v>
      </c>
      <c r="I72" s="71">
        <v>-1.6999999999999999E-3</v>
      </c>
      <c r="J72" s="71">
        <v>-1.542E-3</v>
      </c>
      <c r="K72" s="71">
        <v>-1.3090000000000001E-3</v>
      </c>
      <c r="L72" s="71">
        <v>-1.0510000000000001E-3</v>
      </c>
      <c r="M72" s="71">
        <v>-8.1400000000000005E-4</v>
      </c>
      <c r="N72" s="71">
        <v>-4.95E-4</v>
      </c>
      <c r="O72" s="71">
        <v>-3.3500000000000001E-4</v>
      </c>
      <c r="P72" s="71">
        <v>-1.2999999999999999E-4</v>
      </c>
      <c r="Q72" s="71">
        <v>4.6E-5</v>
      </c>
      <c r="R72" s="71">
        <v>1.3999999999999999E-4</v>
      </c>
      <c r="S72" s="71">
        <v>2.0900000000000001E-4</v>
      </c>
      <c r="T72" s="71">
        <v>2.0599999999999999E-4</v>
      </c>
      <c r="U72" s="71">
        <v>1.7799999999999999E-4</v>
      </c>
      <c r="V72" s="71">
        <v>4.0000000000000003E-5</v>
      </c>
      <c r="W72" s="71">
        <v>1.75E-4</v>
      </c>
      <c r="X72" s="71">
        <v>1.1900000000000001E-4</v>
      </c>
      <c r="Y72" s="71">
        <v>-1.1E-5</v>
      </c>
      <c r="Z72" s="71">
        <v>0</v>
      </c>
      <c r="AA72" s="71">
        <v>-4.8999999999999998E-5</v>
      </c>
      <c r="AB72" s="71">
        <v>4.1E-5</v>
      </c>
      <c r="AC72" s="71">
        <v>-2.5000000000000001E-5</v>
      </c>
      <c r="AD72" s="71">
        <v>-3.0000000000000001E-5</v>
      </c>
      <c r="AE72" s="71">
        <v>-5.5000000000000002E-5</v>
      </c>
      <c r="AF72" s="71">
        <v>2.0999999999999999E-5</v>
      </c>
      <c r="AG72" s="71">
        <v>2.4000000000000001E-5</v>
      </c>
      <c r="AH72" s="71">
        <v>-5.7000000000000003E-5</v>
      </c>
      <c r="AI72" s="71">
        <v>-1.5699999999999999E-4</v>
      </c>
      <c r="AJ72" s="71">
        <v>-1.84E-4</v>
      </c>
      <c r="AK72" s="71">
        <v>-5.1199999999999998E-4</v>
      </c>
      <c r="AL72" s="71">
        <v>-7.5900000000000002E-4</v>
      </c>
    </row>
    <row r="73" spans="1:38" ht="12.75" customHeight="1">
      <c r="A73" s="70">
        <v>-4.8989999999999997E-3</v>
      </c>
      <c r="B73" s="71">
        <v>-4.352E-3</v>
      </c>
      <c r="C73" s="71">
        <v>-3.5079999999999998E-3</v>
      </c>
      <c r="D73" s="71">
        <v>-2.9589999999999998E-3</v>
      </c>
      <c r="E73" s="71">
        <v>-2.624E-3</v>
      </c>
      <c r="F73" s="71">
        <v>-2.3709999999999998E-3</v>
      </c>
      <c r="G73" s="71">
        <v>-2.3280000000000002E-3</v>
      </c>
      <c r="H73" s="71">
        <v>-2.0569999999999998E-3</v>
      </c>
      <c r="I73" s="71">
        <v>-1.9E-3</v>
      </c>
      <c r="J73" s="71">
        <v>-1.7700000000000001E-3</v>
      </c>
      <c r="K73" s="71">
        <v>-1.4170000000000001E-3</v>
      </c>
      <c r="L73" s="71">
        <v>-1.209E-3</v>
      </c>
      <c r="M73" s="71">
        <v>-9.6599999999999995E-4</v>
      </c>
      <c r="N73" s="71">
        <v>-6.8400000000000004E-4</v>
      </c>
      <c r="O73" s="71">
        <v>-4.0900000000000002E-4</v>
      </c>
      <c r="P73" s="71">
        <v>-2.2599999999999999E-4</v>
      </c>
      <c r="Q73" s="71">
        <v>-3.8000000000000002E-5</v>
      </c>
      <c r="R73" s="71">
        <v>2.0000000000000002E-5</v>
      </c>
      <c r="S73" s="71">
        <v>1.12E-4</v>
      </c>
      <c r="T73" s="71">
        <v>1.7899999999999999E-4</v>
      </c>
      <c r="U73" s="71">
        <v>1.44E-4</v>
      </c>
      <c r="V73" s="71">
        <v>8.3999999999999995E-5</v>
      </c>
      <c r="W73" s="71">
        <v>1.45E-4</v>
      </c>
      <c r="X73" s="71">
        <v>7.7000000000000001E-5</v>
      </c>
      <c r="Y73" s="71">
        <v>-4.3000000000000002E-5</v>
      </c>
      <c r="Z73" s="71">
        <v>0</v>
      </c>
      <c r="AA73" s="71">
        <v>-6.0999999999999999E-5</v>
      </c>
      <c r="AB73" s="71">
        <v>3.9999999999999998E-6</v>
      </c>
      <c r="AC73" s="71">
        <v>-5.7000000000000003E-5</v>
      </c>
      <c r="AD73" s="71">
        <v>-3.4E-5</v>
      </c>
      <c r="AE73" s="71">
        <v>-7.7999999999999999E-5</v>
      </c>
      <c r="AF73" s="71">
        <v>8.0000000000000007E-5</v>
      </c>
      <c r="AG73" s="71">
        <v>5.8999999999999998E-5</v>
      </c>
      <c r="AH73" s="71">
        <v>-1.9999999999999999E-6</v>
      </c>
      <c r="AI73" s="71">
        <v>-1.37E-4</v>
      </c>
      <c r="AJ73" s="71">
        <v>-2.2699999999999999E-4</v>
      </c>
      <c r="AK73" s="71">
        <v>-5.3799999999999996E-4</v>
      </c>
      <c r="AL73" s="71">
        <v>-8.1599999999999999E-4</v>
      </c>
    </row>
    <row r="74" spans="1:38" ht="12.75" customHeight="1">
      <c r="A74" s="70">
        <v>-5.0749999999999997E-3</v>
      </c>
      <c r="B74" s="71">
        <v>-4.5250000000000004E-3</v>
      </c>
      <c r="C74" s="71">
        <v>-3.718E-3</v>
      </c>
      <c r="D74" s="71">
        <v>-3.1580000000000002E-3</v>
      </c>
      <c r="E74" s="71">
        <v>-2.7720000000000002E-3</v>
      </c>
      <c r="F74" s="71">
        <v>-2.4910000000000002E-3</v>
      </c>
      <c r="G74" s="71">
        <v>-2.5079999999999998E-3</v>
      </c>
      <c r="H74" s="71">
        <v>-2.183E-3</v>
      </c>
      <c r="I74" s="71">
        <v>-2.036E-3</v>
      </c>
      <c r="J74" s="71">
        <v>-1.8940000000000001E-3</v>
      </c>
      <c r="K74" s="71">
        <v>-1.5629999999999999E-3</v>
      </c>
      <c r="L74" s="71">
        <v>-1.33E-3</v>
      </c>
      <c r="M74" s="71">
        <v>-1.0690000000000001E-3</v>
      </c>
      <c r="N74" s="71">
        <v>-7.3399999999999995E-4</v>
      </c>
      <c r="O74" s="71">
        <v>-5.4199999999999995E-4</v>
      </c>
      <c r="P74" s="71">
        <v>-2.72E-4</v>
      </c>
      <c r="Q74" s="71">
        <v>-2.5999999999999998E-5</v>
      </c>
      <c r="R74" s="71">
        <v>3.1999999999999999E-5</v>
      </c>
      <c r="S74" s="71">
        <v>1.17E-4</v>
      </c>
      <c r="T74" s="71">
        <v>1.94E-4</v>
      </c>
      <c r="U74" s="71">
        <v>1.34E-4</v>
      </c>
      <c r="V74" s="71">
        <v>4.3999999999999999E-5</v>
      </c>
      <c r="W74" s="71">
        <v>1.6100000000000001E-4</v>
      </c>
      <c r="X74" s="71">
        <v>8.7999999999999998E-5</v>
      </c>
      <c r="Y74" s="71">
        <v>2.1999999999999999E-5</v>
      </c>
      <c r="Z74" s="71">
        <v>0</v>
      </c>
      <c r="AA74" s="71">
        <v>-9.2E-5</v>
      </c>
      <c r="AB74" s="71">
        <v>7.2000000000000002E-5</v>
      </c>
      <c r="AC74" s="71">
        <v>-5.1999999999999997E-5</v>
      </c>
      <c r="AD74" s="71">
        <v>2.0000000000000002E-5</v>
      </c>
      <c r="AE74" s="71">
        <v>-3.4E-5</v>
      </c>
      <c r="AF74" s="71">
        <v>7.2000000000000002E-5</v>
      </c>
      <c r="AG74" s="71">
        <v>9.7999999999999997E-5</v>
      </c>
      <c r="AH74" s="71">
        <v>4.6999999999999997E-5</v>
      </c>
      <c r="AI74" s="71">
        <v>-8.3999999999999995E-5</v>
      </c>
      <c r="AJ74" s="71">
        <v>-1.93E-4</v>
      </c>
      <c r="AK74" s="71">
        <v>-4.7600000000000002E-4</v>
      </c>
      <c r="AL74" s="71">
        <v>-7.6300000000000001E-4</v>
      </c>
    </row>
    <row r="75" spans="1:38" ht="12.75" customHeight="1">
      <c r="A75" s="70">
        <v>-5.0959999999999998E-3</v>
      </c>
      <c r="B75" s="71">
        <v>-4.5469999999999998E-3</v>
      </c>
      <c r="C75" s="71">
        <v>-3.7659999999999998E-3</v>
      </c>
      <c r="D75" s="71">
        <v>-3.212E-3</v>
      </c>
      <c r="E75" s="71">
        <v>-2.8549999999999999E-3</v>
      </c>
      <c r="F75" s="71">
        <v>-2.6329999999999999E-3</v>
      </c>
      <c r="G75" s="71">
        <v>-2.5560000000000001E-3</v>
      </c>
      <c r="H75" s="71">
        <v>-2.202E-3</v>
      </c>
      <c r="I75" s="71">
        <v>-2.0699999999999998E-3</v>
      </c>
      <c r="J75" s="71">
        <v>-1.89E-3</v>
      </c>
      <c r="K75" s="71">
        <v>-1.6230000000000001E-3</v>
      </c>
      <c r="L75" s="71">
        <v>-1.3730000000000001E-3</v>
      </c>
      <c r="M75" s="71">
        <v>-1.1100000000000001E-3</v>
      </c>
      <c r="N75" s="71">
        <v>-8.1899999999999996E-4</v>
      </c>
      <c r="O75" s="71">
        <v>-5.3499999999999999E-4</v>
      </c>
      <c r="P75" s="71">
        <v>-3.4099999999999999E-4</v>
      </c>
      <c r="Q75" s="71">
        <v>-5.5999999999999999E-5</v>
      </c>
      <c r="R75" s="71">
        <v>3.0000000000000001E-6</v>
      </c>
      <c r="S75" s="71">
        <v>6.8999999999999997E-5</v>
      </c>
      <c r="T75" s="71">
        <v>1.65E-4</v>
      </c>
      <c r="U75" s="71">
        <v>2.22E-4</v>
      </c>
      <c r="V75" s="71">
        <v>1.21E-4</v>
      </c>
      <c r="W75" s="71">
        <v>2.41E-4</v>
      </c>
      <c r="X75" s="71">
        <v>1.3200000000000001E-4</v>
      </c>
      <c r="Y75" s="71">
        <v>3.0000000000000001E-6</v>
      </c>
      <c r="Z75" s="71">
        <v>0</v>
      </c>
      <c r="AA75" s="71">
        <v>-9.0000000000000002E-6</v>
      </c>
      <c r="AB75" s="71">
        <v>1.46E-4</v>
      </c>
      <c r="AC75" s="71">
        <v>3.6000000000000001E-5</v>
      </c>
      <c r="AD75" s="71">
        <v>7.3999999999999996E-5</v>
      </c>
      <c r="AE75" s="71">
        <v>5.1999999999999997E-5</v>
      </c>
      <c r="AF75" s="71">
        <v>1.6000000000000001E-4</v>
      </c>
      <c r="AG75" s="71">
        <v>1.64E-4</v>
      </c>
      <c r="AH75" s="71">
        <v>8.3999999999999995E-5</v>
      </c>
      <c r="AI75" s="71">
        <v>2.6999999999999999E-5</v>
      </c>
      <c r="AJ75" s="71">
        <v>-1.2E-4</v>
      </c>
      <c r="AK75" s="71">
        <v>-3.57E-4</v>
      </c>
      <c r="AL75" s="71">
        <v>-7.0299999999999996E-4</v>
      </c>
    </row>
    <row r="76" spans="1:38" ht="12.75" customHeight="1">
      <c r="A76" s="70">
        <v>-5.3410000000000003E-3</v>
      </c>
      <c r="B76" s="71">
        <v>-4.7679999999999997E-3</v>
      </c>
      <c r="C76" s="71">
        <v>-3.9389999999999998E-3</v>
      </c>
      <c r="D76" s="71">
        <v>-3.346E-3</v>
      </c>
      <c r="E76" s="71">
        <v>-3.0179999999999998E-3</v>
      </c>
      <c r="F76" s="71">
        <v>-2.7520000000000001E-3</v>
      </c>
      <c r="G76" s="71">
        <v>-2.8059999999999999E-3</v>
      </c>
      <c r="H76" s="71">
        <v>-2.4039999999999999E-3</v>
      </c>
      <c r="I76" s="71">
        <v>-2.238E-3</v>
      </c>
      <c r="J76" s="71">
        <v>-2.0669999999999998E-3</v>
      </c>
      <c r="K76" s="71">
        <v>-1.7700000000000001E-3</v>
      </c>
      <c r="L76" s="71">
        <v>-1.518E-3</v>
      </c>
      <c r="M76" s="71">
        <v>-1.2999999999999999E-3</v>
      </c>
      <c r="N76" s="71">
        <v>-9.5699999999999995E-4</v>
      </c>
      <c r="O76" s="71">
        <v>-7.7099999999999998E-4</v>
      </c>
      <c r="P76" s="71">
        <v>-4.4499999999999997E-4</v>
      </c>
      <c r="Q76" s="71">
        <v>-2.8699999999999998E-4</v>
      </c>
      <c r="R76" s="71">
        <v>-1.6200000000000001E-4</v>
      </c>
      <c r="S76" s="71">
        <v>2.5999999999999998E-5</v>
      </c>
      <c r="T76" s="71">
        <v>3.4999999999999997E-5</v>
      </c>
      <c r="U76" s="71">
        <v>9.7999999999999997E-5</v>
      </c>
      <c r="V76" s="71">
        <v>-6.0000000000000002E-6</v>
      </c>
      <c r="W76" s="71">
        <v>1.5100000000000001E-4</v>
      </c>
      <c r="X76" s="71">
        <v>1.66E-4</v>
      </c>
      <c r="Y76" s="71">
        <v>-4.1E-5</v>
      </c>
      <c r="Z76" s="71">
        <v>0</v>
      </c>
      <c r="AA76" s="71">
        <v>-7.7999999999999999E-5</v>
      </c>
      <c r="AB76" s="71">
        <v>1.01E-4</v>
      </c>
      <c r="AC76" s="71">
        <v>3.3000000000000003E-5</v>
      </c>
      <c r="AD76" s="71">
        <v>6.6000000000000005E-5</v>
      </c>
      <c r="AE76" s="71">
        <v>6.0000000000000002E-5</v>
      </c>
      <c r="AF76" s="71">
        <v>1.22E-4</v>
      </c>
      <c r="AG76" s="71">
        <v>1.4999999999999999E-4</v>
      </c>
      <c r="AH76" s="71">
        <v>5.0000000000000004E-6</v>
      </c>
      <c r="AI76" s="71">
        <v>-4.1999999999999998E-5</v>
      </c>
      <c r="AJ76" s="71">
        <v>-8.7999999999999998E-5</v>
      </c>
      <c r="AK76" s="71">
        <v>-4.1800000000000002E-4</v>
      </c>
      <c r="AL76" s="71">
        <v>-6.9999999999999999E-4</v>
      </c>
    </row>
    <row r="77" spans="1:38" ht="12.75" customHeight="1">
      <c r="A77" s="70">
        <v>-5.6779999999999999E-3</v>
      </c>
      <c r="B77" s="71">
        <v>-5.1390000000000003E-3</v>
      </c>
      <c r="C77" s="71">
        <v>-4.352E-3</v>
      </c>
      <c r="D77" s="71">
        <v>-3.7230000000000002E-3</v>
      </c>
      <c r="E77" s="71">
        <v>-3.4030000000000002E-3</v>
      </c>
      <c r="F77" s="71">
        <v>-3.1259999999999999E-3</v>
      </c>
      <c r="G77" s="71">
        <v>-3.0730000000000002E-3</v>
      </c>
      <c r="H77" s="71">
        <v>-2.7039999999999998E-3</v>
      </c>
      <c r="I77" s="71">
        <v>-2.5360000000000001E-3</v>
      </c>
      <c r="J77" s="71">
        <v>-2.382E-3</v>
      </c>
      <c r="K77" s="71">
        <v>-2.0509999999999999E-3</v>
      </c>
      <c r="L77" s="71">
        <v>-1.779E-3</v>
      </c>
      <c r="M77" s="71">
        <v>-1.4989999999999999E-3</v>
      </c>
      <c r="N77" s="71">
        <v>-1.178E-3</v>
      </c>
      <c r="O77" s="71">
        <v>-9.0499999999999999E-4</v>
      </c>
      <c r="P77" s="71">
        <v>-6.4199999999999999E-4</v>
      </c>
      <c r="Q77" s="71">
        <v>-3.0400000000000002E-4</v>
      </c>
      <c r="R77" s="71">
        <v>-2.2699999999999999E-4</v>
      </c>
      <c r="S77" s="71">
        <v>-4.8000000000000001E-5</v>
      </c>
      <c r="T77" s="71">
        <v>-3.8999999999999999E-5</v>
      </c>
      <c r="U77" s="71">
        <v>6.4999999999999994E-5</v>
      </c>
      <c r="V77" s="71">
        <v>-7.4999999999999993E-5</v>
      </c>
      <c r="W77" s="71">
        <v>3.1999999999999999E-5</v>
      </c>
      <c r="X77" s="71">
        <v>3.1000000000000001E-5</v>
      </c>
      <c r="Y77" s="71">
        <v>-5.3000000000000001E-5</v>
      </c>
      <c r="Z77" s="71">
        <v>0</v>
      </c>
      <c r="AA77" s="71">
        <v>-1.25E-4</v>
      </c>
      <c r="AB77" s="71">
        <v>6.3E-5</v>
      </c>
      <c r="AC77" s="71">
        <v>-1.5999999999999999E-5</v>
      </c>
      <c r="AD77" s="71">
        <v>3.3000000000000003E-5</v>
      </c>
      <c r="AE77" s="71">
        <v>-3.1999999999999999E-5</v>
      </c>
      <c r="AF77" s="71">
        <v>1.15E-4</v>
      </c>
      <c r="AG77" s="71">
        <v>5.7000000000000003E-5</v>
      </c>
      <c r="AH77" s="71">
        <v>2.5999999999999998E-5</v>
      </c>
      <c r="AI77" s="71">
        <v>-9.1000000000000003E-5</v>
      </c>
      <c r="AJ77" s="71">
        <v>-7.8999999999999996E-5</v>
      </c>
      <c r="AK77" s="71">
        <v>-4.1199999999999999E-4</v>
      </c>
      <c r="AL77" s="71">
        <v>-7.1000000000000002E-4</v>
      </c>
    </row>
    <row r="78" spans="1:38" ht="12.75" customHeight="1">
      <c r="A78" s="70">
        <v>-5.7889999999999999E-3</v>
      </c>
      <c r="B78" s="71">
        <v>-5.2319999999999997E-3</v>
      </c>
      <c r="C78" s="71">
        <v>-4.4039999999999999E-3</v>
      </c>
      <c r="D78" s="71">
        <v>-3.885E-3</v>
      </c>
      <c r="E78" s="71">
        <v>-3.5360000000000001E-3</v>
      </c>
      <c r="F78" s="71">
        <v>-3.1570000000000001E-3</v>
      </c>
      <c r="G78" s="71">
        <v>-3.14E-3</v>
      </c>
      <c r="H78" s="71">
        <v>-2.8149999999999998E-3</v>
      </c>
      <c r="I78" s="71">
        <v>-2.5560000000000001E-3</v>
      </c>
      <c r="J78" s="71">
        <v>-2.447E-3</v>
      </c>
      <c r="K78" s="71">
        <v>-2.0990000000000002E-3</v>
      </c>
      <c r="L78" s="71">
        <v>-1.7600000000000001E-3</v>
      </c>
      <c r="M78" s="71">
        <v>-1.5659999999999999E-3</v>
      </c>
      <c r="N78" s="71">
        <v>-1.1900000000000001E-3</v>
      </c>
      <c r="O78" s="71">
        <v>-9.0700000000000004E-4</v>
      </c>
      <c r="P78" s="71">
        <v>-6.2299999999999996E-4</v>
      </c>
      <c r="Q78" s="71">
        <v>-2.63E-4</v>
      </c>
      <c r="R78" s="71">
        <v>-1.8200000000000001E-4</v>
      </c>
      <c r="S78" s="71">
        <v>2.5000000000000001E-5</v>
      </c>
      <c r="T78" s="71">
        <v>8.6000000000000003E-5</v>
      </c>
      <c r="U78" s="71">
        <v>1.9799999999999999E-4</v>
      </c>
      <c r="V78" s="71">
        <v>6.0000000000000002E-5</v>
      </c>
      <c r="W78" s="71">
        <v>1.4999999999999999E-4</v>
      </c>
      <c r="X78" s="71">
        <v>6.6000000000000005E-5</v>
      </c>
      <c r="Y78" s="71">
        <v>-4.6E-5</v>
      </c>
      <c r="Z78" s="71">
        <v>0</v>
      </c>
      <c r="AA78" s="71">
        <v>1.9000000000000001E-5</v>
      </c>
      <c r="AB78" s="71">
        <v>1.64E-4</v>
      </c>
      <c r="AC78" s="71">
        <v>1.34E-4</v>
      </c>
      <c r="AD78" s="71">
        <v>2.81E-4</v>
      </c>
      <c r="AE78" s="71">
        <v>1.75E-4</v>
      </c>
      <c r="AF78" s="71">
        <v>3.0499999999999999E-4</v>
      </c>
      <c r="AG78" s="71">
        <v>3.2000000000000003E-4</v>
      </c>
      <c r="AH78" s="71">
        <v>2.2499999999999999E-4</v>
      </c>
      <c r="AI78" s="71">
        <v>1.8100000000000001E-4</v>
      </c>
      <c r="AJ78" s="71">
        <v>1.47E-4</v>
      </c>
      <c r="AK78" s="71">
        <v>-9.8999999999999994E-5</v>
      </c>
      <c r="AL78" s="71">
        <v>-4.73E-4</v>
      </c>
    </row>
    <row r="79" spans="1:38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</row>
    <row r="80" spans="1:38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</row>
    <row r="81" spans="1:38" ht="12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</row>
    <row r="82" spans="1:38" ht="1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</row>
    <row r="83" spans="1:38" ht="12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</row>
    <row r="84" spans="1:38" ht="12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</row>
    <row r="85" spans="1:38" ht="12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</row>
    <row r="86" spans="1:38" ht="12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</row>
    <row r="87" spans="1:38" ht="12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</row>
    <row r="88" spans="1:38" ht="1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</row>
    <row r="89" spans="1:38" ht="1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</row>
    <row r="90" spans="1:38" ht="1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</row>
    <row r="91" spans="1:38" ht="1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</row>
    <row r="92" spans="1:38" ht="1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</row>
    <row r="93" spans="1:38" ht="1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</row>
    <row r="94" spans="1:38" ht="1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</row>
    <row r="95" spans="1:38" ht="1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</row>
    <row r="96" spans="1:38" ht="1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</row>
    <row r="97" spans="1:38" ht="1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</row>
    <row r="98" spans="1:38" ht="1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</row>
    <row r="99" spans="1:38" ht="1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</row>
    <row r="100" spans="1:38" ht="1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</row>
    <row r="101" spans="1:38" ht="1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</row>
    <row r="102" spans="1:38" ht="1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</row>
    <row r="103" spans="1:38" ht="1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</row>
    <row r="104" spans="1:38" ht="1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</row>
    <row r="105" spans="1:38" ht="1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</row>
    <row r="106" spans="1:38" ht="1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</row>
    <row r="107" spans="1:38" ht="1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</row>
    <row r="108" spans="1:38" ht="1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</row>
    <row r="109" spans="1:38" ht="1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</row>
    <row r="110" spans="1:38" ht="1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</row>
    <row r="111" spans="1:38" ht="1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</row>
    <row r="112" spans="1:38" ht="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</row>
    <row r="113" spans="1:38" ht="1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</row>
    <row r="114" spans="1:38" ht="1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</row>
    <row r="115" spans="1:38" ht="1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</row>
    <row r="116" spans="1:38" ht="1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</row>
    <row r="117" spans="1:38" ht="1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</row>
    <row r="118" spans="1:38" ht="1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</row>
    <row r="119" spans="1:38" ht="1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</row>
    <row r="120" spans="1:38" ht="1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</row>
    <row r="121" spans="1:38" ht="1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</row>
    <row r="122" spans="1:38" ht="1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</row>
    <row r="123" spans="1:38" ht="1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</row>
    <row r="124" spans="1:38" ht="1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</row>
    <row r="125" spans="1:38" ht="1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</row>
    <row r="126" spans="1:38" ht="1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</row>
    <row r="127" spans="1:38" ht="1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</row>
    <row r="128" spans="1:38" ht="1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</row>
    <row r="129" spans="1:38" ht="1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</row>
    <row r="130" spans="1:38" ht="1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</row>
    <row r="131" spans="1:38" ht="1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</row>
    <row r="132" spans="1:38" ht="1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</row>
    <row r="133" spans="1:38" ht="1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</row>
    <row r="134" spans="1:38" ht="1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</row>
    <row r="135" spans="1:38" ht="1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</row>
    <row r="136" spans="1:38" ht="1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</row>
    <row r="137" spans="1:38" ht="1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</row>
    <row r="138" spans="1:38" ht="1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</row>
    <row r="139" spans="1:38" ht="1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</row>
    <row r="140" spans="1:38" ht="1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</row>
    <row r="141" spans="1:38" ht="1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</row>
    <row r="142" spans="1:38" ht="1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</row>
    <row r="143" spans="1:38" ht="1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</row>
    <row r="144" spans="1:38" ht="1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</row>
    <row r="145" spans="1:38" ht="1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</row>
    <row r="146" spans="1:38" ht="1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</row>
    <row r="147" spans="1:38" ht="1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</row>
    <row r="148" spans="1:38" ht="1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</row>
    <row r="149" spans="1:38" ht="1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</row>
    <row r="150" spans="1:38" ht="1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</row>
    <row r="151" spans="1:38" ht="1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</row>
    <row r="152" spans="1:38" ht="1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</row>
    <row r="153" spans="1:38" ht="1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</row>
    <row r="154" spans="1:38" ht="1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</row>
    <row r="155" spans="1:38" ht="1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</row>
    <row r="156" spans="1:38" ht="1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</row>
    <row r="157" spans="1:38" ht="1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</row>
    <row r="158" spans="1:38" ht="1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</row>
    <row r="159" spans="1:38" ht="1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</row>
    <row r="160" spans="1:38" ht="1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</row>
    <row r="161" spans="1:38" ht="1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</row>
    <row r="162" spans="1:38" ht="1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</row>
    <row r="163" spans="1:38" ht="1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</row>
    <row r="164" spans="1:38" ht="1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</row>
    <row r="165" spans="1:38" ht="1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</row>
    <row r="166" spans="1:38" ht="1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</row>
    <row r="167" spans="1:38" ht="1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</row>
    <row r="168" spans="1:38" ht="1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</row>
    <row r="169" spans="1:38" ht="1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</row>
    <row r="170" spans="1:38" ht="1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</row>
    <row r="171" spans="1:38" ht="1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</row>
    <row r="172" spans="1:38" ht="1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</row>
    <row r="173" spans="1:38" ht="1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</row>
    <row r="174" spans="1:38" ht="1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</row>
    <row r="175" spans="1:38" ht="1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</row>
    <row r="176" spans="1:38" ht="1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</row>
    <row r="177" spans="1:38" ht="1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</row>
    <row r="178" spans="1:38" ht="1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</row>
    <row r="179" spans="1:38" ht="1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</row>
    <row r="180" spans="1:38" ht="1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</row>
    <row r="181" spans="1:38" ht="1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</row>
    <row r="182" spans="1:38" ht="1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</row>
    <row r="183" spans="1:38" ht="1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</row>
    <row r="184" spans="1:38" ht="1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</row>
    <row r="185" spans="1:38" ht="1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</row>
    <row r="186" spans="1:38" ht="1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</row>
    <row r="187" spans="1:38" ht="1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</row>
    <row r="188" spans="1:38" ht="1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</row>
    <row r="189" spans="1:38" ht="1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</row>
    <row r="190" spans="1:38" ht="1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</row>
    <row r="191" spans="1:38" ht="1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</row>
    <row r="192" spans="1:38" ht="1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</row>
    <row r="193" spans="1:38" ht="1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</row>
    <row r="194" spans="1:38" ht="1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</row>
    <row r="195" spans="1:38" ht="1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</row>
    <row r="196" spans="1:38" ht="1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</row>
    <row r="197" spans="1:38" ht="1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</row>
    <row r="198" spans="1:38" ht="1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</row>
    <row r="199" spans="1:38" ht="1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</row>
    <row r="200" spans="1:38" ht="1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</row>
    <row r="201" spans="1:38" ht="1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</row>
    <row r="202" spans="1:38" ht="1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</row>
    <row r="203" spans="1:38" ht="1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</row>
    <row r="204" spans="1:38" ht="1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</row>
    <row r="205" spans="1:38" ht="1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</row>
    <row r="206" spans="1:38" ht="1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</row>
    <row r="207" spans="1:38" ht="1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</row>
    <row r="208" spans="1:38" ht="1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</row>
    <row r="209" spans="1:38" ht="1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</row>
    <row r="210" spans="1:38" ht="1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</row>
    <row r="211" spans="1:38" ht="1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</row>
    <row r="212" spans="1:38" ht="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</row>
    <row r="213" spans="1:38" ht="1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</row>
    <row r="214" spans="1:38" ht="1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</row>
    <row r="215" spans="1:38" ht="1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</row>
    <row r="216" spans="1:38" ht="1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</row>
    <row r="217" spans="1:38" ht="1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</row>
    <row r="218" spans="1:38" ht="1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</row>
    <row r="219" spans="1:38" ht="1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</row>
    <row r="220" spans="1:38" ht="1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</row>
    <row r="221" spans="1:38" ht="1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</row>
    <row r="222" spans="1:38" ht="1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</row>
    <row r="223" spans="1:38" ht="1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</row>
    <row r="224" spans="1:38" ht="1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</row>
    <row r="225" spans="1:38" ht="1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</row>
    <row r="226" spans="1:38" ht="1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</row>
    <row r="227" spans="1:38" ht="1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</row>
    <row r="228" spans="1:38" ht="1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</row>
    <row r="229" spans="1:38" ht="1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</row>
    <row r="230" spans="1:38" ht="1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</row>
    <row r="231" spans="1:38" ht="1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</row>
    <row r="232" spans="1:38" ht="1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</row>
    <row r="233" spans="1:38" ht="1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</row>
    <row r="234" spans="1:38" ht="1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</row>
    <row r="235" spans="1:38" ht="1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</row>
    <row r="236" spans="1:38" ht="1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</row>
    <row r="237" spans="1:38" ht="1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</row>
    <row r="238" spans="1:38" ht="1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</row>
    <row r="239" spans="1:38" ht="1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</row>
    <row r="240" spans="1:38" ht="1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</row>
    <row r="241" spans="1:38" ht="1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</row>
    <row r="242" spans="1:38" ht="1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</row>
    <row r="243" spans="1:38" ht="1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</row>
    <row r="244" spans="1:38" ht="1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</row>
    <row r="245" spans="1:38" ht="1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</row>
    <row r="246" spans="1:38" ht="1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</row>
    <row r="247" spans="1:38" ht="1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</row>
    <row r="248" spans="1:38" ht="1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</row>
    <row r="249" spans="1:38" ht="1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</row>
    <row r="250" spans="1:38" ht="1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</row>
    <row r="251" spans="1:38" ht="1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</row>
    <row r="252" spans="1:38" ht="1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</row>
    <row r="253" spans="1:38" ht="1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</row>
    <row r="254" spans="1:38" ht="1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</row>
    <row r="255" spans="1:38" ht="1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</row>
    <row r="256" spans="1:38" ht="1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</row>
    <row r="257" spans="1:38" ht="1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</row>
    <row r="258" spans="1:38" ht="1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</row>
    <row r="259" spans="1:38" ht="1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</row>
    <row r="260" spans="1:38" ht="1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</row>
    <row r="261" spans="1:38" ht="1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</row>
    <row r="262" spans="1:38" ht="1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</row>
    <row r="263" spans="1:38" ht="1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</row>
    <row r="264" spans="1:38" ht="1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</row>
    <row r="265" spans="1:38" ht="1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</row>
    <row r="266" spans="1:38" ht="1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</row>
    <row r="267" spans="1:38" ht="1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</row>
    <row r="268" spans="1:38" ht="1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</row>
    <row r="269" spans="1:38" ht="1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</row>
    <row r="270" spans="1:38" ht="1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</row>
    <row r="271" spans="1:38" ht="1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</row>
    <row r="272" spans="1:38" ht="1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</row>
    <row r="273" spans="1:38" ht="1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</row>
    <row r="274" spans="1:38" ht="1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</row>
    <row r="275" spans="1:38" ht="1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</row>
    <row r="276" spans="1:38" ht="1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</row>
    <row r="277" spans="1:38" ht="1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</row>
    <row r="278" spans="1:38" ht="1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</row>
    <row r="279" spans="1:38" ht="1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</row>
    <row r="280" spans="1:38" ht="1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</row>
    <row r="281" spans="1:38" ht="1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</row>
    <row r="282" spans="1:38" ht="1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</row>
    <row r="283" spans="1:38" ht="1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</row>
    <row r="284" spans="1:38" ht="1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</row>
    <row r="285" spans="1:38" ht="1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</row>
    <row r="286" spans="1:38" ht="1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</row>
    <row r="287" spans="1:38" ht="1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</row>
    <row r="288" spans="1:38" ht="1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</row>
    <row r="289" spans="1:38" ht="1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</row>
    <row r="290" spans="1:38" ht="1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</row>
    <row r="291" spans="1:38" ht="1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</row>
    <row r="292" spans="1:38" ht="1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</row>
    <row r="293" spans="1:38" ht="1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</row>
    <row r="294" spans="1:38" ht="1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</row>
    <row r="295" spans="1:38" ht="1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</row>
    <row r="296" spans="1:38" ht="1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</row>
    <row r="297" spans="1:38" ht="1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</row>
    <row r="298" spans="1:38" ht="1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</row>
    <row r="299" spans="1:38" ht="1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</row>
    <row r="300" spans="1:38" ht="1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</row>
    <row r="301" spans="1:38" ht="1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</row>
    <row r="302" spans="1:38" ht="1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</row>
    <row r="303" spans="1:38" ht="1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</row>
    <row r="304" spans="1:38" ht="1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</row>
    <row r="305" spans="1:38" ht="1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</row>
    <row r="306" spans="1:38" ht="1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</row>
    <row r="307" spans="1:38" ht="1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</row>
    <row r="308" spans="1:38" ht="1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</row>
    <row r="309" spans="1:38" ht="1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</row>
    <row r="310" spans="1:38" ht="1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</row>
    <row r="311" spans="1:38" ht="1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</row>
    <row r="312" spans="1:38" ht="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</row>
    <row r="313" spans="1:38" ht="1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</row>
    <row r="314" spans="1:38" ht="1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</row>
    <row r="315" spans="1:38" ht="1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</row>
    <row r="316" spans="1:38" ht="1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</row>
    <row r="317" spans="1:38" ht="1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</row>
    <row r="318" spans="1:38" ht="1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</row>
    <row r="319" spans="1:38" ht="1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</row>
    <row r="320" spans="1:38" ht="1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</row>
    <row r="321" spans="1:38" ht="1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</row>
    <row r="322" spans="1:38" ht="1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</row>
    <row r="323" spans="1:38" ht="1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</row>
    <row r="324" spans="1:38" ht="1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</row>
    <row r="325" spans="1:38" ht="1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</row>
    <row r="326" spans="1:38" ht="1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</row>
    <row r="327" spans="1:38" ht="1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</row>
    <row r="328" spans="1:38" ht="1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</row>
    <row r="329" spans="1:38" ht="1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</row>
    <row r="330" spans="1:38" ht="1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</row>
    <row r="331" spans="1:38" ht="1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</row>
    <row r="332" spans="1:38" ht="1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</row>
    <row r="333" spans="1:38" ht="1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</row>
    <row r="334" spans="1:38" ht="1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</row>
    <row r="335" spans="1:38" ht="1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</row>
    <row r="336" spans="1:38" ht="1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</row>
    <row r="337" spans="1:38" ht="1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</row>
    <row r="338" spans="1:38" ht="1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</row>
    <row r="339" spans="1:38" ht="1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</row>
    <row r="340" spans="1:38" ht="1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</row>
    <row r="341" spans="1:38" ht="1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</row>
    <row r="342" spans="1:38" ht="1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</row>
    <row r="343" spans="1:38" ht="1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</row>
    <row r="344" spans="1:38" ht="1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</row>
    <row r="345" spans="1:38" ht="1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</row>
    <row r="346" spans="1:38" ht="1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</row>
    <row r="347" spans="1:38" ht="1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</row>
    <row r="348" spans="1:38" ht="1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</row>
    <row r="349" spans="1:38" ht="1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</row>
    <row r="350" spans="1:38" ht="1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</row>
    <row r="351" spans="1:38" ht="1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</row>
    <row r="352" spans="1:38" ht="1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</row>
    <row r="353" spans="1:38" ht="1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</row>
    <row r="354" spans="1:38" ht="1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</row>
    <row r="355" spans="1:38" ht="1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</row>
    <row r="356" spans="1:38" ht="1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</row>
    <row r="357" spans="1:38" ht="1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</row>
    <row r="358" spans="1:38" ht="1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</row>
    <row r="359" spans="1:38" ht="1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</row>
    <row r="360" spans="1:38" ht="1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</row>
    <row r="361" spans="1:38" ht="1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</row>
    <row r="362" spans="1:38" ht="1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</row>
    <row r="363" spans="1:38" ht="1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</row>
    <row r="364" spans="1:38" ht="1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</row>
    <row r="365" spans="1:38" ht="1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</row>
    <row r="366" spans="1:38" ht="1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</row>
    <row r="367" spans="1:38" ht="1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</row>
    <row r="368" spans="1:38" ht="1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</row>
    <row r="369" spans="1:38" ht="1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</row>
    <row r="370" spans="1:38" ht="1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</row>
    <row r="371" spans="1:38" ht="1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</row>
    <row r="372" spans="1:38" ht="1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</row>
    <row r="373" spans="1:38" ht="1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</row>
    <row r="374" spans="1:38" ht="1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</row>
    <row r="375" spans="1:38" ht="1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</row>
    <row r="376" spans="1:38" ht="1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</row>
    <row r="377" spans="1:38" ht="1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</row>
    <row r="378" spans="1:38" ht="1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</row>
    <row r="379" spans="1:38" ht="1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</row>
    <row r="380" spans="1:38" ht="1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</row>
    <row r="381" spans="1:38" ht="1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</row>
    <row r="382" spans="1:38" ht="1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</row>
    <row r="383" spans="1:38" ht="1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</row>
    <row r="384" spans="1:38" ht="1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</row>
    <row r="385" spans="1:38" ht="1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</row>
    <row r="386" spans="1:38" ht="1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</row>
    <row r="387" spans="1:38" ht="1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</row>
    <row r="388" spans="1:38" ht="1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</row>
    <row r="389" spans="1:38" ht="1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</row>
    <row r="390" spans="1:38" ht="1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</row>
    <row r="391" spans="1:38" ht="1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</row>
    <row r="392" spans="1:38" ht="1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</row>
    <row r="393" spans="1:38" ht="1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</row>
    <row r="394" spans="1:38" ht="1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</row>
    <row r="395" spans="1:38" ht="1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</row>
    <row r="396" spans="1:38" ht="1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</row>
    <row r="397" spans="1:38" ht="1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</row>
    <row r="398" spans="1:38" ht="1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</row>
    <row r="399" spans="1:38" ht="1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</row>
    <row r="400" spans="1:38" ht="1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</row>
    <row r="401" spans="1:38" ht="1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</row>
    <row r="402" spans="1:38" ht="1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</row>
    <row r="403" spans="1:38" ht="1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</row>
    <row r="404" spans="1:38" ht="1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</row>
    <row r="405" spans="1:38" ht="1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</row>
    <row r="406" spans="1:38" ht="1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</row>
    <row r="407" spans="1:38" ht="1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</row>
    <row r="408" spans="1:38" ht="1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</row>
    <row r="409" spans="1:38" ht="1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</row>
    <row r="410" spans="1:38" ht="1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</row>
    <row r="411" spans="1:38" ht="1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</row>
    <row r="412" spans="1:38" ht="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</row>
    <row r="413" spans="1:38" ht="1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</row>
    <row r="414" spans="1:38" ht="1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</row>
    <row r="415" spans="1:38" ht="1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</row>
    <row r="416" spans="1:38" ht="1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</row>
    <row r="417" spans="1:38" ht="1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</row>
    <row r="418" spans="1:38" ht="1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</row>
    <row r="419" spans="1:38" ht="1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</row>
    <row r="420" spans="1:38" ht="1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</row>
    <row r="421" spans="1:38" ht="1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</row>
    <row r="422" spans="1:38" ht="1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</row>
    <row r="423" spans="1:38" ht="1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</row>
    <row r="424" spans="1:38" ht="1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</row>
    <row r="425" spans="1:38" ht="1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</row>
    <row r="426" spans="1:38" ht="1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</row>
    <row r="427" spans="1:38" ht="1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</row>
    <row r="428" spans="1:38" ht="1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</row>
    <row r="429" spans="1:38" ht="1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</row>
    <row r="430" spans="1:38" ht="1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</row>
    <row r="431" spans="1:38" ht="1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</row>
    <row r="432" spans="1:38" ht="1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</row>
    <row r="433" spans="1:38" ht="1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</row>
    <row r="434" spans="1:38" ht="1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</row>
    <row r="435" spans="1:38" ht="1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</row>
    <row r="436" spans="1:38" ht="1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</row>
    <row r="437" spans="1:38" ht="1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</row>
    <row r="438" spans="1:38" ht="1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</row>
    <row r="439" spans="1:38" ht="1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</row>
    <row r="440" spans="1:38" ht="1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</row>
    <row r="441" spans="1:38" ht="1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</row>
    <row r="442" spans="1:38" ht="1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</row>
    <row r="443" spans="1:38" ht="1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</row>
    <row r="444" spans="1:38" ht="1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</row>
    <row r="445" spans="1:38" ht="1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</row>
    <row r="446" spans="1:38" ht="1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</row>
    <row r="447" spans="1:38" ht="1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</row>
    <row r="448" spans="1:38" ht="1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</row>
    <row r="449" spans="1:38" ht="1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</row>
    <row r="450" spans="1:38" ht="1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</row>
    <row r="451" spans="1:38" ht="1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</row>
    <row r="452" spans="1:38" ht="1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</row>
    <row r="453" spans="1:38" ht="1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</row>
    <row r="454" spans="1:38" ht="1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</row>
    <row r="455" spans="1:38" ht="1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</row>
    <row r="456" spans="1:38" ht="1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</row>
    <row r="457" spans="1:38" ht="1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</row>
    <row r="458" spans="1:38" ht="1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</row>
    <row r="459" spans="1:38" ht="1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</row>
    <row r="460" spans="1:38" ht="1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</row>
    <row r="461" spans="1:38" ht="1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</row>
    <row r="462" spans="1:38" ht="1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</row>
    <row r="463" spans="1:38" ht="1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</row>
    <row r="464" spans="1:38" ht="1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</row>
    <row r="465" spans="1:38" ht="1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</row>
    <row r="466" spans="1:38" ht="1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</row>
    <row r="467" spans="1:38" ht="1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</row>
    <row r="468" spans="1:38" ht="1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</row>
    <row r="469" spans="1:38" ht="1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</row>
    <row r="470" spans="1:38" ht="1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</row>
    <row r="471" spans="1:38" ht="1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</row>
    <row r="472" spans="1:38" ht="1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</row>
    <row r="473" spans="1:38" ht="1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</row>
    <row r="474" spans="1:38" ht="1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</row>
    <row r="475" spans="1:38" ht="1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</row>
    <row r="476" spans="1:38" ht="1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</row>
    <row r="477" spans="1:38" ht="1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</row>
    <row r="478" spans="1:38" ht="1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</row>
    <row r="479" spans="1:38" ht="1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</row>
    <row r="480" spans="1:38" ht="1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</row>
    <row r="481" spans="1:38" ht="1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</row>
    <row r="482" spans="1:38" ht="1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</row>
    <row r="483" spans="1:38" ht="1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</row>
    <row r="484" spans="1:38" ht="1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</row>
    <row r="485" spans="1:38" ht="1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</row>
    <row r="486" spans="1:38" ht="1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</row>
    <row r="487" spans="1:38" ht="1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</row>
    <row r="488" spans="1:38" ht="1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</row>
    <row r="489" spans="1:38" ht="1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</row>
    <row r="490" spans="1:38" ht="1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</row>
    <row r="491" spans="1:38" ht="1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</row>
    <row r="492" spans="1:38" ht="1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</row>
    <row r="493" spans="1:38" ht="1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</row>
    <row r="494" spans="1:38" ht="1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</row>
    <row r="495" spans="1:38" ht="1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</row>
    <row r="496" spans="1:38" ht="1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</row>
    <row r="497" spans="1:38" ht="1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</row>
    <row r="498" spans="1:38" ht="1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</row>
    <row r="499" spans="1:38" ht="1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</row>
    <row r="500" spans="1:38" ht="1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</row>
    <row r="501" spans="1:38" ht="1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</row>
    <row r="502" spans="1:38" ht="1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</row>
    <row r="503" spans="1:38" ht="1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</row>
    <row r="504" spans="1:38" ht="1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</row>
    <row r="505" spans="1:38" ht="1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</row>
    <row r="506" spans="1:38" ht="1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</row>
    <row r="507" spans="1:38" ht="1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</row>
    <row r="508" spans="1:38" ht="1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</row>
    <row r="509" spans="1:38" ht="1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</row>
    <row r="510" spans="1:38" ht="1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</row>
    <row r="511" spans="1:38" ht="1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</row>
    <row r="512" spans="1:38" ht="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</row>
    <row r="513" spans="1:38" ht="1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</row>
    <row r="514" spans="1:38" ht="1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</row>
    <row r="515" spans="1:38" ht="1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</row>
    <row r="516" spans="1:38" ht="1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</row>
    <row r="517" spans="1:38" ht="1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</row>
    <row r="518" spans="1:38" ht="1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</row>
    <row r="519" spans="1:38" ht="1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</row>
    <row r="520" spans="1:38" ht="1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</row>
    <row r="521" spans="1:38" ht="1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</row>
    <row r="522" spans="1:38" ht="1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</row>
    <row r="523" spans="1:38" ht="1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</row>
    <row r="524" spans="1:38" ht="1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</row>
    <row r="525" spans="1:38" ht="1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</row>
    <row r="526" spans="1:38" ht="1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</row>
    <row r="527" spans="1:38" ht="1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</row>
    <row r="528" spans="1:38" ht="1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</row>
    <row r="529" spans="1:38" ht="1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</row>
    <row r="530" spans="1:38" ht="1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</row>
    <row r="531" spans="1:38" ht="1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</row>
    <row r="532" spans="1:38" ht="1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</row>
    <row r="533" spans="1:38" ht="1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</row>
    <row r="534" spans="1:38" ht="1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</row>
    <row r="535" spans="1:38" ht="1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</row>
    <row r="536" spans="1:38" ht="1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</row>
    <row r="537" spans="1:38" ht="1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</row>
    <row r="538" spans="1:38" ht="1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</row>
    <row r="539" spans="1:38" ht="1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</row>
    <row r="540" spans="1:38" ht="1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</row>
    <row r="541" spans="1:38" ht="1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</row>
    <row r="542" spans="1:38" ht="1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</row>
    <row r="543" spans="1:38" ht="1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</row>
    <row r="544" spans="1:38" ht="1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</row>
    <row r="545" spans="1:38" ht="1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</row>
    <row r="546" spans="1:38" ht="1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</row>
    <row r="547" spans="1:38" ht="1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</row>
    <row r="548" spans="1:38" ht="1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</row>
    <row r="549" spans="1:38" ht="1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</row>
    <row r="550" spans="1:38" ht="1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</row>
    <row r="551" spans="1:38" ht="1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</row>
    <row r="552" spans="1:38" ht="1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</row>
    <row r="553" spans="1:38" ht="1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</row>
    <row r="554" spans="1:38" ht="1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</row>
    <row r="555" spans="1:38" ht="1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</row>
    <row r="556" spans="1:38" ht="1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</row>
    <row r="557" spans="1:38" ht="1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</row>
    <row r="558" spans="1:38" ht="1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</row>
    <row r="559" spans="1:38" ht="1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</row>
    <row r="560" spans="1:38" ht="1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</row>
    <row r="561" spans="1:38" ht="1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</row>
    <row r="562" spans="1:38" ht="1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</row>
    <row r="563" spans="1:38" ht="1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</row>
    <row r="564" spans="1:38" ht="1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</row>
    <row r="565" spans="1:38" ht="1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</row>
    <row r="566" spans="1:38" ht="1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</row>
    <row r="567" spans="1:38" ht="1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</row>
    <row r="568" spans="1:38" ht="1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</row>
    <row r="569" spans="1:38" ht="1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</row>
    <row r="570" spans="1:38" ht="1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</row>
    <row r="571" spans="1:38" ht="1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</row>
    <row r="572" spans="1:38" ht="1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</row>
    <row r="573" spans="1:38" ht="1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</row>
    <row r="574" spans="1:38" ht="1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</row>
    <row r="575" spans="1:38" ht="1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</row>
    <row r="576" spans="1:38" ht="1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</row>
    <row r="577" spans="1:38" ht="1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</row>
    <row r="578" spans="1:38" ht="1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</row>
    <row r="579" spans="1:38" ht="1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</row>
    <row r="580" spans="1:38" ht="1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</row>
    <row r="581" spans="1:38" ht="1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</row>
    <row r="582" spans="1:38" ht="1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</row>
    <row r="583" spans="1:38" ht="1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</row>
    <row r="584" spans="1:38" ht="1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</row>
    <row r="585" spans="1:38" ht="1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</row>
    <row r="586" spans="1:38" ht="1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</row>
    <row r="587" spans="1:38" ht="1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</row>
    <row r="588" spans="1:38" ht="1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</row>
    <row r="589" spans="1:38" ht="1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</row>
    <row r="590" spans="1:38" ht="1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</row>
    <row r="591" spans="1:38" ht="1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</row>
    <row r="592" spans="1:38" ht="1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</row>
    <row r="593" spans="1:38" ht="1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</row>
    <row r="594" spans="1:38" ht="1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</row>
    <row r="595" spans="1:38" ht="1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</row>
    <row r="596" spans="1:38" ht="1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</row>
    <row r="597" spans="1:38" ht="1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</row>
    <row r="598" spans="1:38" ht="1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</row>
    <row r="599" spans="1:38" ht="1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</row>
    <row r="600" spans="1:38" ht="1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</row>
    <row r="601" spans="1:38" ht="1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</row>
    <row r="602" spans="1:38" ht="1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</row>
    <row r="603" spans="1:38" ht="1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</row>
    <row r="604" spans="1:38" ht="1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</row>
    <row r="605" spans="1:38" ht="1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</row>
    <row r="606" spans="1:38" ht="1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</row>
    <row r="607" spans="1:38" ht="1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</row>
    <row r="608" spans="1:38" ht="1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</row>
    <row r="609" spans="1:38" ht="1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</row>
    <row r="610" spans="1:38" ht="1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</row>
    <row r="611" spans="1:38" ht="1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</row>
    <row r="612" spans="1:38" ht="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</row>
    <row r="613" spans="1:38" ht="1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</row>
    <row r="614" spans="1:38" ht="1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</row>
    <row r="615" spans="1:38" ht="1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</row>
    <row r="616" spans="1:38" ht="1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</row>
    <row r="617" spans="1:38" ht="1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</row>
    <row r="618" spans="1:38" ht="1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</row>
    <row r="619" spans="1:38" ht="1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</row>
    <row r="620" spans="1:38" ht="1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</row>
    <row r="621" spans="1:38" ht="1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</row>
    <row r="622" spans="1:38" ht="1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</row>
    <row r="623" spans="1:38" ht="1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</row>
    <row r="624" spans="1:38" ht="1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</row>
    <row r="625" spans="1:38" ht="1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</row>
    <row r="626" spans="1:38" ht="1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</row>
    <row r="627" spans="1:38" ht="1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</row>
    <row r="628" spans="1:38" ht="1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</row>
    <row r="629" spans="1:38" ht="1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</row>
    <row r="630" spans="1:38" ht="1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</row>
    <row r="631" spans="1:38" ht="1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</row>
    <row r="632" spans="1:38" ht="1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</row>
    <row r="633" spans="1:38" ht="1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</row>
    <row r="634" spans="1:38" ht="1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</row>
    <row r="635" spans="1:38" ht="1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</row>
    <row r="636" spans="1:38" ht="1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</row>
    <row r="637" spans="1:38" ht="1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</row>
    <row r="638" spans="1:38" ht="1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</row>
    <row r="639" spans="1:38" ht="1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</row>
    <row r="640" spans="1:38" ht="1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</row>
    <row r="641" spans="1:38" ht="1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</row>
    <row r="642" spans="1:38" ht="1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</row>
    <row r="643" spans="1:38" ht="1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</row>
    <row r="644" spans="1:38" ht="1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</row>
    <row r="645" spans="1:38" ht="1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</row>
    <row r="646" spans="1:38" ht="1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</row>
    <row r="647" spans="1:38" ht="1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</row>
    <row r="648" spans="1:38" ht="1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</row>
    <row r="649" spans="1:38" ht="1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</row>
    <row r="650" spans="1:38" ht="1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</row>
    <row r="651" spans="1:38" ht="1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</row>
    <row r="652" spans="1:38" ht="1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</row>
    <row r="653" spans="1:38" ht="1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</row>
    <row r="654" spans="1:38" ht="1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</row>
    <row r="655" spans="1:38" ht="1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</row>
    <row r="656" spans="1:38" ht="1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</row>
    <row r="657" spans="1:38" ht="1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</row>
    <row r="658" spans="1:38" ht="1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</row>
    <row r="659" spans="1:38" ht="1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</row>
    <row r="660" spans="1:38" ht="1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</row>
    <row r="661" spans="1:38" ht="1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</row>
    <row r="662" spans="1:38" ht="1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</row>
    <row r="663" spans="1:38" ht="1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</row>
    <row r="664" spans="1:38" ht="1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</row>
    <row r="665" spans="1:38" ht="1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</row>
    <row r="666" spans="1:38" ht="1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</row>
    <row r="667" spans="1:38" ht="1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</row>
    <row r="668" spans="1:38" ht="1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</row>
    <row r="669" spans="1:38" ht="1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</row>
    <row r="670" spans="1:38" ht="1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</row>
    <row r="671" spans="1:38" ht="1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</row>
    <row r="672" spans="1:38" ht="1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</row>
    <row r="673" spans="1:38" ht="1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</row>
    <row r="674" spans="1:38" ht="1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</row>
    <row r="675" spans="1:38" ht="1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</row>
    <row r="676" spans="1:38" ht="1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</row>
    <row r="677" spans="1:38" ht="1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</row>
    <row r="678" spans="1:38" ht="1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</row>
    <row r="679" spans="1:38" ht="1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</row>
    <row r="680" spans="1:38" ht="1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</row>
    <row r="681" spans="1:38" ht="1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</row>
    <row r="682" spans="1:38" ht="1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</row>
    <row r="683" spans="1:38" ht="1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</row>
    <row r="684" spans="1:38" ht="1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</row>
    <row r="685" spans="1:38" ht="1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</row>
    <row r="686" spans="1:38" ht="1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</row>
    <row r="687" spans="1:38" ht="1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</row>
    <row r="688" spans="1:38" ht="1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</row>
    <row r="689" spans="1:38" ht="1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</row>
    <row r="690" spans="1:38" ht="1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</row>
    <row r="691" spans="1:38" ht="1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</row>
    <row r="692" spans="1:38" ht="1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</row>
    <row r="693" spans="1:38" ht="1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</row>
    <row r="694" spans="1:38" ht="1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</row>
    <row r="695" spans="1:38" ht="1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</row>
    <row r="696" spans="1:38" ht="1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</row>
    <row r="697" spans="1:38" ht="1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</row>
    <row r="698" spans="1:38" ht="1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</row>
    <row r="699" spans="1:38" ht="1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</row>
    <row r="700" spans="1:38" ht="1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</row>
    <row r="701" spans="1:38" ht="1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</row>
    <row r="702" spans="1:38" ht="1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</row>
    <row r="703" spans="1:38" ht="1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</row>
    <row r="704" spans="1:38" ht="1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</row>
    <row r="705" spans="1:38" ht="1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</row>
    <row r="706" spans="1:38" ht="1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</row>
    <row r="707" spans="1:38" ht="1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</row>
    <row r="708" spans="1:38" ht="1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</row>
    <row r="709" spans="1:38" ht="1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</row>
    <row r="710" spans="1:38" ht="1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</row>
    <row r="711" spans="1:38" ht="1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</row>
    <row r="712" spans="1:38" ht="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</row>
    <row r="713" spans="1:38" ht="1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</row>
    <row r="714" spans="1:38" ht="1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</row>
    <row r="715" spans="1:38" ht="1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</row>
    <row r="716" spans="1:38" ht="1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</row>
    <row r="717" spans="1:38" ht="1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</row>
    <row r="718" spans="1:38" ht="1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</row>
    <row r="719" spans="1:38" ht="1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</row>
    <row r="720" spans="1:38" ht="1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</row>
    <row r="721" spans="1:38" ht="1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</row>
    <row r="722" spans="1:38" ht="1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</row>
    <row r="723" spans="1:38" ht="1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</row>
    <row r="724" spans="1:38" ht="1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</row>
    <row r="725" spans="1:38" ht="1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</row>
    <row r="726" spans="1:38" ht="1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</row>
    <row r="727" spans="1:38" ht="1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</row>
    <row r="728" spans="1:38" ht="1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</row>
    <row r="729" spans="1:38" ht="1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</row>
    <row r="730" spans="1:38" ht="1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</row>
    <row r="731" spans="1:38" ht="1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</row>
    <row r="732" spans="1:38" ht="1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</row>
    <row r="733" spans="1:38" ht="1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</row>
    <row r="734" spans="1:38" ht="1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</row>
    <row r="735" spans="1:38" ht="1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</row>
    <row r="736" spans="1:38" ht="1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</row>
    <row r="737" spans="1:38" ht="1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</row>
    <row r="738" spans="1:38" ht="1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</row>
    <row r="739" spans="1:38" ht="1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</row>
    <row r="740" spans="1:38" ht="1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</row>
    <row r="741" spans="1:38" ht="1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</row>
    <row r="742" spans="1:38" ht="1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</row>
    <row r="743" spans="1:38" ht="1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</row>
    <row r="744" spans="1:38" ht="1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</row>
    <row r="745" spans="1:38" ht="1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</row>
    <row r="746" spans="1:38" ht="1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</row>
    <row r="747" spans="1:38" ht="1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</row>
    <row r="748" spans="1:38" ht="1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</row>
    <row r="749" spans="1:38" ht="1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</row>
    <row r="750" spans="1:38" ht="1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</row>
    <row r="751" spans="1:38" ht="1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</row>
    <row r="752" spans="1:38" ht="1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</row>
    <row r="753" spans="1:38" ht="1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</row>
    <row r="754" spans="1:38" ht="1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</row>
    <row r="755" spans="1:38" ht="1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</row>
    <row r="756" spans="1:38" ht="1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</row>
    <row r="757" spans="1:38" ht="1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</row>
    <row r="758" spans="1:38" ht="1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</row>
    <row r="759" spans="1:38" ht="1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</row>
    <row r="760" spans="1:38" ht="1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</row>
    <row r="761" spans="1:38" ht="1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</row>
    <row r="762" spans="1:38" ht="1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</row>
    <row r="763" spans="1:38" ht="1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</row>
    <row r="764" spans="1:38" ht="1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</row>
    <row r="765" spans="1:38" ht="1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</row>
    <row r="766" spans="1:38" ht="1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</row>
    <row r="767" spans="1:38" ht="1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</row>
    <row r="768" spans="1:38" ht="1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</row>
    <row r="769" spans="1:38" ht="1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</row>
    <row r="770" spans="1:38" ht="1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</row>
    <row r="771" spans="1:38" ht="1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</row>
    <row r="772" spans="1:38" ht="1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</row>
    <row r="773" spans="1:38" ht="1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</row>
    <row r="774" spans="1:38" ht="1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</row>
    <row r="775" spans="1:38" ht="1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</row>
    <row r="776" spans="1:38" ht="1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</row>
    <row r="777" spans="1:38" ht="1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</row>
    <row r="778" spans="1:38" ht="1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</row>
    <row r="779" spans="1:38" ht="1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</row>
    <row r="780" spans="1:38" ht="1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</row>
    <row r="781" spans="1:38" ht="1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</row>
    <row r="782" spans="1:38" ht="1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</row>
    <row r="783" spans="1:38" ht="1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</row>
    <row r="784" spans="1:38" ht="1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</row>
    <row r="785" spans="1:38" ht="1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</row>
    <row r="786" spans="1:38" ht="1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</row>
    <row r="787" spans="1:38" ht="1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</row>
    <row r="788" spans="1:38" ht="1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</row>
    <row r="789" spans="1:38" ht="1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</row>
    <row r="790" spans="1:38" ht="1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</row>
    <row r="791" spans="1:38" ht="1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</row>
    <row r="792" spans="1:38" ht="1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</row>
    <row r="793" spans="1:38" ht="1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</row>
    <row r="794" spans="1:38" ht="1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</row>
    <row r="795" spans="1:38" ht="1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</row>
    <row r="796" spans="1:38" ht="1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</row>
    <row r="797" spans="1:38" ht="1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</row>
    <row r="798" spans="1:38" ht="1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</row>
    <row r="799" spans="1:38" ht="1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</row>
    <row r="800" spans="1:38" ht="1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</row>
    <row r="801" spans="1:38" ht="1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</row>
    <row r="802" spans="1:38" ht="1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</row>
    <row r="803" spans="1:38" ht="1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</row>
    <row r="804" spans="1:38" ht="1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</row>
    <row r="805" spans="1:38" ht="1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</row>
    <row r="806" spans="1:38" ht="1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</row>
    <row r="807" spans="1:38" ht="1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</row>
    <row r="808" spans="1:38" ht="1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</row>
    <row r="809" spans="1:38" ht="1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</row>
    <row r="810" spans="1:38" ht="1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</row>
    <row r="811" spans="1:38" ht="1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</row>
    <row r="812" spans="1:38" ht="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</row>
    <row r="813" spans="1:38" ht="1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</row>
    <row r="814" spans="1:38" ht="1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</row>
    <row r="815" spans="1:38" ht="1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</row>
    <row r="816" spans="1:38" ht="1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</row>
    <row r="817" spans="1:38" ht="1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</row>
    <row r="818" spans="1:38" ht="1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</row>
    <row r="819" spans="1:38" ht="1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</row>
    <row r="820" spans="1:38" ht="1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</row>
    <row r="821" spans="1:38" ht="1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</row>
    <row r="822" spans="1:38" ht="1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</row>
    <row r="823" spans="1:38" ht="1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</row>
    <row r="824" spans="1:38" ht="1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</row>
    <row r="825" spans="1:38" ht="1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</row>
    <row r="826" spans="1:38" ht="1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</row>
    <row r="827" spans="1:38" ht="1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</row>
    <row r="828" spans="1:38" ht="1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</row>
    <row r="829" spans="1:38" ht="1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</row>
    <row r="830" spans="1:38" ht="1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</row>
    <row r="831" spans="1:38" ht="1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</row>
    <row r="832" spans="1:38" ht="1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</row>
    <row r="833" spans="1:38" ht="1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</row>
    <row r="834" spans="1:38" ht="1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</row>
    <row r="835" spans="1:38" ht="1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</row>
    <row r="836" spans="1:38" ht="1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</row>
    <row r="837" spans="1:38" ht="1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</row>
    <row r="838" spans="1:38" ht="1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</row>
    <row r="839" spans="1:38" ht="1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</row>
    <row r="840" spans="1:38" ht="1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</row>
    <row r="841" spans="1:38" ht="1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</row>
    <row r="842" spans="1:38" ht="1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</row>
    <row r="843" spans="1:38" ht="1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</row>
    <row r="844" spans="1:38" ht="1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</row>
    <row r="845" spans="1:38" ht="1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</row>
    <row r="846" spans="1:38" ht="1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</row>
    <row r="847" spans="1:38" ht="1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</row>
    <row r="848" spans="1:38" ht="1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</row>
    <row r="849" spans="1:38" ht="1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</row>
    <row r="850" spans="1:38" ht="1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</row>
    <row r="851" spans="1:38" ht="1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</row>
    <row r="852" spans="1:38" ht="1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</row>
    <row r="853" spans="1:38" ht="1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</row>
    <row r="854" spans="1:38" ht="1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</row>
    <row r="855" spans="1:38" ht="1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</row>
    <row r="856" spans="1:38" ht="1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</row>
    <row r="857" spans="1:38" ht="1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</row>
    <row r="858" spans="1:38" ht="1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</row>
    <row r="859" spans="1:38" ht="1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</row>
    <row r="860" spans="1:38" ht="1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</row>
    <row r="861" spans="1:38" ht="1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</row>
    <row r="862" spans="1:38" ht="1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</row>
    <row r="863" spans="1:38" ht="1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</row>
    <row r="864" spans="1:38" ht="1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</row>
    <row r="865" spans="1:38" ht="1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</row>
    <row r="866" spans="1:38" ht="1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</row>
    <row r="867" spans="1:38" ht="1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</row>
    <row r="868" spans="1:38" ht="1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</row>
    <row r="869" spans="1:38" ht="1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</row>
    <row r="870" spans="1:38" ht="1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</row>
    <row r="871" spans="1:38" ht="1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</row>
    <row r="872" spans="1:38" ht="1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</row>
    <row r="873" spans="1:38" ht="1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</row>
    <row r="874" spans="1:38" ht="1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</row>
    <row r="875" spans="1:38" ht="1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</row>
    <row r="876" spans="1:38" ht="1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</row>
    <row r="877" spans="1:38" ht="1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</row>
    <row r="878" spans="1:38" ht="1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</row>
    <row r="879" spans="1:38" ht="1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</row>
    <row r="880" spans="1:38" ht="1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</row>
    <row r="881" spans="1:38" ht="1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</row>
    <row r="882" spans="1:38" ht="1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</row>
    <row r="883" spans="1:38" ht="1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</row>
    <row r="884" spans="1:38" ht="1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</row>
    <row r="885" spans="1:38" ht="1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</row>
    <row r="886" spans="1:38" ht="1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</row>
    <row r="887" spans="1:38" ht="1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</row>
    <row r="888" spans="1:38" ht="1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</row>
    <row r="889" spans="1:38" ht="1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</row>
    <row r="890" spans="1:38" ht="1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</row>
    <row r="891" spans="1:38" ht="1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</row>
    <row r="892" spans="1:38" ht="1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</row>
    <row r="893" spans="1:38" ht="1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</row>
    <row r="894" spans="1:38" ht="1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</row>
    <row r="895" spans="1:38" ht="1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</row>
    <row r="896" spans="1:38" ht="1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</row>
    <row r="897" spans="1:38" ht="1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</row>
    <row r="898" spans="1:38" ht="1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</row>
    <row r="899" spans="1:38" ht="1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</row>
    <row r="900" spans="1:38" ht="1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</row>
    <row r="901" spans="1:38" ht="1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</row>
    <row r="902" spans="1:38" ht="1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</row>
    <row r="903" spans="1:38" ht="1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</row>
    <row r="904" spans="1:38" ht="1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</row>
    <row r="905" spans="1:38" ht="1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</row>
    <row r="906" spans="1:38" ht="1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</row>
    <row r="907" spans="1:38" ht="1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</row>
    <row r="908" spans="1:38" ht="1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</row>
    <row r="909" spans="1:38" ht="1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</row>
    <row r="910" spans="1:38" ht="1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</row>
    <row r="911" spans="1:38" ht="1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</row>
    <row r="912" spans="1:38" ht="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</row>
    <row r="913" spans="1:38" ht="1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</row>
    <row r="914" spans="1:38" ht="1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</row>
    <row r="915" spans="1:38" ht="1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</row>
    <row r="916" spans="1:38" ht="1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</row>
    <row r="917" spans="1:38" ht="1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</row>
    <row r="918" spans="1:38" ht="1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</row>
    <row r="919" spans="1:38" ht="1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</row>
    <row r="920" spans="1:38" ht="1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</row>
    <row r="921" spans="1:38" ht="1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</row>
    <row r="922" spans="1:38" ht="1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</row>
    <row r="923" spans="1:38" ht="1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</row>
    <row r="924" spans="1:38" ht="1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</row>
    <row r="925" spans="1:38" ht="1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</row>
    <row r="926" spans="1:38" ht="1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</row>
    <row r="927" spans="1:38" ht="1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</row>
    <row r="928" spans="1:38" ht="1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</row>
    <row r="929" spans="1:38" ht="1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</row>
    <row r="930" spans="1:38" ht="1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</row>
    <row r="931" spans="1:38" ht="1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</row>
    <row r="932" spans="1:38" ht="1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</row>
    <row r="933" spans="1:38" ht="1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</row>
    <row r="934" spans="1:38" ht="1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</row>
    <row r="935" spans="1:38" ht="1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</row>
    <row r="936" spans="1:38" ht="1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</row>
    <row r="937" spans="1:38" ht="1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</row>
    <row r="938" spans="1:38" ht="1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</row>
    <row r="939" spans="1:38" ht="1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</row>
    <row r="940" spans="1:38" ht="1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</row>
    <row r="941" spans="1:38" ht="1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</row>
    <row r="942" spans="1:38" ht="1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</row>
    <row r="943" spans="1:38" ht="1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</row>
    <row r="944" spans="1:38" ht="1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</row>
    <row r="945" spans="1:38" ht="1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</row>
    <row r="946" spans="1:38" ht="1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</row>
    <row r="947" spans="1:38" ht="1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</row>
    <row r="948" spans="1:38" ht="1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</row>
    <row r="949" spans="1:38" ht="1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</row>
    <row r="950" spans="1:38" ht="1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</row>
    <row r="951" spans="1:38" ht="1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</row>
    <row r="952" spans="1:38" ht="1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</row>
    <row r="953" spans="1:38" ht="1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</row>
    <row r="954" spans="1:38" ht="1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</row>
    <row r="955" spans="1:38" ht="1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</row>
    <row r="956" spans="1:38" ht="1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</row>
    <row r="957" spans="1:38" ht="1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</row>
    <row r="958" spans="1:38" ht="1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</row>
    <row r="959" spans="1:38" ht="1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</row>
    <row r="960" spans="1:38" ht="1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</row>
    <row r="961" spans="1:38" ht="1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</row>
    <row r="962" spans="1:38" ht="1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</row>
    <row r="963" spans="1:38" ht="1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</row>
    <row r="964" spans="1:38" ht="1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</row>
    <row r="965" spans="1:38" ht="1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</row>
    <row r="966" spans="1:38" ht="1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</row>
    <row r="967" spans="1:38" ht="1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</row>
    <row r="968" spans="1:38" ht="1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</row>
    <row r="969" spans="1:38" ht="1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</row>
    <row r="970" spans="1:38" ht="1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</row>
    <row r="971" spans="1:38" ht="1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</row>
    <row r="972" spans="1:38" ht="1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</row>
    <row r="973" spans="1:38" ht="1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</row>
    <row r="974" spans="1:38" ht="1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</row>
    <row r="975" spans="1:38" ht="1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</row>
    <row r="976" spans="1:38" ht="1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</row>
    <row r="977" spans="1:38" ht="1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</row>
    <row r="978" spans="1:38" ht="1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</row>
    <row r="979" spans="1:38" ht="1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</row>
    <row r="980" spans="1:38" ht="1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</row>
    <row r="981" spans="1:38" ht="1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</row>
    <row r="982" spans="1:38" ht="1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</row>
    <row r="983" spans="1:38" ht="1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</row>
    <row r="984" spans="1:38" ht="1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</row>
    <row r="985" spans="1:38" ht="1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</row>
    <row r="986" spans="1:38" ht="1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</row>
    <row r="987" spans="1:38" ht="1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</row>
    <row r="988" spans="1:38" ht="1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</row>
    <row r="989" spans="1:38" ht="1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</row>
    <row r="990" spans="1:38" ht="1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</row>
    <row r="991" spans="1:38" ht="1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</row>
    <row r="992" spans="1:38" ht="1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</row>
    <row r="993" spans="1:38" ht="1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</row>
    <row r="994" spans="1:38" ht="1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</row>
    <row r="995" spans="1:38" ht="1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</row>
    <row r="996" spans="1:38" ht="1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</row>
    <row r="997" spans="1:38" ht="1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</row>
    <row r="998" spans="1:38" ht="1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</row>
    <row r="999" spans="1:38" ht="1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</row>
    <row r="1000" spans="1:38" ht="1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7.33203125" defaultRowHeight="15" customHeight="1" x14ac:dyDescent="0"/>
  <cols>
    <col min="1" max="37" width="8.6640625" customWidth="1"/>
  </cols>
  <sheetData>
    <row r="1" spans="1:37" ht="12.75" customHeight="1">
      <c r="A1" s="73">
        <v>7.6211000000000001E-2</v>
      </c>
      <c r="B1" s="73">
        <v>7.2536000000000003E-2</v>
      </c>
      <c r="C1" s="73">
        <v>6.5644999999999995E-2</v>
      </c>
      <c r="D1" s="73">
        <v>6.1787000000000002E-2</v>
      </c>
      <c r="E1" s="73">
        <v>5.6842999999999998E-2</v>
      </c>
      <c r="F1" s="73">
        <v>5.1528999999999998E-2</v>
      </c>
      <c r="G1" s="73">
        <v>4.7523999999999997E-2</v>
      </c>
      <c r="H1" s="73">
        <v>4.4379000000000002E-2</v>
      </c>
      <c r="I1" s="73">
        <v>4.1112000000000003E-2</v>
      </c>
      <c r="J1" s="73">
        <v>3.9607000000000003E-2</v>
      </c>
      <c r="K1" s="73">
        <v>3.8835000000000001E-2</v>
      </c>
      <c r="L1" s="73">
        <v>3.8966000000000001E-2</v>
      </c>
      <c r="M1" s="73">
        <v>3.5774E-2</v>
      </c>
      <c r="N1" s="73">
        <v>3.0224000000000001E-2</v>
      </c>
      <c r="O1" s="73">
        <v>2.572E-2</v>
      </c>
      <c r="P1" s="73">
        <v>1.9376999999999998E-2</v>
      </c>
      <c r="Q1" s="73">
        <v>1.7895000000000001E-2</v>
      </c>
      <c r="R1" s="73">
        <v>1.4243E-2</v>
      </c>
      <c r="S1" s="73">
        <v>1.3202999999999999E-2</v>
      </c>
      <c r="T1" s="73">
        <v>1.222E-2</v>
      </c>
      <c r="U1" s="73">
        <v>9.4070000000000004E-3</v>
      </c>
      <c r="V1" s="73">
        <v>8.26E-3</v>
      </c>
      <c r="W1" s="73">
        <v>4.9670000000000001E-3</v>
      </c>
      <c r="X1" s="73">
        <v>3.1220000000000002E-3</v>
      </c>
      <c r="Y1" s="73">
        <v>5.8799999999999998E-4</v>
      </c>
      <c r="Z1" s="73">
        <v>0</v>
      </c>
      <c r="AA1" s="73">
        <v>-2.2820000000000002E-3</v>
      </c>
      <c r="AB1" s="73">
        <v>-3.9199999999999999E-3</v>
      </c>
      <c r="AC1" s="73">
        <v>-6.2100000000000002E-3</v>
      </c>
      <c r="AD1" s="73">
        <v>-9.7169999999999999E-3</v>
      </c>
      <c r="AE1" s="73">
        <v>-1.2238000000000001E-2</v>
      </c>
      <c r="AF1" s="73">
        <v>-1.4258E-2</v>
      </c>
      <c r="AG1" s="73">
        <v>-1.6934999999999999E-2</v>
      </c>
      <c r="AH1" s="73">
        <v>-1.8189E-2</v>
      </c>
      <c r="AI1" s="73">
        <v>-1.9224000000000002E-2</v>
      </c>
      <c r="AJ1" s="73">
        <v>-2.0025000000000001E-2</v>
      </c>
      <c r="AK1" s="73">
        <v>-2.0233000000000001E-2</v>
      </c>
    </row>
    <row r="2" spans="1:37" ht="12.75" customHeight="1">
      <c r="A2" s="73">
        <v>6.5883999999999998E-2</v>
      </c>
      <c r="B2" s="73">
        <v>6.2092000000000001E-2</v>
      </c>
      <c r="C2" s="73">
        <v>5.6519E-2</v>
      </c>
      <c r="D2" s="73">
        <v>5.3491999999999998E-2</v>
      </c>
      <c r="E2" s="73">
        <v>4.8906999999999999E-2</v>
      </c>
      <c r="F2" s="73">
        <v>4.4291999999999998E-2</v>
      </c>
      <c r="G2" s="73">
        <v>4.1561000000000001E-2</v>
      </c>
      <c r="H2" s="73">
        <v>3.8414999999999998E-2</v>
      </c>
      <c r="I2" s="73">
        <v>3.5817000000000002E-2</v>
      </c>
      <c r="J2" s="73">
        <v>3.5351E-2</v>
      </c>
      <c r="K2" s="73">
        <v>3.4492000000000002E-2</v>
      </c>
      <c r="L2" s="73">
        <v>3.4237999999999998E-2</v>
      </c>
      <c r="M2" s="73">
        <v>3.1573999999999998E-2</v>
      </c>
      <c r="N2" s="73">
        <v>2.6526999999999998E-2</v>
      </c>
      <c r="O2" s="73">
        <v>2.2887000000000001E-2</v>
      </c>
      <c r="P2" s="73">
        <v>1.7330000000000002E-2</v>
      </c>
      <c r="Q2" s="73">
        <v>1.5288E-2</v>
      </c>
      <c r="R2" s="73">
        <v>1.2985999999999999E-2</v>
      </c>
      <c r="S2" s="73">
        <v>1.1826E-2</v>
      </c>
      <c r="T2" s="73">
        <v>1.085E-2</v>
      </c>
      <c r="U2" s="73">
        <v>7.9150000000000002E-3</v>
      </c>
      <c r="V2" s="73">
        <v>7.2680000000000002E-3</v>
      </c>
      <c r="W2" s="73">
        <v>4.8910000000000004E-3</v>
      </c>
      <c r="X2" s="73">
        <v>3.0539999999999999E-3</v>
      </c>
      <c r="Y2" s="73">
        <v>9.8700000000000003E-4</v>
      </c>
      <c r="Z2" s="73">
        <v>0</v>
      </c>
      <c r="AA2" s="73">
        <v>-1.7110000000000001E-3</v>
      </c>
      <c r="AB2" s="73">
        <v>-3.6210000000000001E-3</v>
      </c>
      <c r="AC2" s="73">
        <v>-5.0260000000000001E-3</v>
      </c>
      <c r="AD2" s="73">
        <v>-7.2119999999999997E-3</v>
      </c>
      <c r="AE2" s="73">
        <v>-1.0598E-2</v>
      </c>
      <c r="AF2" s="73">
        <v>-1.2557E-2</v>
      </c>
      <c r="AG2" s="73">
        <v>-1.4213E-2</v>
      </c>
      <c r="AH2" s="73">
        <v>-1.6192000000000002E-2</v>
      </c>
      <c r="AI2" s="73">
        <v>-1.7149000000000001E-2</v>
      </c>
      <c r="AJ2" s="73">
        <v>-1.7815999999999999E-2</v>
      </c>
      <c r="AK2" s="73">
        <v>-1.7267999999999999E-2</v>
      </c>
    </row>
    <row r="3" spans="1:37" ht="12.75" customHeight="1">
      <c r="A3" s="73">
        <v>5.8639999999999998E-2</v>
      </c>
      <c r="B3" s="73">
        <v>5.5650999999999999E-2</v>
      </c>
      <c r="C3" s="73">
        <v>5.0144000000000001E-2</v>
      </c>
      <c r="D3" s="73">
        <v>4.6996999999999997E-2</v>
      </c>
      <c r="E3" s="73">
        <v>4.3521999999999998E-2</v>
      </c>
      <c r="F3" s="73">
        <v>3.8858999999999998E-2</v>
      </c>
      <c r="G3" s="73">
        <v>3.6627E-2</v>
      </c>
      <c r="H3" s="73">
        <v>3.4194000000000002E-2</v>
      </c>
      <c r="I3" s="73">
        <v>3.2188000000000001E-2</v>
      </c>
      <c r="J3" s="73">
        <v>3.1481000000000002E-2</v>
      </c>
      <c r="K3" s="73">
        <v>3.1290999999999999E-2</v>
      </c>
      <c r="L3" s="73">
        <v>3.1634000000000002E-2</v>
      </c>
      <c r="M3" s="73">
        <v>2.9297E-2</v>
      </c>
      <c r="N3" s="73">
        <v>2.4243000000000001E-2</v>
      </c>
      <c r="O3" s="73">
        <v>2.1172E-2</v>
      </c>
      <c r="P3" s="73">
        <v>1.5935000000000001E-2</v>
      </c>
      <c r="Q3" s="73">
        <v>1.3762999999999999E-2</v>
      </c>
      <c r="R3" s="73">
        <v>1.1140000000000001E-2</v>
      </c>
      <c r="S3" s="73">
        <v>1.0456E-2</v>
      </c>
      <c r="T3" s="73">
        <v>9.1579999999999995E-3</v>
      </c>
      <c r="U3" s="73">
        <v>7.737E-3</v>
      </c>
      <c r="V3" s="73">
        <v>6.9439999999999997E-3</v>
      </c>
      <c r="W3" s="73">
        <v>4.8370000000000002E-3</v>
      </c>
      <c r="X3" s="73">
        <v>3.5769999999999999E-3</v>
      </c>
      <c r="Y3" s="73">
        <v>1.7060000000000001E-3</v>
      </c>
      <c r="Z3" s="73">
        <v>0</v>
      </c>
      <c r="AA3" s="73">
        <v>-1.5009999999999999E-3</v>
      </c>
      <c r="AB3" s="73">
        <v>-2.271E-3</v>
      </c>
      <c r="AC3" s="73">
        <v>-3.9139999999999999E-3</v>
      </c>
      <c r="AD3" s="73">
        <v>-5.9849999999999999E-3</v>
      </c>
      <c r="AE3" s="73">
        <v>-8.7089999999999997E-3</v>
      </c>
      <c r="AF3" s="73">
        <v>-9.7809999999999998E-3</v>
      </c>
      <c r="AG3" s="73">
        <v>-1.0427000000000001E-2</v>
      </c>
      <c r="AH3" s="73">
        <v>-1.3819E-2</v>
      </c>
      <c r="AI3" s="73">
        <v>-1.4069999999999999E-2</v>
      </c>
      <c r="AJ3" s="73">
        <v>-1.4344000000000001E-2</v>
      </c>
      <c r="AK3" s="73">
        <v>-1.5471E-2</v>
      </c>
    </row>
    <row r="4" spans="1:37" ht="12.75" customHeight="1">
      <c r="A4" s="73">
        <v>5.1180000000000003E-2</v>
      </c>
      <c r="B4" s="73">
        <v>4.8011999999999999E-2</v>
      </c>
      <c r="C4" s="73">
        <v>4.3133999999999999E-2</v>
      </c>
      <c r="D4" s="73">
        <v>4.0562000000000001E-2</v>
      </c>
      <c r="E4" s="73">
        <v>3.7546000000000003E-2</v>
      </c>
      <c r="F4" s="73">
        <v>3.3708000000000002E-2</v>
      </c>
      <c r="G4" s="73">
        <v>3.1529000000000001E-2</v>
      </c>
      <c r="H4" s="73">
        <v>2.9062000000000001E-2</v>
      </c>
      <c r="I4" s="73">
        <v>2.8121E-2</v>
      </c>
      <c r="J4" s="73">
        <v>2.7671000000000001E-2</v>
      </c>
      <c r="K4" s="73">
        <v>2.6842999999999999E-2</v>
      </c>
      <c r="L4" s="73">
        <v>2.7843E-2</v>
      </c>
      <c r="M4" s="73">
        <v>2.5683000000000001E-2</v>
      </c>
      <c r="N4" s="73">
        <v>2.1588E-2</v>
      </c>
      <c r="O4" s="73">
        <v>1.7521999999999999E-2</v>
      </c>
      <c r="P4" s="73">
        <v>1.3499000000000001E-2</v>
      </c>
      <c r="Q4" s="73">
        <v>1.1752E-2</v>
      </c>
      <c r="R4" s="73">
        <v>9.1350000000000008E-3</v>
      </c>
      <c r="S4" s="73">
        <v>8.3099999999999997E-3</v>
      </c>
      <c r="T4" s="73">
        <v>7.6210000000000002E-3</v>
      </c>
      <c r="U4" s="73">
        <v>5.7580000000000001E-3</v>
      </c>
      <c r="V4" s="73">
        <v>4.862E-3</v>
      </c>
      <c r="W4" s="73">
        <v>3.4559999999999999E-3</v>
      </c>
      <c r="X4" s="73">
        <v>1.9919999999999998E-3</v>
      </c>
      <c r="Y4" s="73">
        <v>1.6799999999999999E-4</v>
      </c>
      <c r="Z4" s="73">
        <v>0</v>
      </c>
      <c r="AA4" s="73">
        <v>-9.19E-4</v>
      </c>
      <c r="AB4" s="73">
        <v>-2.7910000000000001E-3</v>
      </c>
      <c r="AC4" s="73">
        <v>-4.2469999999999999E-3</v>
      </c>
      <c r="AD4" s="73">
        <v>-5.9350000000000002E-3</v>
      </c>
      <c r="AE4" s="73">
        <v>-7.9389999999999999E-3</v>
      </c>
      <c r="AF4" s="73">
        <v>-9.6830000000000006E-3</v>
      </c>
      <c r="AG4" s="73">
        <v>-1.1291000000000001E-2</v>
      </c>
      <c r="AH4" s="73">
        <v>-1.2926999999999999E-2</v>
      </c>
      <c r="AI4" s="73">
        <v>-1.4109999999999999E-2</v>
      </c>
      <c r="AJ4" s="73">
        <v>-1.4489E-2</v>
      </c>
      <c r="AK4" s="73">
        <v>-1.3513000000000001E-2</v>
      </c>
    </row>
    <row r="5" spans="1:37" ht="12.75" customHeight="1">
      <c r="A5" s="73">
        <v>4.6146E-2</v>
      </c>
      <c r="B5" s="73">
        <v>4.2967999999999999E-2</v>
      </c>
      <c r="C5" s="73">
        <v>3.8711000000000002E-2</v>
      </c>
      <c r="D5" s="73">
        <v>3.6174999999999999E-2</v>
      </c>
      <c r="E5" s="73">
        <v>3.3140000000000003E-2</v>
      </c>
      <c r="F5" s="73">
        <v>2.9944999999999999E-2</v>
      </c>
      <c r="G5" s="73">
        <v>2.8614000000000001E-2</v>
      </c>
      <c r="H5" s="73">
        <v>2.6315999999999999E-2</v>
      </c>
      <c r="I5" s="73">
        <v>2.5083999999999999E-2</v>
      </c>
      <c r="J5" s="73">
        <v>2.4577000000000002E-2</v>
      </c>
      <c r="K5" s="73">
        <v>2.4792000000000002E-2</v>
      </c>
      <c r="L5" s="73">
        <v>2.5732999999999999E-2</v>
      </c>
      <c r="M5" s="73">
        <v>2.3935999999999999E-2</v>
      </c>
      <c r="N5" s="73">
        <v>2.0052E-2</v>
      </c>
      <c r="O5" s="73">
        <v>1.6891E-2</v>
      </c>
      <c r="P5" s="73">
        <v>1.2108000000000001E-2</v>
      </c>
      <c r="Q5" s="73">
        <v>1.09E-2</v>
      </c>
      <c r="R5" s="73">
        <v>9.1400000000000006E-3</v>
      </c>
      <c r="S5" s="73">
        <v>7.9930000000000001E-3</v>
      </c>
      <c r="T5" s="73">
        <v>7.1120000000000003E-3</v>
      </c>
      <c r="U5" s="73">
        <v>5.8069999999999997E-3</v>
      </c>
      <c r="V5" s="73">
        <v>5.1489999999999999E-3</v>
      </c>
      <c r="W5" s="73">
        <v>3.078E-3</v>
      </c>
      <c r="X5" s="73">
        <v>2.0590000000000001E-3</v>
      </c>
      <c r="Y5" s="73">
        <v>3.3300000000000002E-4</v>
      </c>
      <c r="Z5" s="73">
        <v>0</v>
      </c>
      <c r="AA5" s="73">
        <v>-1.565E-3</v>
      </c>
      <c r="AB5" s="73">
        <v>-2.428E-3</v>
      </c>
      <c r="AC5" s="73">
        <v>-2.9729999999999999E-3</v>
      </c>
      <c r="AD5" s="73">
        <v>-4.6560000000000004E-3</v>
      </c>
      <c r="AE5" s="73">
        <v>-7.0889999999999998E-3</v>
      </c>
      <c r="AF5" s="73">
        <v>-8.1270000000000005E-3</v>
      </c>
      <c r="AG5" s="73">
        <v>-9.7800000000000005E-3</v>
      </c>
      <c r="AH5" s="73">
        <v>-1.1398E-2</v>
      </c>
      <c r="AI5" s="73">
        <v>-1.2574E-2</v>
      </c>
      <c r="AJ5" s="73">
        <v>-1.2621E-2</v>
      </c>
      <c r="AK5" s="73">
        <v>-1.3812E-2</v>
      </c>
    </row>
    <row r="6" spans="1:37" ht="12.75" customHeight="1">
      <c r="A6" s="73">
        <v>4.2000000000000003E-2</v>
      </c>
      <c r="B6" s="73">
        <v>3.9539999999999999E-2</v>
      </c>
      <c r="C6" s="73">
        <v>3.5131000000000003E-2</v>
      </c>
      <c r="D6" s="73">
        <v>3.3169999999999998E-2</v>
      </c>
      <c r="E6" s="73">
        <v>3.0394999999999998E-2</v>
      </c>
      <c r="F6" s="73">
        <v>2.6952E-2</v>
      </c>
      <c r="G6" s="73">
        <v>2.5117E-2</v>
      </c>
      <c r="H6" s="73">
        <v>2.3987000000000001E-2</v>
      </c>
      <c r="I6" s="73">
        <v>2.2846000000000002E-2</v>
      </c>
      <c r="J6" s="73">
        <v>2.2866999999999998E-2</v>
      </c>
      <c r="K6" s="73">
        <v>2.3096999999999999E-2</v>
      </c>
      <c r="L6" s="73">
        <v>2.3986E-2</v>
      </c>
      <c r="M6" s="73">
        <v>2.215E-2</v>
      </c>
      <c r="N6" s="73">
        <v>1.865E-2</v>
      </c>
      <c r="O6" s="73">
        <v>1.5309E-2</v>
      </c>
      <c r="P6" s="73">
        <v>1.15E-2</v>
      </c>
      <c r="Q6" s="73">
        <v>9.4780000000000003E-3</v>
      </c>
      <c r="R6" s="73">
        <v>7.92E-3</v>
      </c>
      <c r="S6" s="73">
        <v>6.7520000000000002E-3</v>
      </c>
      <c r="T6" s="73">
        <v>6.1209999999999997E-3</v>
      </c>
      <c r="U6" s="73">
        <v>4.6420000000000003E-3</v>
      </c>
      <c r="V6" s="73">
        <v>4.4099999999999999E-3</v>
      </c>
      <c r="W6" s="73">
        <v>2.941E-3</v>
      </c>
      <c r="X6" s="73">
        <v>1.642E-3</v>
      </c>
      <c r="Y6" s="73">
        <v>3.5500000000000001E-4</v>
      </c>
      <c r="Z6" s="73">
        <v>0</v>
      </c>
      <c r="AA6" s="73">
        <v>-1.1869999999999999E-3</v>
      </c>
      <c r="AB6" s="73">
        <v>-1.897E-3</v>
      </c>
      <c r="AC6" s="73">
        <v>-3.326E-3</v>
      </c>
      <c r="AD6" s="73">
        <v>-4.5380000000000004E-3</v>
      </c>
      <c r="AE6" s="73">
        <v>-6.3499999999999997E-3</v>
      </c>
      <c r="AF6" s="73">
        <v>-6.9449999999999998E-3</v>
      </c>
      <c r="AG6" s="73">
        <v>-8.8629999999999994E-3</v>
      </c>
      <c r="AH6" s="73">
        <v>-1.0501E-2</v>
      </c>
      <c r="AI6" s="73">
        <v>-1.0827E-2</v>
      </c>
      <c r="AJ6" s="73">
        <v>-1.172E-2</v>
      </c>
      <c r="AK6" s="73">
        <v>-1.093E-2</v>
      </c>
    </row>
    <row r="7" spans="1:37" ht="12.75" customHeight="1">
      <c r="A7" s="73">
        <v>3.8592000000000001E-2</v>
      </c>
      <c r="B7" s="73">
        <v>3.5888999999999997E-2</v>
      </c>
      <c r="C7" s="73">
        <v>3.2100999999999998E-2</v>
      </c>
      <c r="D7" s="73">
        <v>2.9968000000000002E-2</v>
      </c>
      <c r="E7" s="73">
        <v>2.7490000000000001E-2</v>
      </c>
      <c r="F7" s="73">
        <v>2.4643000000000002E-2</v>
      </c>
      <c r="G7" s="73">
        <v>2.3257E-2</v>
      </c>
      <c r="H7" s="73">
        <v>2.2131999999999999E-2</v>
      </c>
      <c r="I7" s="73">
        <v>2.162E-2</v>
      </c>
      <c r="J7" s="73">
        <v>2.1472999999999999E-2</v>
      </c>
      <c r="K7" s="73">
        <v>2.1975000000000001E-2</v>
      </c>
      <c r="L7" s="73">
        <v>2.2610000000000002E-2</v>
      </c>
      <c r="M7" s="73">
        <v>2.0799999999999999E-2</v>
      </c>
      <c r="N7" s="73">
        <v>1.7666999999999999E-2</v>
      </c>
      <c r="O7" s="73">
        <v>1.4499E-2</v>
      </c>
      <c r="P7" s="73">
        <v>1.1547999999999999E-2</v>
      </c>
      <c r="Q7" s="73">
        <v>9.2099999999999994E-3</v>
      </c>
      <c r="R7" s="73">
        <v>7.2090000000000001E-3</v>
      </c>
      <c r="S7" s="73">
        <v>6.9519999999999998E-3</v>
      </c>
      <c r="T7" s="73">
        <v>6.1149999999999998E-3</v>
      </c>
      <c r="U7" s="73">
        <v>4.5849999999999997E-3</v>
      </c>
      <c r="V7" s="73">
        <v>3.9490000000000003E-3</v>
      </c>
      <c r="W7" s="73">
        <v>2.2369999999999998E-3</v>
      </c>
      <c r="X7" s="73">
        <v>1.951E-3</v>
      </c>
      <c r="Y7" s="73">
        <v>1.9699999999999999E-4</v>
      </c>
      <c r="Z7" s="73">
        <v>0</v>
      </c>
      <c r="AA7" s="73">
        <v>-1.387E-3</v>
      </c>
      <c r="AB7" s="73">
        <v>-2E-3</v>
      </c>
      <c r="AC7" s="73">
        <v>-2.7130000000000001E-3</v>
      </c>
      <c r="AD7" s="73">
        <v>-4.1580000000000002E-3</v>
      </c>
      <c r="AE7" s="73">
        <v>-6.0340000000000003E-3</v>
      </c>
      <c r="AF7" s="73">
        <v>-7.1919999999999996E-3</v>
      </c>
      <c r="AG7" s="73">
        <v>-8.2819999999999994E-3</v>
      </c>
      <c r="AH7" s="73">
        <v>-9.6209999999999993E-3</v>
      </c>
      <c r="AI7" s="73">
        <v>-1.0586E-2</v>
      </c>
      <c r="AJ7" s="73">
        <v>-1.1511E-2</v>
      </c>
      <c r="AK7" s="73">
        <v>-9.9100000000000004E-3</v>
      </c>
    </row>
    <row r="8" spans="1:37" ht="12.75" customHeight="1">
      <c r="A8" s="73">
        <v>3.5395000000000003E-2</v>
      </c>
      <c r="B8" s="73">
        <v>3.2932000000000003E-2</v>
      </c>
      <c r="C8" s="73">
        <v>2.9227E-2</v>
      </c>
      <c r="D8" s="73">
        <v>2.7236E-2</v>
      </c>
      <c r="E8" s="73">
        <v>2.5162E-2</v>
      </c>
      <c r="F8" s="73">
        <v>2.2602000000000001E-2</v>
      </c>
      <c r="G8" s="73">
        <v>2.1555000000000001E-2</v>
      </c>
      <c r="H8" s="73">
        <v>2.0246E-2</v>
      </c>
      <c r="I8" s="73">
        <v>1.9622000000000001E-2</v>
      </c>
      <c r="J8" s="73">
        <v>1.9861E-2</v>
      </c>
      <c r="K8" s="73">
        <v>2.0284E-2</v>
      </c>
      <c r="L8" s="73">
        <v>2.1212999999999999E-2</v>
      </c>
      <c r="M8" s="73">
        <v>2.0025999999999999E-2</v>
      </c>
      <c r="N8" s="73">
        <v>1.6898E-2</v>
      </c>
      <c r="O8" s="73">
        <v>1.4087000000000001E-2</v>
      </c>
      <c r="P8" s="73">
        <v>1.0043E-2</v>
      </c>
      <c r="Q8" s="73">
        <v>8.8769999999999995E-3</v>
      </c>
      <c r="R8" s="73">
        <v>7.2760000000000003E-3</v>
      </c>
      <c r="S8" s="73">
        <v>6.6610000000000003E-3</v>
      </c>
      <c r="T8" s="73">
        <v>5.7450000000000001E-3</v>
      </c>
      <c r="U8" s="73">
        <v>4.6309999999999997E-3</v>
      </c>
      <c r="V8" s="73">
        <v>3.7599999999999999E-3</v>
      </c>
      <c r="W8" s="73">
        <v>2.6800000000000001E-3</v>
      </c>
      <c r="X8" s="73">
        <v>1.469E-3</v>
      </c>
      <c r="Y8" s="73">
        <v>5.5800000000000001E-4</v>
      </c>
      <c r="Z8" s="73">
        <v>0</v>
      </c>
      <c r="AA8" s="73">
        <v>-4.9200000000000003E-4</v>
      </c>
      <c r="AB8" s="73">
        <v>-1.2769999999999999E-3</v>
      </c>
      <c r="AC8" s="73">
        <v>-2.065E-3</v>
      </c>
      <c r="AD8" s="73">
        <v>-3.4789999999999999E-3</v>
      </c>
      <c r="AE8" s="73">
        <v>-4.7060000000000001E-3</v>
      </c>
      <c r="AF8" s="73">
        <v>-5.6490000000000004E-3</v>
      </c>
      <c r="AG8" s="73">
        <v>-6.8789999999999997E-3</v>
      </c>
      <c r="AH8" s="73">
        <v>-8.3029999999999996E-3</v>
      </c>
      <c r="AI8" s="73">
        <v>-9.6220000000000003E-3</v>
      </c>
      <c r="AJ8" s="73">
        <v>-9.6340000000000002E-3</v>
      </c>
      <c r="AK8" s="73">
        <v>-1.0137999999999999E-2</v>
      </c>
    </row>
    <row r="9" spans="1:37" ht="12.75" customHeight="1">
      <c r="A9" s="73">
        <v>3.2784000000000001E-2</v>
      </c>
      <c r="B9" s="73">
        <v>3.0641000000000002E-2</v>
      </c>
      <c r="C9" s="73">
        <v>2.707E-2</v>
      </c>
      <c r="D9" s="73">
        <v>2.5419000000000001E-2</v>
      </c>
      <c r="E9" s="73">
        <v>2.3296999999999998E-2</v>
      </c>
      <c r="F9" s="73">
        <v>2.0677000000000001E-2</v>
      </c>
      <c r="G9" s="73">
        <v>1.9349999999999999E-2</v>
      </c>
      <c r="H9" s="73">
        <v>1.8898000000000002E-2</v>
      </c>
      <c r="I9" s="73">
        <v>1.8394000000000001E-2</v>
      </c>
      <c r="J9" s="73">
        <v>1.8991000000000001E-2</v>
      </c>
      <c r="K9" s="73">
        <v>1.9375E-2</v>
      </c>
      <c r="L9" s="73">
        <v>1.9913E-2</v>
      </c>
      <c r="M9" s="73">
        <v>1.8860999999999999E-2</v>
      </c>
      <c r="N9" s="73">
        <v>1.617E-2</v>
      </c>
      <c r="O9" s="73">
        <v>1.325E-2</v>
      </c>
      <c r="P9" s="73">
        <v>9.9439999999999997E-3</v>
      </c>
      <c r="Q9" s="73">
        <v>8.0300000000000007E-3</v>
      </c>
      <c r="R9" s="73">
        <v>6.502E-3</v>
      </c>
      <c r="S9" s="73">
        <v>6.0289999999999996E-3</v>
      </c>
      <c r="T9" s="73">
        <v>5.313E-3</v>
      </c>
      <c r="U9" s="73">
        <v>4.2399999999999998E-3</v>
      </c>
      <c r="V9" s="73">
        <v>3.6340000000000001E-3</v>
      </c>
      <c r="W9" s="73">
        <v>2.1489999999999999E-3</v>
      </c>
      <c r="X9" s="73">
        <v>1.6130000000000001E-3</v>
      </c>
      <c r="Y9" s="73">
        <v>5.6099999999999998E-4</v>
      </c>
      <c r="Z9" s="73">
        <v>0</v>
      </c>
      <c r="AA9" s="73">
        <v>-5.6999999999999998E-4</v>
      </c>
      <c r="AB9" s="73">
        <v>-1.2470000000000001E-3</v>
      </c>
      <c r="AC9" s="73">
        <v>-2.362E-3</v>
      </c>
      <c r="AD9" s="73">
        <v>-3.1670000000000001E-3</v>
      </c>
      <c r="AE9" s="73">
        <v>-4.4289999999999998E-3</v>
      </c>
      <c r="AF9" s="73">
        <v>-5.4190000000000002E-3</v>
      </c>
      <c r="AG9" s="73">
        <v>-6.6779999999999999E-3</v>
      </c>
      <c r="AH9" s="73">
        <v>-8.3140000000000002E-3</v>
      </c>
      <c r="AI9" s="73">
        <v>-9.11E-3</v>
      </c>
      <c r="AJ9" s="73">
        <v>-9.9950000000000004E-3</v>
      </c>
      <c r="AK9" s="73">
        <v>-9.5820000000000002E-3</v>
      </c>
    </row>
    <row r="10" spans="1:37" ht="12.75" customHeight="1">
      <c r="A10" s="73">
        <v>3.0200999999999999E-2</v>
      </c>
      <c r="B10" s="73">
        <v>2.7830000000000001E-2</v>
      </c>
      <c r="C10" s="73">
        <v>2.4666E-2</v>
      </c>
      <c r="D10" s="73">
        <v>2.2929000000000001E-2</v>
      </c>
      <c r="E10" s="73">
        <v>2.1031999999999999E-2</v>
      </c>
      <c r="F10" s="73">
        <v>1.8977000000000001E-2</v>
      </c>
      <c r="G10" s="73">
        <v>1.8321E-2</v>
      </c>
      <c r="H10" s="73">
        <v>1.7458000000000001E-2</v>
      </c>
      <c r="I10" s="73">
        <v>1.7432E-2</v>
      </c>
      <c r="J10" s="73">
        <v>1.7486999999999999E-2</v>
      </c>
      <c r="K10" s="73">
        <v>1.8012E-2</v>
      </c>
      <c r="L10" s="73">
        <v>1.8738999999999999E-2</v>
      </c>
      <c r="M10" s="73">
        <v>1.7662000000000001E-2</v>
      </c>
      <c r="N10" s="73">
        <v>1.494E-2</v>
      </c>
      <c r="O10" s="73">
        <v>1.2314E-2</v>
      </c>
      <c r="P10" s="73">
        <v>9.8549999999999992E-3</v>
      </c>
      <c r="Q10" s="73">
        <v>7.6969999999999998E-3</v>
      </c>
      <c r="R10" s="73">
        <v>6.8450000000000004E-3</v>
      </c>
      <c r="S10" s="73">
        <v>5.8529999999999997E-3</v>
      </c>
      <c r="T10" s="73">
        <v>5.1970000000000002E-3</v>
      </c>
      <c r="U10" s="73">
        <v>4.1240000000000001E-3</v>
      </c>
      <c r="V10" s="73">
        <v>3.1809999999999998E-3</v>
      </c>
      <c r="W10" s="73">
        <v>2.1050000000000001E-3</v>
      </c>
      <c r="X10" s="73">
        <v>1.346E-3</v>
      </c>
      <c r="Y10" s="73">
        <v>6.2399999999999999E-4</v>
      </c>
      <c r="Z10" s="73">
        <v>0</v>
      </c>
      <c r="AA10" s="73">
        <v>-5.9299999999999999E-4</v>
      </c>
      <c r="AB10" s="73">
        <v>-1.2880000000000001E-3</v>
      </c>
      <c r="AC10" s="73">
        <v>-1.7390000000000001E-3</v>
      </c>
      <c r="AD10" s="73">
        <v>-3.0000000000000001E-3</v>
      </c>
      <c r="AE10" s="73">
        <v>-4.2030000000000001E-3</v>
      </c>
      <c r="AF10" s="73">
        <v>-4.9909999999999998E-3</v>
      </c>
      <c r="AG10" s="73">
        <v>-6.424E-3</v>
      </c>
      <c r="AH10" s="73">
        <v>-7.4549999999999998E-3</v>
      </c>
      <c r="AI10" s="73">
        <v>-8.5389999999999997E-3</v>
      </c>
      <c r="AJ10" s="73">
        <v>-9.0220000000000005E-3</v>
      </c>
      <c r="AK10" s="73">
        <v>-8.9580000000000007E-3</v>
      </c>
    </row>
    <row r="11" spans="1:37" ht="12.75" customHeight="1">
      <c r="A11" s="73">
        <v>2.8183E-2</v>
      </c>
      <c r="B11" s="73">
        <v>2.5891000000000001E-2</v>
      </c>
      <c r="C11" s="73">
        <v>2.2567E-2</v>
      </c>
      <c r="D11" s="73">
        <v>2.1267000000000001E-2</v>
      </c>
      <c r="E11" s="73">
        <v>1.9404000000000001E-2</v>
      </c>
      <c r="F11" s="73">
        <v>1.7232999999999998E-2</v>
      </c>
      <c r="G11" s="73">
        <v>1.6469000000000001E-2</v>
      </c>
      <c r="H11" s="73">
        <v>1.5758000000000001E-2</v>
      </c>
      <c r="I11" s="73">
        <v>1.5802E-2</v>
      </c>
      <c r="J11" s="73">
        <v>1.5987999999999999E-2</v>
      </c>
      <c r="K11" s="73">
        <v>1.6799000000000001E-2</v>
      </c>
      <c r="L11" s="73">
        <v>1.7583000000000001E-2</v>
      </c>
      <c r="M11" s="73">
        <v>1.6487000000000002E-2</v>
      </c>
      <c r="N11" s="73">
        <v>1.4192E-2</v>
      </c>
      <c r="O11" s="73">
        <v>1.1547E-2</v>
      </c>
      <c r="P11" s="73">
        <v>8.5760000000000003E-3</v>
      </c>
      <c r="Q11" s="73">
        <v>7.1159999999999999E-3</v>
      </c>
      <c r="R11" s="73">
        <v>5.6930000000000001E-3</v>
      </c>
      <c r="S11" s="73">
        <v>5.1390000000000003E-3</v>
      </c>
      <c r="T11" s="73">
        <v>4.5180000000000003E-3</v>
      </c>
      <c r="U11" s="73">
        <v>3.62E-3</v>
      </c>
      <c r="V11" s="73">
        <v>3.0100000000000001E-3</v>
      </c>
      <c r="W11" s="73">
        <v>2.124E-3</v>
      </c>
      <c r="X11" s="73">
        <v>1.0150000000000001E-3</v>
      </c>
      <c r="Y11" s="73">
        <v>4.6099999999999998E-4</v>
      </c>
      <c r="Z11" s="73">
        <v>0</v>
      </c>
      <c r="AA11" s="73">
        <v>-5.7200000000000003E-4</v>
      </c>
      <c r="AB11" s="73">
        <v>-9.7999999999999997E-4</v>
      </c>
      <c r="AC11" s="73">
        <v>-1.7240000000000001E-3</v>
      </c>
      <c r="AD11" s="73">
        <v>-2.2520000000000001E-3</v>
      </c>
      <c r="AE11" s="73">
        <v>-3.4450000000000001E-3</v>
      </c>
      <c r="AF11" s="73">
        <v>-4.4349999999999997E-3</v>
      </c>
      <c r="AG11" s="73">
        <v>-5.5120000000000004E-3</v>
      </c>
      <c r="AH11" s="73">
        <v>-6.6290000000000003E-3</v>
      </c>
      <c r="AI11" s="73">
        <v>-8.005E-3</v>
      </c>
      <c r="AJ11" s="73">
        <v>-8.7709999999999993E-3</v>
      </c>
      <c r="AK11" s="73">
        <v>-8.3180000000000007E-3</v>
      </c>
    </row>
    <row r="12" spans="1:37" ht="12.75" customHeight="1">
      <c r="A12" s="73">
        <v>2.5746999999999999E-2</v>
      </c>
      <c r="B12" s="73">
        <v>2.3737000000000001E-2</v>
      </c>
      <c r="C12" s="73">
        <v>2.0774000000000001E-2</v>
      </c>
      <c r="D12" s="73">
        <v>1.9413E-2</v>
      </c>
      <c r="E12" s="73">
        <v>1.7794000000000001E-2</v>
      </c>
      <c r="F12" s="73">
        <v>1.5709999999999998E-2</v>
      </c>
      <c r="G12" s="73">
        <v>1.4956000000000001E-2</v>
      </c>
      <c r="H12" s="73">
        <v>1.4763999999999999E-2</v>
      </c>
      <c r="I12" s="73">
        <v>1.4881999999999999E-2</v>
      </c>
      <c r="J12" s="73">
        <v>1.5424999999999999E-2</v>
      </c>
      <c r="K12" s="73">
        <v>1.5768000000000001E-2</v>
      </c>
      <c r="L12" s="73">
        <v>1.6312E-2</v>
      </c>
      <c r="M12" s="73">
        <v>1.5408E-2</v>
      </c>
      <c r="N12" s="73">
        <v>1.3054E-2</v>
      </c>
      <c r="O12" s="73">
        <v>1.0303E-2</v>
      </c>
      <c r="P12" s="73">
        <v>8.1860000000000006E-3</v>
      </c>
      <c r="Q12" s="73">
        <v>6.3220000000000004E-3</v>
      </c>
      <c r="R12" s="73">
        <v>5.2129999999999998E-3</v>
      </c>
      <c r="S12" s="73">
        <v>4.7879999999999997E-3</v>
      </c>
      <c r="T12" s="73">
        <v>4.1590000000000004E-3</v>
      </c>
      <c r="U12" s="73">
        <v>3.2209999999999999E-3</v>
      </c>
      <c r="V12" s="73">
        <v>2.6570000000000001E-3</v>
      </c>
      <c r="W12" s="73">
        <v>1.7129999999999999E-3</v>
      </c>
      <c r="X12" s="73">
        <v>1.243E-3</v>
      </c>
      <c r="Y12" s="73">
        <v>3.1799999999999998E-4</v>
      </c>
      <c r="Z12" s="73">
        <v>0</v>
      </c>
      <c r="AA12" s="73">
        <v>-7.3099999999999999E-4</v>
      </c>
      <c r="AB12" s="73">
        <v>-1.312E-3</v>
      </c>
      <c r="AC12" s="73">
        <v>-1.8090000000000001E-3</v>
      </c>
      <c r="AD12" s="73">
        <v>-2.5639999999999999E-3</v>
      </c>
      <c r="AE12" s="73">
        <v>-3.4429999999999999E-3</v>
      </c>
      <c r="AF12" s="73">
        <v>-4.3340000000000002E-3</v>
      </c>
      <c r="AG12" s="73">
        <v>-5.6169999999999996E-3</v>
      </c>
      <c r="AH12" s="73">
        <v>-6.7679999999999997E-3</v>
      </c>
      <c r="AI12" s="73">
        <v>-8.0149999999999996E-3</v>
      </c>
      <c r="AJ12" s="73">
        <v>-8.9449999999999998E-3</v>
      </c>
      <c r="AK12" s="73">
        <v>-9.3329999999999993E-3</v>
      </c>
    </row>
    <row r="13" spans="1:37" ht="12.75" customHeight="1">
      <c r="A13" s="73">
        <v>2.4849E-2</v>
      </c>
      <c r="B13" s="73">
        <v>2.2577E-2</v>
      </c>
      <c r="C13" s="73">
        <v>1.966E-2</v>
      </c>
      <c r="D13" s="73">
        <v>1.8252000000000001E-2</v>
      </c>
      <c r="E13" s="73">
        <v>1.6714E-2</v>
      </c>
      <c r="F13" s="73">
        <v>1.5087E-2</v>
      </c>
      <c r="G13" s="73">
        <v>1.4571000000000001E-2</v>
      </c>
      <c r="H13" s="73">
        <v>1.4050999999999999E-2</v>
      </c>
      <c r="I13" s="73">
        <v>1.4092E-2</v>
      </c>
      <c r="J13" s="73">
        <v>1.4484E-2</v>
      </c>
      <c r="K13" s="73">
        <v>1.5015000000000001E-2</v>
      </c>
      <c r="L13" s="73">
        <v>1.5513000000000001E-2</v>
      </c>
      <c r="M13" s="73">
        <v>1.4602E-2</v>
      </c>
      <c r="N13" s="73">
        <v>1.2321E-2</v>
      </c>
      <c r="O13" s="73">
        <v>1.0356000000000001E-2</v>
      </c>
      <c r="P13" s="73">
        <v>7.8399999999999997E-3</v>
      </c>
      <c r="Q13" s="73">
        <v>6.2960000000000004E-3</v>
      </c>
      <c r="R13" s="73">
        <v>5.4730000000000004E-3</v>
      </c>
      <c r="S13" s="73">
        <v>4.7330000000000002E-3</v>
      </c>
      <c r="T13" s="73">
        <v>4.0670000000000003E-3</v>
      </c>
      <c r="U13" s="73">
        <v>3.4719999999999998E-3</v>
      </c>
      <c r="V13" s="73">
        <v>2.604E-3</v>
      </c>
      <c r="W13" s="73">
        <v>1.56E-3</v>
      </c>
      <c r="X13" s="73">
        <v>1.2199999999999999E-3</v>
      </c>
      <c r="Y13" s="73">
        <v>6.1300000000000005E-4</v>
      </c>
      <c r="Z13" s="73">
        <v>0</v>
      </c>
      <c r="AA13" s="73">
        <v>-3.1599999999999998E-4</v>
      </c>
      <c r="AB13" s="73">
        <v>-7.2900000000000005E-4</v>
      </c>
      <c r="AC13" s="73">
        <v>-1.273E-3</v>
      </c>
      <c r="AD13" s="73">
        <v>-2.0309999999999998E-3</v>
      </c>
      <c r="AE13" s="73">
        <v>-3.137E-3</v>
      </c>
      <c r="AF13" s="73">
        <v>-3.836E-3</v>
      </c>
      <c r="AG13" s="73">
        <v>-4.7280000000000004E-3</v>
      </c>
      <c r="AH13" s="73">
        <v>-6.3290000000000004E-3</v>
      </c>
      <c r="AI13" s="73">
        <v>-7.1510000000000002E-3</v>
      </c>
      <c r="AJ13" s="73">
        <v>-8.2520000000000007E-3</v>
      </c>
      <c r="AK13" s="73">
        <v>-8.3649999999999992E-3</v>
      </c>
    </row>
    <row r="14" spans="1:37" ht="12.75" customHeight="1">
      <c r="A14" s="73">
        <v>2.3248999999999999E-2</v>
      </c>
      <c r="B14" s="73">
        <v>2.1322000000000001E-2</v>
      </c>
      <c r="C14" s="73">
        <v>1.8370999999999998E-2</v>
      </c>
      <c r="D14" s="73">
        <v>1.7267999999999999E-2</v>
      </c>
      <c r="E14" s="73">
        <v>1.5723999999999998E-2</v>
      </c>
      <c r="F14" s="73">
        <v>1.3991E-2</v>
      </c>
      <c r="G14" s="73">
        <v>1.3273E-2</v>
      </c>
      <c r="H14" s="73">
        <v>1.3206000000000001E-2</v>
      </c>
      <c r="I14" s="73">
        <v>1.3181E-2</v>
      </c>
      <c r="J14" s="73">
        <v>1.354E-2</v>
      </c>
      <c r="K14" s="73">
        <v>1.4245000000000001E-2</v>
      </c>
      <c r="L14" s="73">
        <v>1.4567999999999999E-2</v>
      </c>
      <c r="M14" s="73">
        <v>1.3613E-2</v>
      </c>
      <c r="N14" s="73">
        <v>1.1873E-2</v>
      </c>
      <c r="O14" s="73">
        <v>9.5209999999999999E-3</v>
      </c>
      <c r="P14" s="73">
        <v>7.1390000000000004E-3</v>
      </c>
      <c r="Q14" s="73">
        <v>5.7029999999999997E-3</v>
      </c>
      <c r="R14" s="73">
        <v>4.4929999999999996E-3</v>
      </c>
      <c r="S14" s="73">
        <v>3.993E-3</v>
      </c>
      <c r="T14" s="73">
        <v>3.6359999999999999E-3</v>
      </c>
      <c r="U14" s="73">
        <v>2.8080000000000002E-3</v>
      </c>
      <c r="V14" s="73">
        <v>2.415E-3</v>
      </c>
      <c r="W14" s="73">
        <v>1.647E-3</v>
      </c>
      <c r="X14" s="73">
        <v>7.6099999999999996E-4</v>
      </c>
      <c r="Y14" s="73">
        <v>3.01E-4</v>
      </c>
      <c r="Z14" s="73">
        <v>0</v>
      </c>
      <c r="AA14" s="73">
        <v>-4.55E-4</v>
      </c>
      <c r="AB14" s="73">
        <v>-8.0000000000000004E-4</v>
      </c>
      <c r="AC14" s="73">
        <v>-1.4170000000000001E-3</v>
      </c>
      <c r="AD14" s="73">
        <v>-1.8259999999999999E-3</v>
      </c>
      <c r="AE14" s="73">
        <v>-2.617E-3</v>
      </c>
      <c r="AF14" s="73">
        <v>-3.6610000000000002E-3</v>
      </c>
      <c r="AG14" s="73">
        <v>-4.5120000000000004E-3</v>
      </c>
      <c r="AH14" s="73">
        <v>-5.5420000000000001E-3</v>
      </c>
      <c r="AI14" s="73">
        <v>-7.1520000000000004E-3</v>
      </c>
      <c r="AJ14" s="73">
        <v>-8.0149999999999996E-3</v>
      </c>
      <c r="AK14" s="73">
        <v>-7.8329999999999997E-3</v>
      </c>
    </row>
    <row r="15" spans="1:37" ht="12.75" customHeight="1">
      <c r="A15" s="73">
        <v>2.1968999999999999E-2</v>
      </c>
      <c r="B15" s="73">
        <v>2.0070999999999999E-2</v>
      </c>
      <c r="C15" s="73">
        <v>1.7444000000000001E-2</v>
      </c>
      <c r="D15" s="73">
        <v>1.617E-2</v>
      </c>
      <c r="E15" s="73">
        <v>1.4907E-2</v>
      </c>
      <c r="F15" s="73">
        <v>1.3214999999999999E-2</v>
      </c>
      <c r="G15" s="73">
        <v>1.281E-2</v>
      </c>
      <c r="H15" s="73">
        <v>1.2555E-2</v>
      </c>
      <c r="I15" s="73">
        <v>1.2709E-2</v>
      </c>
      <c r="J15" s="73">
        <v>1.3176999999999999E-2</v>
      </c>
      <c r="K15" s="73">
        <v>1.3564E-2</v>
      </c>
      <c r="L15" s="73">
        <v>1.3603000000000001E-2</v>
      </c>
      <c r="M15" s="73">
        <v>1.274E-2</v>
      </c>
      <c r="N15" s="73">
        <v>1.0815999999999999E-2</v>
      </c>
      <c r="O15" s="73">
        <v>8.6090000000000003E-3</v>
      </c>
      <c r="P15" s="73">
        <v>6.796E-3</v>
      </c>
      <c r="Q15" s="73">
        <v>5.3340000000000002E-3</v>
      </c>
      <c r="R15" s="73">
        <v>4.3880000000000004E-3</v>
      </c>
      <c r="S15" s="73">
        <v>3.8899999999999998E-3</v>
      </c>
      <c r="T15" s="73">
        <v>3.2550000000000001E-3</v>
      </c>
      <c r="U15" s="73">
        <v>2.7520000000000001E-3</v>
      </c>
      <c r="V15" s="73">
        <v>2.196E-3</v>
      </c>
      <c r="W15" s="73">
        <v>1.366E-3</v>
      </c>
      <c r="X15" s="73">
        <v>8.9599999999999999E-4</v>
      </c>
      <c r="Y15" s="73">
        <v>2.52E-4</v>
      </c>
      <c r="Z15" s="73">
        <v>0</v>
      </c>
      <c r="AA15" s="73">
        <v>-4.2900000000000002E-4</v>
      </c>
      <c r="AB15" s="73">
        <v>-8.0099999999999995E-4</v>
      </c>
      <c r="AC15" s="73">
        <v>-1.42E-3</v>
      </c>
      <c r="AD15" s="73">
        <v>-2.0079999999999998E-3</v>
      </c>
      <c r="AE15" s="73">
        <v>-2.5990000000000002E-3</v>
      </c>
      <c r="AF15" s="73">
        <v>-3.4390000000000002E-3</v>
      </c>
      <c r="AG15" s="73">
        <v>-4.4279999999999996E-3</v>
      </c>
      <c r="AH15" s="73">
        <v>-5.7860000000000003E-3</v>
      </c>
      <c r="AI15" s="73">
        <v>-6.8300000000000001E-3</v>
      </c>
      <c r="AJ15" s="73">
        <v>-7.8569999999999994E-3</v>
      </c>
      <c r="AK15" s="73">
        <v>-7.979E-3</v>
      </c>
    </row>
    <row r="16" spans="1:37" ht="12.75" customHeight="1">
      <c r="A16" s="73">
        <v>2.0941000000000001E-2</v>
      </c>
      <c r="B16" s="73">
        <v>1.8839999999999999E-2</v>
      </c>
      <c r="C16" s="73">
        <v>1.619E-2</v>
      </c>
      <c r="D16" s="73">
        <v>1.5077999999999999E-2</v>
      </c>
      <c r="E16" s="73">
        <v>1.3880999999999999E-2</v>
      </c>
      <c r="F16" s="73">
        <v>1.2456E-2</v>
      </c>
      <c r="G16" s="73">
        <v>1.2031999999999999E-2</v>
      </c>
      <c r="H16" s="73">
        <v>1.1710999999999999E-2</v>
      </c>
      <c r="I16" s="73">
        <v>1.1842E-2</v>
      </c>
      <c r="J16" s="73">
        <v>1.2068000000000001E-2</v>
      </c>
      <c r="K16" s="73">
        <v>1.2536E-2</v>
      </c>
      <c r="L16" s="73">
        <v>1.2673E-2</v>
      </c>
      <c r="M16" s="73">
        <v>1.1811E-2</v>
      </c>
      <c r="N16" s="73">
        <v>1.0069E-2</v>
      </c>
      <c r="O16" s="73">
        <v>8.2520000000000007E-3</v>
      </c>
      <c r="P16" s="73">
        <v>6.2529999999999999E-3</v>
      </c>
      <c r="Q16" s="73">
        <v>4.9699999999999996E-3</v>
      </c>
      <c r="R16" s="73">
        <v>4.1390000000000003E-3</v>
      </c>
      <c r="S16" s="73">
        <v>3.568E-3</v>
      </c>
      <c r="T16" s="73">
        <v>3.235E-3</v>
      </c>
      <c r="U16" s="73">
        <v>2.738E-3</v>
      </c>
      <c r="V16" s="73">
        <v>2.0920000000000001E-3</v>
      </c>
      <c r="W16" s="73">
        <v>1.325E-3</v>
      </c>
      <c r="X16" s="73">
        <v>7.7899999999999996E-4</v>
      </c>
      <c r="Y16" s="73">
        <v>2.33E-4</v>
      </c>
      <c r="Z16" s="73">
        <v>0</v>
      </c>
      <c r="AA16" s="73">
        <v>-2.8699999999999998E-4</v>
      </c>
      <c r="AB16" s="73">
        <v>-6.9200000000000002E-4</v>
      </c>
      <c r="AC16" s="73">
        <v>-1.1119999999999999E-3</v>
      </c>
      <c r="AD16" s="73">
        <v>-1.5529999999999999E-3</v>
      </c>
      <c r="AE16" s="73">
        <v>-2.3340000000000001E-3</v>
      </c>
      <c r="AF16" s="73">
        <v>-2.9680000000000002E-3</v>
      </c>
      <c r="AG16" s="73">
        <v>-4.0270000000000002E-3</v>
      </c>
      <c r="AH16" s="73">
        <v>-5.215E-3</v>
      </c>
      <c r="AI16" s="73">
        <v>-6.2490000000000002E-3</v>
      </c>
      <c r="AJ16" s="73">
        <v>-7.4099999999999999E-3</v>
      </c>
      <c r="AK16" s="73">
        <v>-7.9740000000000002E-3</v>
      </c>
    </row>
    <row r="17" spans="1:37" ht="12.75" customHeight="1">
      <c r="A17" s="73">
        <v>2.0525999999999999E-2</v>
      </c>
      <c r="B17" s="73">
        <v>1.8776999999999999E-2</v>
      </c>
      <c r="C17" s="73">
        <v>1.6111E-2</v>
      </c>
      <c r="D17" s="73">
        <v>1.5133000000000001E-2</v>
      </c>
      <c r="E17" s="73">
        <v>1.3816E-2</v>
      </c>
      <c r="F17" s="73">
        <v>1.2191E-2</v>
      </c>
      <c r="G17" s="73">
        <v>1.1664000000000001E-2</v>
      </c>
      <c r="H17" s="73">
        <v>1.1545E-2</v>
      </c>
      <c r="I17" s="73">
        <v>1.1714E-2</v>
      </c>
      <c r="J17" s="73">
        <v>1.197E-2</v>
      </c>
      <c r="K17" s="73">
        <v>1.2297000000000001E-2</v>
      </c>
      <c r="L17" s="73">
        <v>1.2300999999999999E-2</v>
      </c>
      <c r="M17" s="73">
        <v>1.1358E-2</v>
      </c>
      <c r="N17" s="73">
        <v>9.7029999999999998E-3</v>
      </c>
      <c r="O17" s="73">
        <v>7.6369999999999997E-3</v>
      </c>
      <c r="P17" s="73">
        <v>5.9569999999999996E-3</v>
      </c>
      <c r="Q17" s="73">
        <v>4.7679999999999997E-3</v>
      </c>
      <c r="R17" s="73">
        <v>3.7590000000000002E-3</v>
      </c>
      <c r="S17" s="73">
        <v>3.1419999999999998E-3</v>
      </c>
      <c r="T17" s="73">
        <v>2.8300000000000001E-3</v>
      </c>
      <c r="U17" s="73">
        <v>2.323E-3</v>
      </c>
      <c r="V17" s="73">
        <v>1.98E-3</v>
      </c>
      <c r="W17" s="73">
        <v>1.178E-3</v>
      </c>
      <c r="X17" s="73">
        <v>7.4399999999999998E-4</v>
      </c>
      <c r="Y17" s="73">
        <v>2.0000000000000001E-4</v>
      </c>
      <c r="Z17" s="73">
        <v>0</v>
      </c>
      <c r="AA17" s="73">
        <v>-3.3199999999999999E-4</v>
      </c>
      <c r="AB17" s="73">
        <v>-5.0900000000000001E-4</v>
      </c>
      <c r="AC17" s="73">
        <v>-1.0039999999999999E-3</v>
      </c>
      <c r="AD17" s="73">
        <v>-1.549E-3</v>
      </c>
      <c r="AE17" s="73">
        <v>-2.0279999999999999E-3</v>
      </c>
      <c r="AF17" s="73">
        <v>-2.725E-3</v>
      </c>
      <c r="AG17" s="73">
        <v>-3.6159999999999999E-3</v>
      </c>
      <c r="AH17" s="73">
        <v>-4.6369999999999996E-3</v>
      </c>
      <c r="AI17" s="73">
        <v>-6.2090000000000001E-3</v>
      </c>
      <c r="AJ17" s="73">
        <v>-7.1219999999999999E-3</v>
      </c>
      <c r="AK17" s="73">
        <v>-7.169E-3</v>
      </c>
    </row>
    <row r="18" spans="1:37" ht="12.75" customHeight="1">
      <c r="A18" s="73">
        <v>1.9554999999999999E-2</v>
      </c>
      <c r="B18" s="73">
        <v>1.7767999999999999E-2</v>
      </c>
      <c r="C18" s="73">
        <v>1.5410999999999999E-2</v>
      </c>
      <c r="D18" s="73">
        <v>1.4237E-2</v>
      </c>
      <c r="E18" s="73">
        <v>1.3088000000000001E-2</v>
      </c>
      <c r="F18" s="73">
        <v>1.175E-2</v>
      </c>
      <c r="G18" s="73">
        <v>1.1328E-2</v>
      </c>
      <c r="H18" s="73">
        <v>1.1349E-2</v>
      </c>
      <c r="I18" s="73">
        <v>1.1431999999999999E-2</v>
      </c>
      <c r="J18" s="73">
        <v>1.1723000000000001E-2</v>
      </c>
      <c r="K18" s="73">
        <v>1.1900000000000001E-2</v>
      </c>
      <c r="L18" s="73">
        <v>1.1526E-2</v>
      </c>
      <c r="M18" s="73">
        <v>1.0583E-2</v>
      </c>
      <c r="N18" s="73">
        <v>8.9119999999999998E-3</v>
      </c>
      <c r="O18" s="73">
        <v>7.1440000000000002E-3</v>
      </c>
      <c r="P18" s="73">
        <v>5.862E-3</v>
      </c>
      <c r="Q18" s="73">
        <v>4.4850000000000003E-3</v>
      </c>
      <c r="R18" s="73">
        <v>3.8159999999999999E-3</v>
      </c>
      <c r="S18" s="73">
        <v>3.4060000000000002E-3</v>
      </c>
      <c r="T18" s="73">
        <v>2.9840000000000001E-3</v>
      </c>
      <c r="U18" s="73">
        <v>2.3869999999999998E-3</v>
      </c>
      <c r="V18" s="73">
        <v>1.828E-3</v>
      </c>
      <c r="W18" s="73">
        <v>1.1039999999999999E-3</v>
      </c>
      <c r="X18" s="73">
        <v>7.7200000000000001E-4</v>
      </c>
      <c r="Y18" s="73">
        <v>4.2200000000000001E-4</v>
      </c>
      <c r="Z18" s="73">
        <v>0</v>
      </c>
      <c r="AA18" s="73">
        <v>-2.43E-4</v>
      </c>
      <c r="AB18" s="73">
        <v>-4.8000000000000001E-4</v>
      </c>
      <c r="AC18" s="73">
        <v>-9.5600000000000004E-4</v>
      </c>
      <c r="AD18" s="73">
        <v>-1.338E-3</v>
      </c>
      <c r="AE18" s="73">
        <v>-2.1429999999999999E-3</v>
      </c>
      <c r="AF18" s="73">
        <v>-2.542E-3</v>
      </c>
      <c r="AG18" s="73">
        <v>-3.4350000000000001E-3</v>
      </c>
      <c r="AH18" s="73">
        <v>-4.64E-3</v>
      </c>
      <c r="AI18" s="73">
        <v>-5.5079999999999999E-3</v>
      </c>
      <c r="AJ18" s="73">
        <v>-6.8710000000000004E-3</v>
      </c>
      <c r="AK18" s="73">
        <v>-7.3949999999999997E-3</v>
      </c>
    </row>
    <row r="19" spans="1:37" ht="12.75" customHeight="1">
      <c r="A19" s="73">
        <v>1.9127999999999999E-2</v>
      </c>
      <c r="B19" s="73">
        <v>1.7215000000000001E-2</v>
      </c>
      <c r="C19" s="73">
        <v>1.4645999999999999E-2</v>
      </c>
      <c r="D19" s="73">
        <v>1.3832000000000001E-2</v>
      </c>
      <c r="E19" s="73">
        <v>1.2633E-2</v>
      </c>
      <c r="F19" s="73">
        <v>1.1240999999999999E-2</v>
      </c>
      <c r="G19" s="73">
        <v>1.0909E-2</v>
      </c>
      <c r="H19" s="73">
        <v>1.0602E-2</v>
      </c>
      <c r="I19" s="73">
        <v>1.0682000000000001E-2</v>
      </c>
      <c r="J19" s="73">
        <v>1.0730999999999999E-2</v>
      </c>
      <c r="K19" s="73">
        <v>1.0919E-2</v>
      </c>
      <c r="L19" s="73">
        <v>1.0614999999999999E-2</v>
      </c>
      <c r="M19" s="73">
        <v>9.724E-3</v>
      </c>
      <c r="N19" s="73">
        <v>8.2979999999999998E-3</v>
      </c>
      <c r="O19" s="73">
        <v>6.8999999999999999E-3</v>
      </c>
      <c r="P19" s="73">
        <v>5.13E-3</v>
      </c>
      <c r="Q19" s="73">
        <v>4.2180000000000004E-3</v>
      </c>
      <c r="R19" s="73">
        <v>3.483E-3</v>
      </c>
      <c r="S19" s="73">
        <v>3.0149999999999999E-3</v>
      </c>
      <c r="T19" s="73">
        <v>2.6740000000000002E-3</v>
      </c>
      <c r="U19" s="73">
        <v>2.2279999999999999E-3</v>
      </c>
      <c r="V19" s="73">
        <v>1.781E-3</v>
      </c>
      <c r="W19" s="73">
        <v>1.165E-3</v>
      </c>
      <c r="X19" s="73">
        <v>6.5499999999999998E-4</v>
      </c>
      <c r="Y19" s="73">
        <v>1.9699999999999999E-4</v>
      </c>
      <c r="Z19" s="73">
        <v>0</v>
      </c>
      <c r="AA19" s="73">
        <v>-2.0699999999999999E-4</v>
      </c>
      <c r="AB19" s="73">
        <v>-3.86E-4</v>
      </c>
      <c r="AC19" s="73">
        <v>-5.7799999999999995E-4</v>
      </c>
      <c r="AD19" s="73">
        <v>-9.5699999999999995E-4</v>
      </c>
      <c r="AE19" s="73">
        <v>-1.5590000000000001E-3</v>
      </c>
      <c r="AF19" s="73">
        <v>-1.9840000000000001E-3</v>
      </c>
      <c r="AG19" s="73">
        <v>-2.8869999999999998E-3</v>
      </c>
      <c r="AH19" s="73">
        <v>-3.7620000000000002E-3</v>
      </c>
      <c r="AI19" s="73">
        <v>-5.1349999999999998E-3</v>
      </c>
      <c r="AJ19" s="73">
        <v>-6.2769999999999996E-3</v>
      </c>
      <c r="AK19" s="73">
        <v>-6.4710000000000002E-3</v>
      </c>
    </row>
    <row r="20" spans="1:37" ht="12.75" customHeight="1">
      <c r="A20" s="73">
        <v>1.8615E-2</v>
      </c>
      <c r="B20" s="73">
        <v>1.6999E-2</v>
      </c>
      <c r="C20" s="73">
        <v>1.4728E-2</v>
      </c>
      <c r="D20" s="73">
        <v>1.3752E-2</v>
      </c>
      <c r="E20" s="73">
        <v>1.259E-2</v>
      </c>
      <c r="F20" s="73">
        <v>1.1176E-2</v>
      </c>
      <c r="G20" s="73">
        <v>1.0699E-2</v>
      </c>
      <c r="H20" s="73">
        <v>1.0633999999999999E-2</v>
      </c>
      <c r="I20" s="73">
        <v>1.0831E-2</v>
      </c>
      <c r="J20" s="73">
        <v>1.0902999999999999E-2</v>
      </c>
      <c r="K20" s="73">
        <v>1.1058E-2</v>
      </c>
      <c r="L20" s="73">
        <v>1.0330000000000001E-2</v>
      </c>
      <c r="M20" s="73">
        <v>9.3749999999999997E-3</v>
      </c>
      <c r="N20" s="73">
        <v>8.0440000000000008E-3</v>
      </c>
      <c r="O20" s="73">
        <v>6.3140000000000002E-3</v>
      </c>
      <c r="P20" s="73">
        <v>5.189E-3</v>
      </c>
      <c r="Q20" s="73">
        <v>4.1479999999999998E-3</v>
      </c>
      <c r="R20" s="73">
        <v>3.3289999999999999E-3</v>
      </c>
      <c r="S20" s="73">
        <v>2.8219999999999999E-3</v>
      </c>
      <c r="T20" s="73">
        <v>2.5179999999999998E-3</v>
      </c>
      <c r="U20" s="73">
        <v>2.0920000000000001E-3</v>
      </c>
      <c r="V20" s="73">
        <v>1.725E-3</v>
      </c>
      <c r="W20" s="73">
        <v>1.047E-3</v>
      </c>
      <c r="X20" s="73">
        <v>7.1000000000000002E-4</v>
      </c>
      <c r="Y20" s="73">
        <v>1.84E-4</v>
      </c>
      <c r="Z20" s="73">
        <v>0</v>
      </c>
      <c r="AA20" s="73">
        <v>-9.8999999999999994E-5</v>
      </c>
      <c r="AB20" s="73">
        <v>-2.0900000000000001E-4</v>
      </c>
      <c r="AC20" s="73">
        <v>-7.27E-4</v>
      </c>
      <c r="AD20" s="73">
        <v>-1.0870000000000001E-3</v>
      </c>
      <c r="AE20" s="73">
        <v>-1.426E-3</v>
      </c>
      <c r="AF20" s="73">
        <v>-1.9740000000000001E-3</v>
      </c>
      <c r="AG20" s="73">
        <v>-2.6440000000000001E-3</v>
      </c>
      <c r="AH20" s="73">
        <v>-3.62E-3</v>
      </c>
      <c r="AI20" s="73">
        <v>-4.8050000000000002E-3</v>
      </c>
      <c r="AJ20" s="73">
        <v>-6.045E-3</v>
      </c>
      <c r="AK20" s="73">
        <v>-6.4279999999999997E-3</v>
      </c>
    </row>
    <row r="21" spans="1:37" ht="12.75" customHeight="1">
      <c r="A21" s="73">
        <v>1.8016000000000001E-2</v>
      </c>
      <c r="B21" s="73">
        <v>1.6247000000000001E-2</v>
      </c>
      <c r="C21" s="73">
        <v>1.397E-2</v>
      </c>
      <c r="D21" s="73">
        <v>1.2965000000000001E-2</v>
      </c>
      <c r="E21" s="73">
        <v>1.1900000000000001E-2</v>
      </c>
      <c r="F21" s="73">
        <v>1.0729000000000001E-2</v>
      </c>
      <c r="G21" s="73">
        <v>1.0454E-2</v>
      </c>
      <c r="H21" s="73">
        <v>1.0253999999999999E-2</v>
      </c>
      <c r="I21" s="73">
        <v>1.0264000000000001E-2</v>
      </c>
      <c r="J21" s="73">
        <v>1.0336E-2</v>
      </c>
      <c r="K21" s="73">
        <v>1.0116E-2</v>
      </c>
      <c r="L21" s="73">
        <v>9.4490000000000008E-3</v>
      </c>
      <c r="M21" s="73">
        <v>8.4550000000000007E-3</v>
      </c>
      <c r="N21" s="73">
        <v>7.0099999999999997E-3</v>
      </c>
      <c r="O21" s="73">
        <v>5.8190000000000004E-3</v>
      </c>
      <c r="P21" s="73">
        <v>4.7840000000000001E-3</v>
      </c>
      <c r="Q21" s="73">
        <v>3.712E-3</v>
      </c>
      <c r="R21" s="73">
        <v>3.2200000000000002E-3</v>
      </c>
      <c r="S21" s="73">
        <v>2.9160000000000002E-3</v>
      </c>
      <c r="T21" s="73">
        <v>2.4859999999999999E-3</v>
      </c>
      <c r="U21" s="73">
        <v>2.1090000000000002E-3</v>
      </c>
      <c r="V21" s="73">
        <v>1.5449999999999999E-3</v>
      </c>
      <c r="W21" s="73">
        <v>8.8999999999999995E-4</v>
      </c>
      <c r="X21" s="73">
        <v>6.2500000000000001E-4</v>
      </c>
      <c r="Y21" s="73">
        <v>2.8200000000000002E-4</v>
      </c>
      <c r="Z21" s="73">
        <v>0</v>
      </c>
      <c r="AA21" s="73">
        <v>-2.3900000000000001E-4</v>
      </c>
      <c r="AB21" s="73">
        <v>-3.48E-4</v>
      </c>
      <c r="AC21" s="73">
        <v>-6.7000000000000002E-4</v>
      </c>
      <c r="AD21" s="73">
        <v>-9.7799999999999992E-4</v>
      </c>
      <c r="AE21" s="73">
        <v>-1.49E-3</v>
      </c>
      <c r="AF21" s="73">
        <v>-1.663E-3</v>
      </c>
      <c r="AG21" s="73">
        <v>-2.496E-3</v>
      </c>
      <c r="AH21" s="73">
        <v>-3.3930000000000002E-3</v>
      </c>
      <c r="AI21" s="73">
        <v>-4.3899999999999998E-3</v>
      </c>
      <c r="AJ21" s="73">
        <v>-5.6340000000000001E-3</v>
      </c>
      <c r="AK21" s="73">
        <v>-6.3029999999999996E-3</v>
      </c>
    </row>
    <row r="22" spans="1:37" ht="12.75" customHeight="1">
      <c r="A22" s="73">
        <v>1.8054000000000001E-2</v>
      </c>
      <c r="B22" s="73">
        <v>1.6389999999999998E-2</v>
      </c>
      <c r="C22" s="73">
        <v>1.3978000000000001E-2</v>
      </c>
      <c r="D22" s="73">
        <v>1.3192000000000001E-2</v>
      </c>
      <c r="E22" s="73">
        <v>1.2087000000000001E-2</v>
      </c>
      <c r="F22" s="73">
        <v>1.0772E-2</v>
      </c>
      <c r="G22" s="73">
        <v>1.0236E-2</v>
      </c>
      <c r="H22" s="73">
        <v>1.0045E-2</v>
      </c>
      <c r="I22" s="73">
        <v>9.9209999999999993E-3</v>
      </c>
      <c r="J22" s="73">
        <v>9.9679999999999994E-3</v>
      </c>
      <c r="K22" s="73">
        <v>9.7689999999999999E-3</v>
      </c>
      <c r="L22" s="73">
        <v>9.0030000000000006E-3</v>
      </c>
      <c r="M22" s="73">
        <v>7.9500000000000005E-3</v>
      </c>
      <c r="N22" s="73">
        <v>6.8560000000000001E-3</v>
      </c>
      <c r="O22" s="73">
        <v>5.594E-3</v>
      </c>
      <c r="P22" s="73">
        <v>4.2700000000000004E-3</v>
      </c>
      <c r="Q22" s="73">
        <v>3.5750000000000001E-3</v>
      </c>
      <c r="R22" s="73">
        <v>3.0019999999999999E-3</v>
      </c>
      <c r="S22" s="73">
        <v>2.5179999999999998E-3</v>
      </c>
      <c r="T22" s="73">
        <v>2.3449999999999999E-3</v>
      </c>
      <c r="U22" s="73">
        <v>1.926E-3</v>
      </c>
      <c r="V22" s="73">
        <v>1.498E-3</v>
      </c>
      <c r="W22" s="73">
        <v>9.1600000000000004E-4</v>
      </c>
      <c r="X22" s="73">
        <v>4.35E-4</v>
      </c>
      <c r="Y22" s="73">
        <v>1.25E-4</v>
      </c>
      <c r="Z22" s="73">
        <v>0</v>
      </c>
      <c r="AA22" s="73">
        <v>3.1000000000000001E-5</v>
      </c>
      <c r="AB22" s="73">
        <v>-2.2900000000000001E-4</v>
      </c>
      <c r="AC22" s="73">
        <v>-4.4499999999999997E-4</v>
      </c>
      <c r="AD22" s="73">
        <v>-5.5599999999999996E-4</v>
      </c>
      <c r="AE22" s="73">
        <v>-8.9700000000000001E-4</v>
      </c>
      <c r="AF22" s="73">
        <v>-1.3090000000000001E-3</v>
      </c>
      <c r="AG22" s="73">
        <v>-1.977E-3</v>
      </c>
      <c r="AH22" s="73">
        <v>-2.604E-3</v>
      </c>
      <c r="AI22" s="73">
        <v>-3.9069999999999999E-3</v>
      </c>
      <c r="AJ22" s="73">
        <v>-5.0439999999999999E-3</v>
      </c>
      <c r="AK22" s="73">
        <v>-5.3039999999999997E-3</v>
      </c>
    </row>
    <row r="23" spans="1:37" ht="12.75" customHeight="1">
      <c r="A23" s="73">
        <v>1.7188999999999999E-2</v>
      </c>
      <c r="B23" s="73">
        <v>1.5713999999999999E-2</v>
      </c>
      <c r="C23" s="73">
        <v>1.3669000000000001E-2</v>
      </c>
      <c r="D23" s="73">
        <v>1.2786E-2</v>
      </c>
      <c r="E23" s="73">
        <v>1.1722E-2</v>
      </c>
      <c r="F23" s="73">
        <v>1.0477E-2</v>
      </c>
      <c r="G23" s="73">
        <v>1.0108000000000001E-2</v>
      </c>
      <c r="H23" s="73">
        <v>1.0097E-2</v>
      </c>
      <c r="I23" s="73">
        <v>1.0108000000000001E-2</v>
      </c>
      <c r="J23" s="73">
        <v>9.9030000000000003E-3</v>
      </c>
      <c r="K23" s="73">
        <v>9.5949999999999994E-3</v>
      </c>
      <c r="L23" s="73">
        <v>8.4449999999999994E-3</v>
      </c>
      <c r="M23" s="73">
        <v>7.5129999999999997E-3</v>
      </c>
      <c r="N23" s="73">
        <v>6.2789999999999999E-3</v>
      </c>
      <c r="O23" s="73">
        <v>4.96E-3</v>
      </c>
      <c r="P23" s="73">
        <v>4.3030000000000004E-3</v>
      </c>
      <c r="Q23" s="73">
        <v>3.467E-3</v>
      </c>
      <c r="R23" s="73">
        <v>2.8600000000000001E-3</v>
      </c>
      <c r="S23" s="73">
        <v>2.4399999999999999E-3</v>
      </c>
      <c r="T23" s="73">
        <v>2.1570000000000001E-3</v>
      </c>
      <c r="U23" s="73">
        <v>1.7930000000000001E-3</v>
      </c>
      <c r="V23" s="73">
        <v>1.4170000000000001E-3</v>
      </c>
      <c r="W23" s="73">
        <v>7.7899999999999996E-4</v>
      </c>
      <c r="X23" s="73">
        <v>4.6799999999999999E-4</v>
      </c>
      <c r="Y23" s="73">
        <v>1.3999999999999999E-4</v>
      </c>
      <c r="Z23" s="73">
        <v>0</v>
      </c>
      <c r="AA23" s="73">
        <v>-1.7699999999999999E-4</v>
      </c>
      <c r="AB23" s="73">
        <v>-2.2699999999999999E-4</v>
      </c>
      <c r="AC23" s="73">
        <v>-6.1600000000000001E-4</v>
      </c>
      <c r="AD23" s="73">
        <v>-8.61E-4</v>
      </c>
      <c r="AE23" s="73">
        <v>-1.1119999999999999E-3</v>
      </c>
      <c r="AF23" s="73">
        <v>-1.472E-3</v>
      </c>
      <c r="AG23" s="73">
        <v>-1.8879999999999999E-3</v>
      </c>
      <c r="AH23" s="73">
        <v>-2.6489999999999999E-3</v>
      </c>
      <c r="AI23" s="73">
        <v>-3.5070000000000001E-3</v>
      </c>
      <c r="AJ23" s="73">
        <v>-4.7829999999999999E-3</v>
      </c>
      <c r="AK23" s="73">
        <v>-5.3969999999999999E-3</v>
      </c>
    </row>
    <row r="24" spans="1:37" ht="12.75" customHeight="1">
      <c r="A24" s="73">
        <v>1.7514999999999999E-2</v>
      </c>
      <c r="B24" s="73">
        <v>1.5831000000000001E-2</v>
      </c>
      <c r="C24" s="73">
        <v>1.3629E-2</v>
      </c>
      <c r="D24" s="73">
        <v>1.2714E-2</v>
      </c>
      <c r="E24" s="73">
        <v>1.1677999999999999E-2</v>
      </c>
      <c r="F24" s="73">
        <v>1.0573000000000001E-2</v>
      </c>
      <c r="G24" s="73">
        <v>1.0207000000000001E-2</v>
      </c>
      <c r="H24" s="73">
        <v>9.8619999999999992E-3</v>
      </c>
      <c r="I24" s="73">
        <v>9.6889999999999997E-3</v>
      </c>
      <c r="J24" s="73">
        <v>9.5770000000000004E-3</v>
      </c>
      <c r="K24" s="73">
        <v>9.0559999999999998E-3</v>
      </c>
      <c r="L24" s="73">
        <v>7.8960000000000002E-3</v>
      </c>
      <c r="M24" s="73">
        <v>6.8970000000000004E-3</v>
      </c>
      <c r="N24" s="73">
        <v>5.8729999999999997E-3</v>
      </c>
      <c r="O24" s="73">
        <v>4.862E-3</v>
      </c>
      <c r="P24" s="73">
        <v>4.0150000000000003E-3</v>
      </c>
      <c r="Q24" s="73">
        <v>3.4069999999999999E-3</v>
      </c>
      <c r="R24" s="73">
        <v>3.0100000000000001E-3</v>
      </c>
      <c r="S24" s="73">
        <v>2.6549999999999998E-3</v>
      </c>
      <c r="T24" s="73">
        <v>2.3990000000000001E-3</v>
      </c>
      <c r="U24" s="73">
        <v>2.0530000000000001E-3</v>
      </c>
      <c r="V24" s="73">
        <v>1.493E-3</v>
      </c>
      <c r="W24" s="73">
        <v>8.9899999999999995E-4</v>
      </c>
      <c r="X24" s="73">
        <v>5.8200000000000005E-4</v>
      </c>
      <c r="Y24" s="73">
        <v>3.0699999999999998E-4</v>
      </c>
      <c r="Z24" s="73">
        <v>0</v>
      </c>
      <c r="AA24" s="73">
        <v>1.2E-4</v>
      </c>
      <c r="AB24" s="73">
        <v>-4.8000000000000001E-5</v>
      </c>
      <c r="AC24" s="73">
        <v>-1.8699999999999999E-4</v>
      </c>
      <c r="AD24" s="73">
        <v>-3.8099999999999999E-4</v>
      </c>
      <c r="AE24" s="73">
        <v>-6.3900000000000003E-4</v>
      </c>
      <c r="AF24" s="73">
        <v>-7.76E-4</v>
      </c>
      <c r="AG24" s="73">
        <v>-1.3910000000000001E-3</v>
      </c>
      <c r="AH24" s="73">
        <v>-2.0449999999999999E-3</v>
      </c>
      <c r="AI24" s="73">
        <v>-2.9910000000000002E-3</v>
      </c>
      <c r="AJ24" s="73">
        <v>-3.9849999999999998E-3</v>
      </c>
      <c r="AK24" s="73">
        <v>-4.5750000000000001E-3</v>
      </c>
    </row>
    <row r="25" spans="1:37" ht="12.75" customHeight="1">
      <c r="A25" s="73">
        <v>1.7509E-2</v>
      </c>
      <c r="B25" s="73">
        <v>1.6003E-2</v>
      </c>
      <c r="C25" s="73">
        <v>1.3801000000000001E-2</v>
      </c>
      <c r="D25" s="73">
        <v>1.3016E-2</v>
      </c>
      <c r="E25" s="73">
        <v>1.1971000000000001E-2</v>
      </c>
      <c r="F25" s="73">
        <v>1.0647999999999999E-2</v>
      </c>
      <c r="G25" s="73">
        <v>1.0135999999999999E-2</v>
      </c>
      <c r="H25" s="73">
        <v>9.8740000000000008E-3</v>
      </c>
      <c r="I25" s="73">
        <v>9.6439999999999998E-3</v>
      </c>
      <c r="J25" s="73">
        <v>9.3710000000000009E-3</v>
      </c>
      <c r="K25" s="73">
        <v>8.8789999999999997E-3</v>
      </c>
      <c r="L25" s="73">
        <v>7.5989999999999999E-3</v>
      </c>
      <c r="M25" s="73">
        <v>6.5849999999999997E-3</v>
      </c>
      <c r="N25" s="73">
        <v>5.6639999999999998E-3</v>
      </c>
      <c r="O25" s="73">
        <v>4.5250000000000004E-3</v>
      </c>
      <c r="P25" s="73">
        <v>3.676E-3</v>
      </c>
      <c r="Q25" s="73">
        <v>3.3549999999999999E-3</v>
      </c>
      <c r="R25" s="73">
        <v>2.699E-3</v>
      </c>
      <c r="S25" s="73">
        <v>2.281E-3</v>
      </c>
      <c r="T25" s="73">
        <v>2.1229999999999999E-3</v>
      </c>
      <c r="U25" s="73">
        <v>1.683E-3</v>
      </c>
      <c r="V25" s="73">
        <v>1.364E-3</v>
      </c>
      <c r="W25" s="73">
        <v>7.5600000000000005E-4</v>
      </c>
      <c r="X25" s="73">
        <v>3.1399999999999999E-4</v>
      </c>
      <c r="Y25" s="73">
        <v>7.3999999999999996E-5</v>
      </c>
      <c r="Z25" s="73">
        <v>0</v>
      </c>
      <c r="AA25" s="73">
        <v>-2.4000000000000001E-5</v>
      </c>
      <c r="AB25" s="73">
        <v>-6.6000000000000005E-5</v>
      </c>
      <c r="AC25" s="73">
        <v>-2.63E-4</v>
      </c>
      <c r="AD25" s="73">
        <v>-3.4699999999999998E-4</v>
      </c>
      <c r="AE25" s="73">
        <v>-5.0100000000000003E-4</v>
      </c>
      <c r="AF25" s="73">
        <v>-7.6099999999999996E-4</v>
      </c>
      <c r="AG25" s="73">
        <v>-1.0970000000000001E-3</v>
      </c>
      <c r="AH25" s="73">
        <v>-1.5499999999999999E-3</v>
      </c>
      <c r="AI25" s="73">
        <v>-2.653E-3</v>
      </c>
      <c r="AJ25" s="73">
        <v>-3.6250000000000002E-3</v>
      </c>
      <c r="AK25" s="73">
        <v>-3.9399999999999999E-3</v>
      </c>
    </row>
    <row r="26" spans="1:37" ht="12.75" customHeight="1">
      <c r="A26" s="73">
        <v>1.7231E-2</v>
      </c>
      <c r="B26" s="73">
        <v>1.5717999999999999E-2</v>
      </c>
      <c r="C26" s="73">
        <v>1.3786E-2</v>
      </c>
      <c r="D26" s="73">
        <v>1.2848E-2</v>
      </c>
      <c r="E26" s="73">
        <v>1.18E-2</v>
      </c>
      <c r="F26" s="73">
        <v>1.0723E-2</v>
      </c>
      <c r="G26" s="73">
        <v>1.0264000000000001E-2</v>
      </c>
      <c r="H26" s="73">
        <v>1.0028E-2</v>
      </c>
      <c r="I26" s="73">
        <v>9.8449999999999996E-3</v>
      </c>
      <c r="J26" s="73">
        <v>9.4699999999999993E-3</v>
      </c>
      <c r="K26" s="73">
        <v>8.7030000000000007E-3</v>
      </c>
      <c r="L26" s="73">
        <v>7.2399999999999999E-3</v>
      </c>
      <c r="M26" s="73">
        <v>6.1609999999999998E-3</v>
      </c>
      <c r="N26" s="73">
        <v>5.012E-3</v>
      </c>
      <c r="O26" s="73">
        <v>4.1609999999999998E-3</v>
      </c>
      <c r="P26" s="73">
        <v>3.8070000000000001E-3</v>
      </c>
      <c r="Q26" s="73">
        <v>3.2569999999999999E-3</v>
      </c>
      <c r="R26" s="73">
        <v>2.7889999999999998E-3</v>
      </c>
      <c r="S26" s="73">
        <v>2.47E-3</v>
      </c>
      <c r="T26" s="73">
        <v>2.153E-3</v>
      </c>
      <c r="U26" s="73">
        <v>1.818E-3</v>
      </c>
      <c r="V26" s="73">
        <v>1.328E-3</v>
      </c>
      <c r="W26" s="73">
        <v>7.7800000000000005E-4</v>
      </c>
      <c r="X26" s="73">
        <v>4.2299999999999998E-4</v>
      </c>
      <c r="Y26" s="73">
        <v>1.6200000000000001E-4</v>
      </c>
      <c r="Z26" s="73">
        <v>0</v>
      </c>
      <c r="AA26" s="73">
        <v>6.7999999999999999E-5</v>
      </c>
      <c r="AB26" s="73">
        <v>6.0000000000000002E-6</v>
      </c>
      <c r="AC26" s="73">
        <v>-3.1300000000000002E-4</v>
      </c>
      <c r="AD26" s="73">
        <v>-3.6699999999999998E-4</v>
      </c>
      <c r="AE26" s="73">
        <v>-5.04E-4</v>
      </c>
      <c r="AF26" s="73">
        <v>-6.9300000000000004E-4</v>
      </c>
      <c r="AG26" s="73">
        <v>-9.6299999999999999E-4</v>
      </c>
      <c r="AH26" s="73">
        <v>-1.4679999999999999E-3</v>
      </c>
      <c r="AI26" s="73">
        <v>-2.0769999999999999E-3</v>
      </c>
      <c r="AJ26" s="73">
        <v>-3.1640000000000001E-3</v>
      </c>
      <c r="AK26" s="73">
        <v>-3.7230000000000002E-3</v>
      </c>
    </row>
    <row r="27" spans="1:37" ht="12.75" customHeight="1">
      <c r="A27" s="73">
        <v>1.7871999999999999E-2</v>
      </c>
      <c r="B27" s="73">
        <v>1.6282000000000001E-2</v>
      </c>
      <c r="C27" s="73">
        <v>1.4089000000000001E-2</v>
      </c>
      <c r="D27" s="73">
        <v>1.3199000000000001E-2</v>
      </c>
      <c r="E27" s="73">
        <v>1.2219000000000001E-2</v>
      </c>
      <c r="F27" s="73">
        <v>1.1039E-2</v>
      </c>
      <c r="G27" s="73">
        <v>1.0545000000000001E-2</v>
      </c>
      <c r="H27" s="73">
        <v>0.01</v>
      </c>
      <c r="I27" s="73">
        <v>9.6489999999999996E-3</v>
      </c>
      <c r="J27" s="73">
        <v>9.188E-3</v>
      </c>
      <c r="K27" s="73">
        <v>8.3820000000000006E-3</v>
      </c>
      <c r="L27" s="73">
        <v>6.79E-3</v>
      </c>
      <c r="M27" s="73">
        <v>5.6990000000000001E-3</v>
      </c>
      <c r="N27" s="73">
        <v>4.9760000000000004E-3</v>
      </c>
      <c r="O27" s="73">
        <v>4.1619999999999999E-3</v>
      </c>
      <c r="P27" s="73">
        <v>3.5119999999999999E-3</v>
      </c>
      <c r="Q27" s="73">
        <v>3.2360000000000002E-3</v>
      </c>
      <c r="R27" s="73">
        <v>2.869E-3</v>
      </c>
      <c r="S27" s="73">
        <v>2.483E-3</v>
      </c>
      <c r="T27" s="73">
        <v>2.3509999999999998E-3</v>
      </c>
      <c r="U27" s="73">
        <v>1.9300000000000001E-3</v>
      </c>
      <c r="V27" s="73">
        <v>1.372E-3</v>
      </c>
      <c r="W27" s="73">
        <v>7.2300000000000001E-4</v>
      </c>
      <c r="X27" s="73">
        <v>3.9199999999999999E-4</v>
      </c>
      <c r="Y27" s="73">
        <v>1.2300000000000001E-4</v>
      </c>
      <c r="Z27" s="73">
        <v>0</v>
      </c>
      <c r="AA27" s="73">
        <v>9.6000000000000002E-5</v>
      </c>
      <c r="AB27" s="73">
        <v>3.8000000000000002E-5</v>
      </c>
      <c r="AC27" s="73">
        <v>-9.9999999999999995E-7</v>
      </c>
      <c r="AD27" s="73">
        <v>-7.7999999999999999E-5</v>
      </c>
      <c r="AE27" s="73">
        <v>-1.63E-4</v>
      </c>
      <c r="AF27" s="73">
        <v>-1.9900000000000001E-4</v>
      </c>
      <c r="AG27" s="73">
        <v>-5.0600000000000005E-4</v>
      </c>
      <c r="AH27" s="73">
        <v>-8.6200000000000003E-4</v>
      </c>
      <c r="AI27" s="73">
        <v>-1.683E-3</v>
      </c>
      <c r="AJ27" s="73">
        <v>-2.5119999999999999E-3</v>
      </c>
      <c r="AK27" s="73">
        <v>-2.8300000000000001E-3</v>
      </c>
    </row>
    <row r="28" spans="1:37" ht="12.75" customHeight="1">
      <c r="A28" s="73">
        <v>1.7510000000000001E-2</v>
      </c>
      <c r="B28" s="73">
        <v>1.6133999999999999E-2</v>
      </c>
      <c r="C28" s="73">
        <v>1.417E-2</v>
      </c>
      <c r="D28" s="73">
        <v>1.3325E-2</v>
      </c>
      <c r="E28" s="73">
        <v>1.2274999999999999E-2</v>
      </c>
      <c r="F28" s="73">
        <v>1.1002E-2</v>
      </c>
      <c r="G28" s="73">
        <v>1.0381E-2</v>
      </c>
      <c r="H28" s="73">
        <v>1.0109E-2</v>
      </c>
      <c r="I28" s="73">
        <v>9.757E-3</v>
      </c>
      <c r="J28" s="73">
        <v>9.1990000000000006E-3</v>
      </c>
      <c r="K28" s="73">
        <v>8.3009999999999994E-3</v>
      </c>
      <c r="L28" s="73">
        <v>6.5779999999999996E-3</v>
      </c>
      <c r="M28" s="73">
        <v>5.5250000000000004E-3</v>
      </c>
      <c r="N28" s="73">
        <v>4.6979999999999999E-3</v>
      </c>
      <c r="O28" s="73">
        <v>3.888E-3</v>
      </c>
      <c r="P28" s="73">
        <v>3.4529999999999999E-3</v>
      </c>
      <c r="Q28" s="73">
        <v>3.202E-3</v>
      </c>
      <c r="R28" s="73">
        <v>2.679E-3</v>
      </c>
      <c r="S28" s="73">
        <v>2.2309999999999999E-3</v>
      </c>
      <c r="T28" s="73">
        <v>2.0860000000000002E-3</v>
      </c>
      <c r="U28" s="73">
        <v>1.701E-3</v>
      </c>
      <c r="V28" s="73">
        <v>1.3290000000000001E-3</v>
      </c>
      <c r="W28" s="73">
        <v>7.3099999999999999E-4</v>
      </c>
      <c r="X28" s="73">
        <v>3.3300000000000002E-4</v>
      </c>
      <c r="Y28" s="73">
        <v>5.5999999999999999E-5</v>
      </c>
      <c r="Z28" s="73">
        <v>0</v>
      </c>
      <c r="AA28" s="73">
        <v>3.4E-5</v>
      </c>
      <c r="AB28" s="73">
        <v>7.8999999999999996E-5</v>
      </c>
      <c r="AC28" s="73">
        <v>-1.2300000000000001E-4</v>
      </c>
      <c r="AD28" s="73">
        <v>-1.01E-4</v>
      </c>
      <c r="AE28" s="73">
        <v>-1.35E-4</v>
      </c>
      <c r="AF28" s="73">
        <v>-1.4100000000000001E-4</v>
      </c>
      <c r="AG28" s="73">
        <v>-2.9399999999999999E-4</v>
      </c>
      <c r="AH28" s="73">
        <v>-5.1400000000000003E-4</v>
      </c>
      <c r="AI28" s="73">
        <v>-1.1800000000000001E-3</v>
      </c>
      <c r="AJ28" s="73">
        <v>-2.055E-3</v>
      </c>
      <c r="AK28" s="73">
        <v>-2.4420000000000002E-3</v>
      </c>
    </row>
    <row r="29" spans="1:37" ht="12.75" customHeight="1">
      <c r="A29" s="73">
        <v>1.7944999999999999E-2</v>
      </c>
      <c r="B29" s="73">
        <v>1.6435999999999999E-2</v>
      </c>
      <c r="C29" s="73">
        <v>1.4498E-2</v>
      </c>
      <c r="D29" s="73">
        <v>1.3531E-2</v>
      </c>
      <c r="E29" s="73">
        <v>1.2491E-2</v>
      </c>
      <c r="F29" s="73">
        <v>1.1379999999999999E-2</v>
      </c>
      <c r="G29" s="73">
        <v>1.0893999999999999E-2</v>
      </c>
      <c r="H29" s="73">
        <v>1.0389000000000001E-2</v>
      </c>
      <c r="I29" s="73">
        <v>9.9340000000000001E-3</v>
      </c>
      <c r="J29" s="73">
        <v>9.3489999999999997E-3</v>
      </c>
      <c r="K29" s="73">
        <v>8.2050000000000005E-3</v>
      </c>
      <c r="L29" s="73">
        <v>6.3569999999999998E-3</v>
      </c>
      <c r="M29" s="73">
        <v>5.2319999999999997E-3</v>
      </c>
      <c r="N29" s="73">
        <v>4.3309999999999998E-3</v>
      </c>
      <c r="O29" s="73">
        <v>3.6970000000000002E-3</v>
      </c>
      <c r="P29" s="73">
        <v>3.5479999999999999E-3</v>
      </c>
      <c r="Q29" s="73">
        <v>3.2330000000000002E-3</v>
      </c>
      <c r="R29" s="73">
        <v>2.928E-3</v>
      </c>
      <c r="S29" s="73">
        <v>2.5730000000000002E-3</v>
      </c>
      <c r="T29" s="73">
        <v>2.2539999999999999E-3</v>
      </c>
      <c r="U29" s="73">
        <v>1.8749999999999999E-3</v>
      </c>
      <c r="V29" s="73">
        <v>1.322E-3</v>
      </c>
      <c r="W29" s="73">
        <v>7.1000000000000002E-4</v>
      </c>
      <c r="X29" s="73">
        <v>3.7500000000000001E-4</v>
      </c>
      <c r="Y29" s="73">
        <v>1.06E-4</v>
      </c>
      <c r="Z29" s="73">
        <v>0</v>
      </c>
      <c r="AA29" s="73">
        <v>9.7E-5</v>
      </c>
      <c r="AB29" s="73">
        <v>8.6000000000000003E-5</v>
      </c>
      <c r="AC29" s="73">
        <v>-3.4999999999999997E-5</v>
      </c>
      <c r="AD29" s="73">
        <v>-9.7999999999999997E-5</v>
      </c>
      <c r="AE29" s="73">
        <v>-1.3799999999999999E-4</v>
      </c>
      <c r="AF29" s="73">
        <v>-4.0000000000000003E-5</v>
      </c>
      <c r="AG29" s="73">
        <v>-1.5699999999999999E-4</v>
      </c>
      <c r="AH29" s="73">
        <v>-3.9800000000000002E-4</v>
      </c>
      <c r="AI29" s="73">
        <v>-7.7399999999999995E-4</v>
      </c>
      <c r="AJ29" s="73">
        <v>-1.601E-3</v>
      </c>
      <c r="AK29" s="73">
        <v>-2.0999999999999999E-3</v>
      </c>
    </row>
    <row r="30" spans="1:37" ht="12.75" customHeight="1">
      <c r="A30" s="73">
        <v>1.8463E-2</v>
      </c>
      <c r="B30" s="73">
        <v>1.6996000000000001E-2</v>
      </c>
      <c r="C30" s="73">
        <v>1.4874E-2</v>
      </c>
      <c r="D30" s="73">
        <v>1.3990000000000001E-2</v>
      </c>
      <c r="E30" s="73">
        <v>1.2931E-2</v>
      </c>
      <c r="F30" s="73">
        <v>1.1723000000000001E-2</v>
      </c>
      <c r="G30" s="73">
        <v>1.1062000000000001E-2</v>
      </c>
      <c r="H30" s="73">
        <v>1.0451E-2</v>
      </c>
      <c r="I30" s="73">
        <v>9.7900000000000001E-3</v>
      </c>
      <c r="J30" s="73">
        <v>9.0369999999999999E-3</v>
      </c>
      <c r="K30" s="73">
        <v>7.9640000000000006E-3</v>
      </c>
      <c r="L30" s="73">
        <v>6.0460000000000002E-3</v>
      </c>
      <c r="M30" s="73">
        <v>4.9069999999999999E-3</v>
      </c>
      <c r="N30" s="73">
        <v>4.3489999999999996E-3</v>
      </c>
      <c r="O30" s="73">
        <v>3.712E-3</v>
      </c>
      <c r="P30" s="73">
        <v>3.2880000000000001E-3</v>
      </c>
      <c r="Q30" s="73">
        <v>3.323E-3</v>
      </c>
      <c r="R30" s="73">
        <v>2.8470000000000001E-3</v>
      </c>
      <c r="S30" s="73">
        <v>2.4840000000000001E-3</v>
      </c>
      <c r="T30" s="73">
        <v>2.346E-3</v>
      </c>
      <c r="U30" s="73">
        <v>1.9E-3</v>
      </c>
      <c r="V30" s="73">
        <v>1.333E-3</v>
      </c>
      <c r="W30" s="73">
        <v>6.69E-4</v>
      </c>
      <c r="X30" s="73">
        <v>2.8600000000000001E-4</v>
      </c>
      <c r="Y30" s="73">
        <v>2.6999999999999999E-5</v>
      </c>
      <c r="Z30" s="73">
        <v>0</v>
      </c>
      <c r="AA30" s="73">
        <v>9.0000000000000006E-5</v>
      </c>
      <c r="AB30" s="73">
        <v>1.15E-4</v>
      </c>
      <c r="AC30" s="73">
        <v>6.2000000000000003E-5</v>
      </c>
      <c r="AD30" s="73">
        <v>2.13E-4</v>
      </c>
      <c r="AE30" s="73">
        <v>2.2499999999999999E-4</v>
      </c>
      <c r="AF30" s="73">
        <v>2.9999999999999997E-4</v>
      </c>
      <c r="AG30" s="73">
        <v>2.0000000000000001E-4</v>
      </c>
      <c r="AH30" s="73">
        <v>1.8699999999999999E-4</v>
      </c>
      <c r="AI30" s="73">
        <v>-3.5E-4</v>
      </c>
      <c r="AJ30" s="73">
        <v>-9.7300000000000002E-4</v>
      </c>
      <c r="AK30" s="73">
        <v>-1.3209999999999999E-3</v>
      </c>
    </row>
    <row r="31" spans="1:37" ht="12.75" customHeight="1">
      <c r="A31" s="73">
        <v>1.8436999999999999E-2</v>
      </c>
      <c r="B31" s="73">
        <v>1.7080000000000001E-2</v>
      </c>
      <c r="C31" s="73">
        <v>1.5233999999999999E-2</v>
      </c>
      <c r="D31" s="73">
        <v>1.4265999999999999E-2</v>
      </c>
      <c r="E31" s="73">
        <v>1.3226E-2</v>
      </c>
      <c r="F31" s="73">
        <v>1.1941999999999999E-2</v>
      </c>
      <c r="G31" s="73">
        <v>1.128E-2</v>
      </c>
      <c r="H31" s="73">
        <v>1.0799E-2</v>
      </c>
      <c r="I31" s="73">
        <v>1.0260999999999999E-2</v>
      </c>
      <c r="J31" s="73">
        <v>9.4400000000000005E-3</v>
      </c>
      <c r="K31" s="73">
        <v>8.1340000000000006E-3</v>
      </c>
      <c r="L31" s="73">
        <v>6.0359999999999997E-3</v>
      </c>
      <c r="M31" s="73">
        <v>4.9030000000000002E-3</v>
      </c>
      <c r="N31" s="73">
        <v>4.1469999999999996E-3</v>
      </c>
      <c r="O31" s="73">
        <v>3.5279999999999999E-3</v>
      </c>
      <c r="P31" s="73">
        <v>3.4740000000000001E-3</v>
      </c>
      <c r="Q31" s="73">
        <v>3.3400000000000001E-3</v>
      </c>
      <c r="R31" s="73">
        <v>2.8999999999999998E-3</v>
      </c>
      <c r="S31" s="73">
        <v>2.4429999999999999E-3</v>
      </c>
      <c r="T31" s="73">
        <v>2.2179999999999999E-3</v>
      </c>
      <c r="U31" s="73">
        <v>1.82E-3</v>
      </c>
      <c r="V31" s="73">
        <v>1.364E-3</v>
      </c>
      <c r="W31" s="73">
        <v>7.45E-4</v>
      </c>
      <c r="X31" s="73">
        <v>2.7999999999999998E-4</v>
      </c>
      <c r="Y31" s="73">
        <v>7.2999999999999999E-5</v>
      </c>
      <c r="Z31" s="73">
        <v>0</v>
      </c>
      <c r="AA31" s="73">
        <v>9.2E-5</v>
      </c>
      <c r="AB31" s="73">
        <v>1.2300000000000001E-4</v>
      </c>
      <c r="AC31" s="73">
        <v>1.9999999999999999E-6</v>
      </c>
      <c r="AD31" s="73">
        <v>-2.3E-5</v>
      </c>
      <c r="AE31" s="73">
        <v>1.4899999999999999E-4</v>
      </c>
      <c r="AF31" s="73">
        <v>2.6600000000000001E-4</v>
      </c>
      <c r="AG31" s="73">
        <v>4.0000000000000002E-4</v>
      </c>
      <c r="AH31" s="73">
        <v>3.9899999999999999E-4</v>
      </c>
      <c r="AI31" s="73">
        <v>1.1900000000000001E-4</v>
      </c>
      <c r="AJ31" s="73">
        <v>-5.1199999999999998E-4</v>
      </c>
      <c r="AK31" s="73">
        <v>-7.3899999999999997E-4</v>
      </c>
    </row>
    <row r="32" spans="1:37" ht="12.75" customHeight="1">
      <c r="A32" s="73">
        <v>1.8430999999999999E-2</v>
      </c>
      <c r="B32" s="73">
        <v>1.6990999999999999E-2</v>
      </c>
      <c r="C32" s="73">
        <v>1.5127E-2</v>
      </c>
      <c r="D32" s="73">
        <v>1.4138E-2</v>
      </c>
      <c r="E32" s="73">
        <v>1.3131E-2</v>
      </c>
      <c r="F32" s="73">
        <v>1.2042000000000001E-2</v>
      </c>
      <c r="G32" s="73">
        <v>1.1436999999999999E-2</v>
      </c>
      <c r="H32" s="73">
        <v>1.0751999999999999E-2</v>
      </c>
      <c r="I32" s="73">
        <v>1.0045E-2</v>
      </c>
      <c r="J32" s="73">
        <v>9.2289999999999994E-3</v>
      </c>
      <c r="K32" s="73">
        <v>7.8169999999999993E-3</v>
      </c>
      <c r="L32" s="73">
        <v>5.6990000000000001E-3</v>
      </c>
      <c r="M32" s="73">
        <v>4.5490000000000001E-3</v>
      </c>
      <c r="N32" s="73">
        <v>3.8760000000000001E-3</v>
      </c>
      <c r="O32" s="73">
        <v>3.4030000000000002E-3</v>
      </c>
      <c r="P32" s="73">
        <v>3.4020000000000001E-3</v>
      </c>
      <c r="Q32" s="73">
        <v>3.3519999999999999E-3</v>
      </c>
      <c r="R32" s="73">
        <v>3.1050000000000001E-3</v>
      </c>
      <c r="S32" s="73">
        <v>2.7290000000000001E-3</v>
      </c>
      <c r="T32" s="73">
        <v>2.4139999999999999E-3</v>
      </c>
      <c r="U32" s="73">
        <v>1.9859999999999999E-3</v>
      </c>
      <c r="V32" s="73">
        <v>1.335E-3</v>
      </c>
      <c r="W32" s="73">
        <v>7.1500000000000003E-4</v>
      </c>
      <c r="X32" s="73">
        <v>3.0499999999999999E-4</v>
      </c>
      <c r="Y32" s="73">
        <v>9.6000000000000002E-5</v>
      </c>
      <c r="Z32" s="73">
        <v>0</v>
      </c>
      <c r="AA32" s="73">
        <v>1.4300000000000001E-4</v>
      </c>
      <c r="AB32" s="73">
        <v>1.9699999999999999E-4</v>
      </c>
      <c r="AC32" s="73">
        <v>1.17E-4</v>
      </c>
      <c r="AD32" s="73">
        <v>1.9799999999999999E-4</v>
      </c>
      <c r="AE32" s="73">
        <v>2.5599999999999999E-4</v>
      </c>
      <c r="AF32" s="73">
        <v>4.9899999999999999E-4</v>
      </c>
      <c r="AG32" s="73">
        <v>5.8100000000000003E-4</v>
      </c>
      <c r="AH32" s="73">
        <v>6.0899999999999995E-4</v>
      </c>
      <c r="AI32" s="73">
        <v>4.6000000000000001E-4</v>
      </c>
      <c r="AJ32" s="73">
        <v>5.0000000000000004E-6</v>
      </c>
      <c r="AK32" s="73">
        <v>-3.6600000000000001E-4</v>
      </c>
    </row>
    <row r="33" spans="1:37" ht="12.75" customHeight="1">
      <c r="A33" s="73">
        <v>1.8967999999999999E-2</v>
      </c>
      <c r="B33" s="73">
        <v>1.7635000000000001E-2</v>
      </c>
      <c r="C33" s="73">
        <v>1.5639E-2</v>
      </c>
      <c r="D33" s="73">
        <v>1.4737E-2</v>
      </c>
      <c r="E33" s="73">
        <v>1.3710999999999999E-2</v>
      </c>
      <c r="F33" s="73">
        <v>1.2407E-2</v>
      </c>
      <c r="G33" s="73">
        <v>1.1632E-2</v>
      </c>
      <c r="H33" s="73">
        <v>1.0968E-2</v>
      </c>
      <c r="I33" s="73">
        <v>1.0163999999999999E-2</v>
      </c>
      <c r="J33" s="73">
        <v>9.1900000000000003E-3</v>
      </c>
      <c r="K33" s="73">
        <v>7.7759999999999999E-3</v>
      </c>
      <c r="L33" s="73">
        <v>5.5490000000000001E-3</v>
      </c>
      <c r="M33" s="73">
        <v>4.3620000000000004E-3</v>
      </c>
      <c r="N33" s="73">
        <v>3.9240000000000004E-3</v>
      </c>
      <c r="O33" s="73">
        <v>3.4199999999999999E-3</v>
      </c>
      <c r="P33" s="73">
        <v>3.3140000000000001E-3</v>
      </c>
      <c r="Q33" s="73">
        <v>3.447E-3</v>
      </c>
      <c r="R33" s="73">
        <v>3.0200000000000001E-3</v>
      </c>
      <c r="S33" s="73">
        <v>2.5999999999999999E-3</v>
      </c>
      <c r="T33" s="73">
        <v>2.4520000000000002E-3</v>
      </c>
      <c r="U33" s="73">
        <v>1.952E-3</v>
      </c>
      <c r="V33" s="73">
        <v>1.387E-3</v>
      </c>
      <c r="W33" s="73">
        <v>6.8199999999999999E-4</v>
      </c>
      <c r="X33" s="73">
        <v>2.7300000000000002E-4</v>
      </c>
      <c r="Y33" s="73">
        <v>-3.1000000000000001E-5</v>
      </c>
      <c r="Z33" s="73">
        <v>0</v>
      </c>
      <c r="AA33" s="73">
        <v>7.4999999999999993E-5</v>
      </c>
      <c r="AB33" s="73">
        <v>1.3100000000000001E-4</v>
      </c>
      <c r="AC33" s="73">
        <v>1.8100000000000001E-4</v>
      </c>
      <c r="AD33" s="73">
        <v>2.7599999999999999E-4</v>
      </c>
      <c r="AE33" s="73">
        <v>5.0299999999999997E-4</v>
      </c>
      <c r="AF33" s="73">
        <v>6.9499999999999998E-4</v>
      </c>
      <c r="AG33" s="73">
        <v>7.9100000000000004E-4</v>
      </c>
      <c r="AH33" s="73">
        <v>1.1000000000000001E-3</v>
      </c>
      <c r="AI33" s="73">
        <v>8.9700000000000001E-4</v>
      </c>
      <c r="AJ33" s="73">
        <v>5.5000000000000003E-4</v>
      </c>
      <c r="AK33" s="73">
        <v>4.7600000000000002E-4</v>
      </c>
    </row>
    <row r="34" spans="1:37" ht="12.75" customHeight="1">
      <c r="A34" s="73">
        <v>1.8936999999999999E-2</v>
      </c>
      <c r="B34" s="73">
        <v>1.7616E-2</v>
      </c>
      <c r="C34" s="73">
        <v>1.5918000000000002E-2</v>
      </c>
      <c r="D34" s="73">
        <v>1.4853999999999999E-2</v>
      </c>
      <c r="E34" s="73">
        <v>1.3785E-2</v>
      </c>
      <c r="F34" s="73">
        <v>1.2592000000000001E-2</v>
      </c>
      <c r="G34" s="73">
        <v>1.1918E-2</v>
      </c>
      <c r="H34" s="73">
        <v>1.1209999999999999E-2</v>
      </c>
      <c r="I34" s="73">
        <v>1.0492E-2</v>
      </c>
      <c r="J34" s="73">
        <v>9.4859999999999996E-3</v>
      </c>
      <c r="K34" s="73">
        <v>7.9129999999999999E-3</v>
      </c>
      <c r="L34" s="73">
        <v>5.6020000000000002E-3</v>
      </c>
      <c r="M34" s="73">
        <v>4.4479999999999997E-3</v>
      </c>
      <c r="N34" s="73">
        <v>3.7650000000000001E-3</v>
      </c>
      <c r="O34" s="73">
        <v>3.349E-3</v>
      </c>
      <c r="P34" s="73">
        <v>3.6029999999999999E-3</v>
      </c>
      <c r="Q34" s="73">
        <v>3.5820000000000001E-3</v>
      </c>
      <c r="R34" s="73">
        <v>3.2269999999999998E-3</v>
      </c>
      <c r="S34" s="73">
        <v>2.7000000000000001E-3</v>
      </c>
      <c r="T34" s="73">
        <v>2.4369999999999999E-3</v>
      </c>
      <c r="U34" s="73">
        <v>1.9559999999999998E-3</v>
      </c>
      <c r="V34" s="73">
        <v>1.408E-3</v>
      </c>
      <c r="W34" s="73">
        <v>7.36E-4</v>
      </c>
      <c r="X34" s="73">
        <v>2.52E-4</v>
      </c>
      <c r="Y34" s="73">
        <v>2.4000000000000001E-5</v>
      </c>
      <c r="Z34" s="73">
        <v>0</v>
      </c>
      <c r="AA34" s="73">
        <v>1.2899999999999999E-4</v>
      </c>
      <c r="AB34" s="73">
        <v>1.8900000000000001E-4</v>
      </c>
      <c r="AC34" s="73">
        <v>1.2799999999999999E-4</v>
      </c>
      <c r="AD34" s="73">
        <v>2.0599999999999999E-4</v>
      </c>
      <c r="AE34" s="73">
        <v>3.88E-4</v>
      </c>
      <c r="AF34" s="73">
        <v>6.8800000000000003E-4</v>
      </c>
      <c r="AG34" s="73">
        <v>1.0200000000000001E-3</v>
      </c>
      <c r="AH34" s="73">
        <v>1.2279999999999999E-3</v>
      </c>
      <c r="AI34" s="73">
        <v>1.2999999999999999E-3</v>
      </c>
      <c r="AJ34" s="73">
        <v>9.7900000000000005E-4</v>
      </c>
      <c r="AK34" s="73">
        <v>7.3800000000000005E-4</v>
      </c>
    </row>
    <row r="35" spans="1:37" ht="12.75" customHeight="1">
      <c r="A35" s="73">
        <v>1.9487000000000001E-2</v>
      </c>
      <c r="B35" s="73">
        <v>1.8110999999999999E-2</v>
      </c>
      <c r="C35" s="73">
        <v>1.6209999999999999E-2</v>
      </c>
      <c r="D35" s="73">
        <v>1.5240999999999999E-2</v>
      </c>
      <c r="E35" s="73">
        <v>1.4187E-2</v>
      </c>
      <c r="F35" s="73">
        <v>1.3056999999999999E-2</v>
      </c>
      <c r="G35" s="73">
        <v>1.2278000000000001E-2</v>
      </c>
      <c r="H35" s="73">
        <v>1.1417999999999999E-2</v>
      </c>
      <c r="I35" s="73">
        <v>1.0498E-2</v>
      </c>
      <c r="J35" s="73">
        <v>9.4020000000000006E-3</v>
      </c>
      <c r="K35" s="73">
        <v>7.7780000000000002E-3</v>
      </c>
      <c r="L35" s="73">
        <v>5.4349999999999997E-3</v>
      </c>
      <c r="M35" s="73">
        <v>4.2810000000000001E-3</v>
      </c>
      <c r="N35" s="73">
        <v>3.8049999999999998E-3</v>
      </c>
      <c r="O35" s="73">
        <v>3.4849999999999998E-3</v>
      </c>
      <c r="P35" s="73">
        <v>3.558E-3</v>
      </c>
      <c r="Q35" s="73">
        <v>3.722E-3</v>
      </c>
      <c r="R35" s="73">
        <v>3.4580000000000001E-3</v>
      </c>
      <c r="S35" s="73">
        <v>3.0409999999999999E-3</v>
      </c>
      <c r="T35" s="73">
        <v>2.7130000000000001E-3</v>
      </c>
      <c r="U35" s="73">
        <v>2.2179999999999999E-3</v>
      </c>
      <c r="V35" s="73">
        <v>1.439E-3</v>
      </c>
      <c r="W35" s="73">
        <v>7.2000000000000005E-4</v>
      </c>
      <c r="X35" s="73">
        <v>3.2400000000000001E-4</v>
      </c>
      <c r="Y35" s="73">
        <v>8.8999999999999995E-5</v>
      </c>
      <c r="Z35" s="73">
        <v>0</v>
      </c>
      <c r="AA35" s="73">
        <v>2.1900000000000001E-4</v>
      </c>
      <c r="AB35" s="73">
        <v>2.5099999999999998E-4</v>
      </c>
      <c r="AC35" s="73">
        <v>2.7099999999999997E-4</v>
      </c>
      <c r="AD35" s="73">
        <v>4.4700000000000002E-4</v>
      </c>
      <c r="AE35" s="73">
        <v>6.3400000000000001E-4</v>
      </c>
      <c r="AF35" s="73">
        <v>1.029E-3</v>
      </c>
      <c r="AG35" s="73">
        <v>1.242E-3</v>
      </c>
      <c r="AH35" s="73">
        <v>1.5920000000000001E-3</v>
      </c>
      <c r="AI35" s="73">
        <v>1.694E-3</v>
      </c>
      <c r="AJ35" s="73">
        <v>1.5939999999999999E-3</v>
      </c>
      <c r="AK35" s="73">
        <v>1.3940000000000001E-3</v>
      </c>
    </row>
    <row r="36" spans="1:37" ht="12.75" customHeight="1">
      <c r="A36" s="73">
        <v>1.9595999999999999E-2</v>
      </c>
      <c r="B36" s="73">
        <v>1.8353999999999999E-2</v>
      </c>
      <c r="C36" s="73">
        <v>1.6541E-2</v>
      </c>
      <c r="D36" s="73">
        <v>1.5601E-2</v>
      </c>
      <c r="E36" s="73">
        <v>1.4584E-2</v>
      </c>
      <c r="F36" s="73">
        <v>1.3275E-2</v>
      </c>
      <c r="G36" s="73">
        <v>1.2413E-2</v>
      </c>
      <c r="H36" s="73">
        <v>1.1637E-2</v>
      </c>
      <c r="I36" s="73">
        <v>1.0681E-2</v>
      </c>
      <c r="J36" s="73">
        <v>9.5429999999999994E-3</v>
      </c>
      <c r="K36" s="73">
        <v>7.894E-3</v>
      </c>
      <c r="L36" s="73">
        <v>5.4679999999999998E-3</v>
      </c>
      <c r="M36" s="73">
        <v>4.3239999999999997E-3</v>
      </c>
      <c r="N36" s="73">
        <v>3.9189999999999997E-3</v>
      </c>
      <c r="O36" s="73">
        <v>3.519E-3</v>
      </c>
      <c r="P36" s="73">
        <v>3.6600000000000001E-3</v>
      </c>
      <c r="Q36" s="73">
        <v>3.859E-3</v>
      </c>
      <c r="R36" s="73">
        <v>3.3709999999999999E-3</v>
      </c>
      <c r="S36" s="73">
        <v>2.8900000000000002E-3</v>
      </c>
      <c r="T36" s="73">
        <v>2.6410000000000001E-3</v>
      </c>
      <c r="U36" s="73">
        <v>2.0990000000000002E-3</v>
      </c>
      <c r="V36" s="73">
        <v>1.4300000000000001E-3</v>
      </c>
      <c r="W36" s="73">
        <v>7.0399999999999998E-4</v>
      </c>
      <c r="X36" s="73">
        <v>2.1599999999999999E-4</v>
      </c>
      <c r="Y36" s="73">
        <v>-4.1E-5</v>
      </c>
      <c r="Z36" s="73">
        <v>0</v>
      </c>
      <c r="AA36" s="73">
        <v>1.4200000000000001E-4</v>
      </c>
      <c r="AB36" s="73">
        <v>2.4600000000000002E-4</v>
      </c>
      <c r="AC36" s="73">
        <v>2.5000000000000001E-4</v>
      </c>
      <c r="AD36" s="73">
        <v>4.0299999999999998E-4</v>
      </c>
      <c r="AE36" s="73">
        <v>7.0699999999999995E-4</v>
      </c>
      <c r="AF36" s="73">
        <v>1.044E-3</v>
      </c>
      <c r="AG36" s="73">
        <v>1.431E-3</v>
      </c>
      <c r="AH36" s="73">
        <v>1.9449999999999999E-3</v>
      </c>
      <c r="AI36" s="73">
        <v>2.0379999999999999E-3</v>
      </c>
      <c r="AJ36" s="73">
        <v>1.9580000000000001E-3</v>
      </c>
      <c r="AK36" s="73">
        <v>2.0799999999999998E-3</v>
      </c>
    </row>
    <row r="37" spans="1:37" ht="12.75" customHeight="1">
      <c r="A37" s="73">
        <v>1.949E-2</v>
      </c>
      <c r="B37" s="73">
        <v>1.8203E-2</v>
      </c>
      <c r="C37" s="73">
        <v>1.6559000000000001E-2</v>
      </c>
      <c r="D37" s="73">
        <v>1.5506000000000001E-2</v>
      </c>
      <c r="E37" s="73">
        <v>1.4456E-2</v>
      </c>
      <c r="F37" s="73">
        <v>1.3349E-2</v>
      </c>
      <c r="G37" s="73">
        <v>1.2599000000000001E-2</v>
      </c>
      <c r="H37" s="73">
        <v>1.1701E-2</v>
      </c>
      <c r="I37" s="73">
        <v>1.0873000000000001E-2</v>
      </c>
      <c r="J37" s="73">
        <v>9.7140000000000004E-3</v>
      </c>
      <c r="K37" s="73">
        <v>7.8539999999999999E-3</v>
      </c>
      <c r="L37" s="73">
        <v>5.4460000000000003E-3</v>
      </c>
      <c r="M37" s="73">
        <v>4.3239999999999997E-3</v>
      </c>
      <c r="N37" s="73">
        <v>3.7299999999999998E-3</v>
      </c>
      <c r="O37" s="73">
        <v>3.506E-3</v>
      </c>
      <c r="P37" s="73">
        <v>3.885E-3</v>
      </c>
      <c r="Q37" s="73">
        <v>3.9950000000000003E-3</v>
      </c>
      <c r="R37" s="73">
        <v>3.6779999999999998E-3</v>
      </c>
      <c r="S37" s="73">
        <v>3.114E-3</v>
      </c>
      <c r="T37" s="73">
        <v>2.7330000000000002E-3</v>
      </c>
      <c r="U37" s="73">
        <v>2.1640000000000001E-3</v>
      </c>
      <c r="V37" s="73">
        <v>1.4369999999999999E-3</v>
      </c>
      <c r="W37" s="73">
        <v>7.3800000000000005E-4</v>
      </c>
      <c r="X37" s="73">
        <v>2.72E-4</v>
      </c>
      <c r="Y37" s="73">
        <v>5.8E-5</v>
      </c>
      <c r="Z37" s="73">
        <v>0</v>
      </c>
      <c r="AA37" s="73">
        <v>1.95E-4</v>
      </c>
      <c r="AB37" s="73">
        <v>2.8600000000000001E-4</v>
      </c>
      <c r="AC37" s="73">
        <v>2.7099999999999997E-4</v>
      </c>
      <c r="AD37" s="73">
        <v>4.7199999999999998E-4</v>
      </c>
      <c r="AE37" s="73">
        <v>7.2999999999999996E-4</v>
      </c>
      <c r="AF37" s="73">
        <v>1.1509999999999999E-3</v>
      </c>
      <c r="AG37" s="73">
        <v>1.6280000000000001E-3</v>
      </c>
      <c r="AH37" s="73">
        <v>2.0769999999999999E-3</v>
      </c>
      <c r="AI37" s="73">
        <v>2.49E-3</v>
      </c>
      <c r="AJ37" s="73">
        <v>2.5000000000000001E-3</v>
      </c>
      <c r="AK37" s="73">
        <v>2.4390000000000002E-3</v>
      </c>
    </row>
    <row r="38" spans="1:37" ht="12.75" customHeight="1">
      <c r="A38" s="73">
        <v>1.9800999999999999E-2</v>
      </c>
      <c r="B38" s="73">
        <v>1.8568000000000001E-2</v>
      </c>
      <c r="C38" s="73">
        <v>1.6766E-2</v>
      </c>
      <c r="D38" s="73">
        <v>1.5833E-2</v>
      </c>
      <c r="E38" s="73">
        <v>1.4813E-2</v>
      </c>
      <c r="F38" s="73">
        <v>1.3622E-2</v>
      </c>
      <c r="G38" s="73">
        <v>1.2751E-2</v>
      </c>
      <c r="H38" s="73">
        <v>1.1816E-2</v>
      </c>
      <c r="I38" s="73">
        <v>1.0718999999999999E-2</v>
      </c>
      <c r="J38" s="73">
        <v>9.5460000000000007E-3</v>
      </c>
      <c r="K38" s="73">
        <v>7.7660000000000003E-3</v>
      </c>
      <c r="L38" s="73">
        <v>5.2680000000000001E-3</v>
      </c>
      <c r="M38" s="73">
        <v>4.1250000000000002E-3</v>
      </c>
      <c r="N38" s="73">
        <v>3.8549999999999999E-3</v>
      </c>
      <c r="O38" s="73">
        <v>3.6150000000000002E-3</v>
      </c>
      <c r="P38" s="73">
        <v>3.7910000000000001E-3</v>
      </c>
      <c r="Q38" s="73">
        <v>4.0559999999999997E-3</v>
      </c>
      <c r="R38" s="73">
        <v>3.715E-3</v>
      </c>
      <c r="S38" s="73">
        <v>3.2369999999999999E-3</v>
      </c>
      <c r="T38" s="73">
        <v>2.8509999999999998E-3</v>
      </c>
      <c r="U38" s="73">
        <v>2.2590000000000002E-3</v>
      </c>
      <c r="V38" s="73">
        <v>1.4400000000000001E-3</v>
      </c>
      <c r="W38" s="73">
        <v>6.5200000000000002E-4</v>
      </c>
      <c r="X38" s="73">
        <v>2.42E-4</v>
      </c>
      <c r="Y38" s="73">
        <v>-2.5000000000000001E-5</v>
      </c>
      <c r="Z38" s="73">
        <v>0</v>
      </c>
      <c r="AA38" s="73">
        <v>2.5000000000000001E-4</v>
      </c>
      <c r="AB38" s="73">
        <v>3.3300000000000002E-4</v>
      </c>
      <c r="AC38" s="73">
        <v>4.6099999999999998E-4</v>
      </c>
      <c r="AD38" s="73">
        <v>7.0600000000000003E-4</v>
      </c>
      <c r="AE38" s="73">
        <v>1.021E-3</v>
      </c>
      <c r="AF38" s="73">
        <v>1.4909999999999999E-3</v>
      </c>
      <c r="AG38" s="73">
        <v>1.8519999999999999E-3</v>
      </c>
      <c r="AH38" s="73">
        <v>2.5469999999999998E-3</v>
      </c>
      <c r="AI38" s="73">
        <v>2.8349999999999998E-3</v>
      </c>
      <c r="AJ38" s="73">
        <v>3.0149999999999999E-3</v>
      </c>
      <c r="AK38" s="73">
        <v>3.0599999999999998E-3</v>
      </c>
    </row>
    <row r="39" spans="1:37" ht="12.75" customHeight="1">
      <c r="A39" s="73">
        <v>1.9522000000000001E-2</v>
      </c>
      <c r="B39" s="73">
        <v>1.8360000000000001E-2</v>
      </c>
      <c r="C39" s="73">
        <v>1.6743999999999998E-2</v>
      </c>
      <c r="D39" s="73">
        <v>1.5751000000000001E-2</v>
      </c>
      <c r="E39" s="73">
        <v>1.4744999999999999E-2</v>
      </c>
      <c r="F39" s="73">
        <v>1.3556E-2</v>
      </c>
      <c r="G39" s="73">
        <v>1.2676E-2</v>
      </c>
      <c r="H39" s="73">
        <v>1.1849999999999999E-2</v>
      </c>
      <c r="I39" s="73">
        <v>1.0834E-2</v>
      </c>
      <c r="J39" s="73">
        <v>9.5840000000000005E-3</v>
      </c>
      <c r="K39" s="73">
        <v>7.7279999999999996E-3</v>
      </c>
      <c r="L39" s="73">
        <v>5.2480000000000001E-3</v>
      </c>
      <c r="M39" s="73">
        <v>4.1749999999999999E-3</v>
      </c>
      <c r="N39" s="73">
        <v>3.8E-3</v>
      </c>
      <c r="O39" s="73">
        <v>3.5409999999999999E-3</v>
      </c>
      <c r="P39" s="73">
        <v>3.859E-3</v>
      </c>
      <c r="Q39" s="73">
        <v>4.0610000000000004E-3</v>
      </c>
      <c r="R39" s="73">
        <v>3.6449999999999998E-3</v>
      </c>
      <c r="S39" s="73">
        <v>3.0460000000000001E-3</v>
      </c>
      <c r="T39" s="73">
        <v>2.7100000000000002E-3</v>
      </c>
      <c r="U39" s="73">
        <v>2.1150000000000001E-3</v>
      </c>
      <c r="V39" s="73">
        <v>1.3940000000000001E-3</v>
      </c>
      <c r="W39" s="73">
        <v>6.4999999999999997E-4</v>
      </c>
      <c r="X39" s="73">
        <v>1.54E-4</v>
      </c>
      <c r="Y39" s="73">
        <v>-4.5000000000000003E-5</v>
      </c>
      <c r="Z39" s="73">
        <v>0</v>
      </c>
      <c r="AA39" s="73">
        <v>2.3499999999999999E-4</v>
      </c>
      <c r="AB39" s="73">
        <v>3.8299999999999999E-4</v>
      </c>
      <c r="AC39" s="73">
        <v>3.9899999999999999E-4</v>
      </c>
      <c r="AD39" s="73">
        <v>6.8499999999999995E-4</v>
      </c>
      <c r="AE39" s="73">
        <v>1.0399999999999999E-3</v>
      </c>
      <c r="AF39" s="73">
        <v>1.5120000000000001E-3</v>
      </c>
      <c r="AG39" s="73">
        <v>2.0690000000000001E-3</v>
      </c>
      <c r="AH39" s="73">
        <v>2.81E-3</v>
      </c>
      <c r="AI39" s="73">
        <v>3.2629999999999998E-3</v>
      </c>
      <c r="AJ39" s="73">
        <v>3.4710000000000001E-3</v>
      </c>
      <c r="AK39" s="73">
        <v>3.581E-3</v>
      </c>
    </row>
    <row r="40" spans="1:37" ht="12.75" customHeight="1">
      <c r="A40" s="73">
        <v>1.9563000000000001E-2</v>
      </c>
      <c r="B40" s="73">
        <v>1.8339999999999999E-2</v>
      </c>
      <c r="C40" s="73">
        <v>1.6750000000000001E-2</v>
      </c>
      <c r="D40" s="73">
        <v>1.5739E-2</v>
      </c>
      <c r="E40" s="73">
        <v>1.4744999999999999E-2</v>
      </c>
      <c r="F40" s="73">
        <v>1.3667E-2</v>
      </c>
      <c r="G40" s="73">
        <v>1.2859000000000001E-2</v>
      </c>
      <c r="H40" s="73">
        <v>1.184E-2</v>
      </c>
      <c r="I40" s="73">
        <v>1.0803E-2</v>
      </c>
      <c r="J40" s="73">
        <v>9.5829999999999995E-3</v>
      </c>
      <c r="K40" s="73">
        <v>7.6449999999999999E-3</v>
      </c>
      <c r="L40" s="73">
        <v>5.1700000000000001E-3</v>
      </c>
      <c r="M40" s="73">
        <v>4.0819999999999997E-3</v>
      </c>
      <c r="N40" s="73">
        <v>3.663E-3</v>
      </c>
      <c r="O40" s="73">
        <v>3.5040000000000002E-3</v>
      </c>
      <c r="P40" s="73">
        <v>3.9379999999999997E-3</v>
      </c>
      <c r="Q40" s="73">
        <v>4.1580000000000002E-3</v>
      </c>
      <c r="R40" s="73">
        <v>3.777E-3</v>
      </c>
      <c r="S40" s="73">
        <v>3.2109999999999999E-3</v>
      </c>
      <c r="T40" s="73">
        <v>2.7850000000000001E-3</v>
      </c>
      <c r="U40" s="73">
        <v>2.1740000000000002E-3</v>
      </c>
      <c r="V40" s="73">
        <v>1.3259999999999999E-3</v>
      </c>
      <c r="W40" s="73">
        <v>5.8600000000000004E-4</v>
      </c>
      <c r="X40" s="73">
        <v>1.25E-4</v>
      </c>
      <c r="Y40" s="73">
        <v>-1.4E-5</v>
      </c>
      <c r="Z40" s="73">
        <v>0</v>
      </c>
      <c r="AA40" s="73">
        <v>2.7300000000000002E-4</v>
      </c>
      <c r="AB40" s="73">
        <v>4.1899999999999999E-4</v>
      </c>
      <c r="AC40" s="73">
        <v>4.9899999999999999E-4</v>
      </c>
      <c r="AD40" s="73">
        <v>8.1300000000000003E-4</v>
      </c>
      <c r="AE40" s="73">
        <v>1.206E-3</v>
      </c>
      <c r="AF40" s="73">
        <v>1.7470000000000001E-3</v>
      </c>
      <c r="AG40" s="73">
        <v>2.3319999999999999E-3</v>
      </c>
      <c r="AH40" s="73">
        <v>3.045E-3</v>
      </c>
      <c r="AI40" s="73">
        <v>3.712E-3</v>
      </c>
      <c r="AJ40" s="73">
        <v>4.0470000000000002E-3</v>
      </c>
      <c r="AK40" s="73">
        <v>4.0959999999999998E-3</v>
      </c>
    </row>
    <row r="41" spans="1:37" ht="12.75" customHeight="1">
      <c r="A41" s="73">
        <v>1.9671000000000001E-2</v>
      </c>
      <c r="B41" s="73">
        <v>1.8516000000000001E-2</v>
      </c>
      <c r="C41" s="73">
        <v>1.6823000000000001E-2</v>
      </c>
      <c r="D41" s="73">
        <v>1.5859000000000002E-2</v>
      </c>
      <c r="E41" s="73">
        <v>1.4888999999999999E-2</v>
      </c>
      <c r="F41" s="73">
        <v>1.3717999999999999E-2</v>
      </c>
      <c r="G41" s="73">
        <v>1.2814000000000001E-2</v>
      </c>
      <c r="H41" s="73">
        <v>1.1867000000000001E-2</v>
      </c>
      <c r="I41" s="73">
        <v>1.0697999999999999E-2</v>
      </c>
      <c r="J41" s="73">
        <v>9.3959999999999998E-3</v>
      </c>
      <c r="K41" s="73">
        <v>7.5139999999999998E-3</v>
      </c>
      <c r="L41" s="73">
        <v>5.0169999999999998E-3</v>
      </c>
      <c r="M41" s="73">
        <v>3.9560000000000003E-3</v>
      </c>
      <c r="N41" s="73">
        <v>3.7339999999999999E-3</v>
      </c>
      <c r="O41" s="73">
        <v>3.545E-3</v>
      </c>
      <c r="P41" s="73">
        <v>3.777E-3</v>
      </c>
      <c r="Q41" s="73">
        <v>4.1250000000000002E-3</v>
      </c>
      <c r="R41" s="73">
        <v>3.686E-3</v>
      </c>
      <c r="S41" s="73">
        <v>3.1410000000000001E-3</v>
      </c>
      <c r="T41" s="73">
        <v>2.761E-3</v>
      </c>
      <c r="U41" s="73">
        <v>2.114E-3</v>
      </c>
      <c r="V41" s="73">
        <v>1.2509999999999999E-3</v>
      </c>
      <c r="W41" s="73">
        <v>4.86E-4</v>
      </c>
      <c r="X41" s="73">
        <v>6.6000000000000005E-5</v>
      </c>
      <c r="Y41" s="73">
        <v>-1.35E-4</v>
      </c>
      <c r="Z41" s="73">
        <v>0</v>
      </c>
      <c r="AA41" s="73">
        <v>2.6899999999999998E-4</v>
      </c>
      <c r="AB41" s="73">
        <v>5.1400000000000003E-4</v>
      </c>
      <c r="AC41" s="73">
        <v>6.5700000000000003E-4</v>
      </c>
      <c r="AD41" s="73">
        <v>9.7999999999999997E-4</v>
      </c>
      <c r="AE41" s="73">
        <v>1.451E-3</v>
      </c>
      <c r="AF41" s="73">
        <v>2.006E-3</v>
      </c>
      <c r="AG41" s="73">
        <v>2.5869999999999999E-3</v>
      </c>
      <c r="AH41" s="73">
        <v>3.4710000000000001E-3</v>
      </c>
      <c r="AI41" s="73">
        <v>4.0540000000000003E-3</v>
      </c>
      <c r="AJ41" s="73">
        <v>4.4889999999999999E-3</v>
      </c>
      <c r="AK41" s="73">
        <v>4.6889999999999996E-3</v>
      </c>
    </row>
    <row r="42" spans="1:37" ht="12.75" customHeight="1">
      <c r="A42" s="73">
        <v>1.8932000000000001E-2</v>
      </c>
      <c r="B42" s="73">
        <v>1.7849E-2</v>
      </c>
      <c r="C42" s="73">
        <v>1.6427000000000001E-2</v>
      </c>
      <c r="D42" s="73">
        <v>1.5448999999999999E-2</v>
      </c>
      <c r="E42" s="73">
        <v>1.4496999999999999E-2</v>
      </c>
      <c r="F42" s="73">
        <v>1.3439E-2</v>
      </c>
      <c r="G42" s="73">
        <v>1.2595E-2</v>
      </c>
      <c r="H42" s="73">
        <v>1.1668E-2</v>
      </c>
      <c r="I42" s="73">
        <v>1.0624E-2</v>
      </c>
      <c r="J42" s="73">
        <v>9.2890000000000004E-3</v>
      </c>
      <c r="K42" s="73">
        <v>7.3569999999999998E-3</v>
      </c>
      <c r="L42" s="73">
        <v>4.9040000000000004E-3</v>
      </c>
      <c r="M42" s="73">
        <v>3.9020000000000001E-3</v>
      </c>
      <c r="N42" s="73">
        <v>3.5660000000000002E-3</v>
      </c>
      <c r="O42" s="73">
        <v>3.4290000000000002E-3</v>
      </c>
      <c r="P42" s="73">
        <v>3.823E-3</v>
      </c>
      <c r="Q42" s="73">
        <v>4.0749999999999996E-3</v>
      </c>
      <c r="R42" s="73">
        <v>3.6600000000000001E-3</v>
      </c>
      <c r="S42" s="73">
        <v>3.003E-3</v>
      </c>
      <c r="T42" s="73">
        <v>2.611E-3</v>
      </c>
      <c r="U42" s="73">
        <v>1.9599999999999999E-3</v>
      </c>
      <c r="V42" s="73">
        <v>1.1440000000000001E-3</v>
      </c>
      <c r="W42" s="73">
        <v>4.2099999999999999E-4</v>
      </c>
      <c r="X42" s="73">
        <v>-1.8E-5</v>
      </c>
      <c r="Y42" s="73">
        <v>-1.21E-4</v>
      </c>
      <c r="Z42" s="73">
        <v>0</v>
      </c>
      <c r="AA42" s="73">
        <v>2.9100000000000003E-4</v>
      </c>
      <c r="AB42" s="73">
        <v>5.2899999999999996E-4</v>
      </c>
      <c r="AC42" s="73">
        <v>6.5399999999999996E-4</v>
      </c>
      <c r="AD42" s="73">
        <v>9.9799999999999997E-4</v>
      </c>
      <c r="AE42" s="73">
        <v>1.4599999999999999E-3</v>
      </c>
      <c r="AF42" s="73">
        <v>2.0860000000000002E-3</v>
      </c>
      <c r="AG42" s="73">
        <v>2.787E-3</v>
      </c>
      <c r="AH42" s="73">
        <v>3.725E-3</v>
      </c>
      <c r="AI42" s="73">
        <v>4.4900000000000001E-3</v>
      </c>
      <c r="AJ42" s="73">
        <v>4.9880000000000002E-3</v>
      </c>
      <c r="AK42" s="73">
        <v>5.2519999999999997E-3</v>
      </c>
    </row>
    <row r="43" spans="1:37" ht="12.75" customHeight="1">
      <c r="A43" s="73">
        <v>1.9198E-2</v>
      </c>
      <c r="B43" s="73">
        <v>1.7999999999999999E-2</v>
      </c>
      <c r="C43" s="73">
        <v>1.6434000000000001E-2</v>
      </c>
      <c r="D43" s="73">
        <v>1.5445E-2</v>
      </c>
      <c r="E43" s="73">
        <v>1.4456999999999999E-2</v>
      </c>
      <c r="F43" s="73">
        <v>1.3395000000000001E-2</v>
      </c>
      <c r="G43" s="73">
        <v>1.2553E-2</v>
      </c>
      <c r="H43" s="73">
        <v>1.1501000000000001E-2</v>
      </c>
      <c r="I43" s="73">
        <v>1.038E-2</v>
      </c>
      <c r="J43" s="73">
        <v>9.0369999999999999E-3</v>
      </c>
      <c r="K43" s="73">
        <v>7.1170000000000001E-3</v>
      </c>
      <c r="L43" s="73">
        <v>4.6759999999999996E-3</v>
      </c>
      <c r="M43" s="73">
        <v>3.653E-3</v>
      </c>
      <c r="N43" s="73">
        <v>3.3570000000000002E-3</v>
      </c>
      <c r="O43" s="73">
        <v>3.2889999999999998E-3</v>
      </c>
      <c r="P43" s="73">
        <v>3.673E-3</v>
      </c>
      <c r="Q43" s="73">
        <v>3.9789999999999999E-3</v>
      </c>
      <c r="R43" s="73">
        <v>3.5980000000000001E-3</v>
      </c>
      <c r="S43" s="73">
        <v>3.0179999999999998E-3</v>
      </c>
      <c r="T43" s="73">
        <v>2.588E-3</v>
      </c>
      <c r="U43" s="73">
        <v>1.902E-3</v>
      </c>
      <c r="V43" s="73">
        <v>1.0330000000000001E-3</v>
      </c>
      <c r="W43" s="73">
        <v>2.7999999999999998E-4</v>
      </c>
      <c r="X43" s="73">
        <v>-5.1999999999999997E-5</v>
      </c>
      <c r="Y43" s="73">
        <v>-1.2999999999999999E-4</v>
      </c>
      <c r="Z43" s="73">
        <v>0</v>
      </c>
      <c r="AA43" s="73">
        <v>3.6699999999999998E-4</v>
      </c>
      <c r="AB43" s="73">
        <v>5.8299999999999997E-4</v>
      </c>
      <c r="AC43" s="73">
        <v>7.9600000000000005E-4</v>
      </c>
      <c r="AD43" s="73">
        <v>1.204E-3</v>
      </c>
      <c r="AE43" s="73">
        <v>1.7030000000000001E-3</v>
      </c>
      <c r="AF43" s="73">
        <v>2.3809999999999999E-3</v>
      </c>
      <c r="AG43" s="73">
        <v>3.1099999999999999E-3</v>
      </c>
      <c r="AH43" s="73">
        <v>3.999E-3</v>
      </c>
      <c r="AI43" s="73">
        <v>4.836E-3</v>
      </c>
      <c r="AJ43" s="73">
        <v>5.4619999999999998E-3</v>
      </c>
      <c r="AK43" s="73">
        <v>5.6210000000000001E-3</v>
      </c>
    </row>
    <row r="44" spans="1:37" ht="12.75" customHeight="1">
      <c r="A44" s="73">
        <v>1.9143E-2</v>
      </c>
      <c r="B44" s="73">
        <v>1.8010999999999999E-2</v>
      </c>
      <c r="C44" s="73">
        <v>1.6428000000000002E-2</v>
      </c>
      <c r="D44" s="73">
        <v>1.5429E-2</v>
      </c>
      <c r="E44" s="73">
        <v>1.4456999999999999E-2</v>
      </c>
      <c r="F44" s="73">
        <v>1.3337999999999999E-2</v>
      </c>
      <c r="G44" s="73">
        <v>1.2402E-2</v>
      </c>
      <c r="H44" s="73">
        <v>1.1441E-2</v>
      </c>
      <c r="I44" s="73">
        <v>1.0264000000000001E-2</v>
      </c>
      <c r="J44" s="73">
        <v>8.8730000000000007E-3</v>
      </c>
      <c r="K44" s="73">
        <v>6.9950000000000003E-3</v>
      </c>
      <c r="L44" s="73">
        <v>4.5240000000000002E-3</v>
      </c>
      <c r="M44" s="73">
        <v>3.5639999999999999E-3</v>
      </c>
      <c r="N44" s="73">
        <v>3.3679999999999999E-3</v>
      </c>
      <c r="O44" s="73">
        <v>3.2569999999999999E-3</v>
      </c>
      <c r="P44" s="73">
        <v>3.6029999999999999E-3</v>
      </c>
      <c r="Q44" s="73">
        <v>3.901E-3</v>
      </c>
      <c r="R44" s="73">
        <v>3.444E-3</v>
      </c>
      <c r="S44" s="73">
        <v>2.8760000000000001E-3</v>
      </c>
      <c r="T44" s="73">
        <v>2.477E-3</v>
      </c>
      <c r="U44" s="73">
        <v>1.8389999999999999E-3</v>
      </c>
      <c r="V44" s="73">
        <v>9.7199999999999999E-4</v>
      </c>
      <c r="W44" s="73">
        <v>2.3699999999999999E-4</v>
      </c>
      <c r="X44" s="73">
        <v>-1.16E-4</v>
      </c>
      <c r="Y44" s="73">
        <v>-2.0799999999999999E-4</v>
      </c>
      <c r="Z44" s="73">
        <v>0</v>
      </c>
      <c r="AA44" s="73">
        <v>3.4400000000000001E-4</v>
      </c>
      <c r="AB44" s="73">
        <v>6.0800000000000003E-4</v>
      </c>
      <c r="AC44" s="73">
        <v>8.5400000000000005E-4</v>
      </c>
      <c r="AD44" s="73">
        <v>1.2869999999999999E-3</v>
      </c>
      <c r="AE44" s="73">
        <v>1.8519999999999999E-3</v>
      </c>
      <c r="AF44" s="73">
        <v>2.5209999999999998E-3</v>
      </c>
      <c r="AG44" s="73">
        <v>3.199E-3</v>
      </c>
      <c r="AH44" s="73">
        <v>4.3220000000000003E-3</v>
      </c>
      <c r="AI44" s="73">
        <v>5.1070000000000004E-3</v>
      </c>
      <c r="AJ44" s="73">
        <v>5.8669999999999998E-3</v>
      </c>
      <c r="AK44" s="73">
        <v>6.2069999999999998E-3</v>
      </c>
    </row>
    <row r="45" spans="1:37" ht="12.75" customHeight="1">
      <c r="A45" s="73">
        <v>1.8158000000000001E-2</v>
      </c>
      <c r="B45" s="73">
        <v>1.6988E-2</v>
      </c>
      <c r="C45" s="73">
        <v>1.5412E-2</v>
      </c>
      <c r="D45" s="73">
        <v>1.4442999999999999E-2</v>
      </c>
      <c r="E45" s="73">
        <v>1.3481E-2</v>
      </c>
      <c r="F45" s="73">
        <v>1.2466E-2</v>
      </c>
      <c r="G45" s="73">
        <v>1.1755E-2</v>
      </c>
      <c r="H45" s="73">
        <v>1.0921999999999999E-2</v>
      </c>
      <c r="I45" s="73">
        <v>9.868E-3</v>
      </c>
      <c r="J45" s="73">
        <v>8.6269999999999993E-3</v>
      </c>
      <c r="K45" s="73">
        <v>6.8690000000000001E-3</v>
      </c>
      <c r="L45" s="73">
        <v>4.614E-3</v>
      </c>
      <c r="M45" s="73">
        <v>3.7109999999999999E-3</v>
      </c>
      <c r="N45" s="73">
        <v>3.4629999999999999E-3</v>
      </c>
      <c r="O45" s="73">
        <v>3.2299999999999998E-3</v>
      </c>
      <c r="P45" s="73">
        <v>3.4629999999999999E-3</v>
      </c>
      <c r="Q45" s="73">
        <v>3.7299999999999998E-3</v>
      </c>
      <c r="R45" s="73">
        <v>3.2030000000000001E-3</v>
      </c>
      <c r="S45" s="73">
        <v>2.594E-3</v>
      </c>
      <c r="T45" s="73">
        <v>2.0890000000000001E-3</v>
      </c>
      <c r="U45" s="73">
        <v>1.3439999999999999E-3</v>
      </c>
      <c r="V45" s="73">
        <v>4.73E-4</v>
      </c>
      <c r="W45" s="73">
        <v>-2.3499999999999999E-4</v>
      </c>
      <c r="X45" s="73">
        <v>-4.4499999999999997E-4</v>
      </c>
      <c r="Y45" s="73">
        <v>-3.77E-4</v>
      </c>
      <c r="Z45" s="73">
        <v>0</v>
      </c>
      <c r="AA45" s="73">
        <v>4.86E-4</v>
      </c>
      <c r="AB45" s="73">
        <v>8.7500000000000002E-4</v>
      </c>
      <c r="AC45" s="73">
        <v>1.2689999999999999E-3</v>
      </c>
      <c r="AD45" s="73">
        <v>1.8220000000000001E-3</v>
      </c>
      <c r="AE45" s="73">
        <v>2.506E-3</v>
      </c>
      <c r="AF45" s="73">
        <v>3.2650000000000001E-3</v>
      </c>
      <c r="AG45" s="73">
        <v>4.0169999999999997E-3</v>
      </c>
      <c r="AH45" s="73">
        <v>5.1520000000000003E-3</v>
      </c>
      <c r="AI45" s="73">
        <v>6.0689999999999997E-3</v>
      </c>
      <c r="AJ45" s="73">
        <v>6.8719999999999996E-3</v>
      </c>
      <c r="AK45" s="73">
        <v>7.1510000000000002E-3</v>
      </c>
    </row>
    <row r="46" spans="1:37" ht="12.75" customHeight="1">
      <c r="A46" s="73">
        <v>1.8314E-2</v>
      </c>
      <c r="B46" s="73">
        <v>1.7135000000000001E-2</v>
      </c>
      <c r="C46" s="73">
        <v>1.5640999999999999E-2</v>
      </c>
      <c r="D46" s="73">
        <v>1.4603E-2</v>
      </c>
      <c r="E46" s="73">
        <v>1.3642E-2</v>
      </c>
      <c r="F46" s="73">
        <v>1.2638E-2</v>
      </c>
      <c r="G46" s="73">
        <v>1.1875E-2</v>
      </c>
      <c r="H46" s="73">
        <v>1.1058999999999999E-2</v>
      </c>
      <c r="I46" s="73">
        <v>1.0054E-2</v>
      </c>
      <c r="J46" s="73">
        <v>8.7690000000000008E-3</v>
      </c>
      <c r="K46" s="73">
        <v>6.9740000000000002E-3</v>
      </c>
      <c r="L46" s="73">
        <v>4.679E-3</v>
      </c>
      <c r="M46" s="73">
        <v>3.8089999999999999E-3</v>
      </c>
      <c r="N46" s="73">
        <v>3.5149999999999999E-3</v>
      </c>
      <c r="O46" s="73">
        <v>3.2450000000000001E-3</v>
      </c>
      <c r="P46" s="73">
        <v>3.5479999999999999E-3</v>
      </c>
      <c r="Q46" s="73">
        <v>3.7299999999999998E-3</v>
      </c>
      <c r="R46" s="73">
        <v>3.2169999999999998E-3</v>
      </c>
      <c r="S46" s="73">
        <v>2.5439999999999998E-3</v>
      </c>
      <c r="T46" s="73">
        <v>2.0240000000000002E-3</v>
      </c>
      <c r="U46" s="73">
        <v>1.3259999999999999E-3</v>
      </c>
      <c r="V46" s="73">
        <v>4.4999999999999999E-4</v>
      </c>
      <c r="W46" s="73">
        <v>-1.46E-4</v>
      </c>
      <c r="X46" s="73">
        <v>-4.6200000000000001E-4</v>
      </c>
      <c r="Y46" s="73">
        <v>-3.5199999999999999E-4</v>
      </c>
      <c r="Z46" s="73">
        <v>0</v>
      </c>
      <c r="AA46" s="73">
        <v>4.5199999999999998E-4</v>
      </c>
      <c r="AB46" s="73">
        <v>9.2400000000000002E-4</v>
      </c>
      <c r="AC46" s="73">
        <v>1.23E-3</v>
      </c>
      <c r="AD46" s="73">
        <v>1.7589999999999999E-3</v>
      </c>
      <c r="AE46" s="73">
        <v>2.4390000000000002E-3</v>
      </c>
      <c r="AF46" s="73">
        <v>3.202E-3</v>
      </c>
      <c r="AG46" s="73">
        <v>4.0400000000000002E-3</v>
      </c>
      <c r="AH46" s="73">
        <v>5.2329999999999998E-3</v>
      </c>
      <c r="AI46" s="73">
        <v>6.2579999999999997E-3</v>
      </c>
      <c r="AJ46" s="73">
        <v>7.0190000000000001E-3</v>
      </c>
      <c r="AK46" s="73">
        <v>7.4970000000000002E-3</v>
      </c>
    </row>
    <row r="47" spans="1:37" ht="12.75" customHeight="1">
      <c r="A47" s="73">
        <v>1.8539E-2</v>
      </c>
      <c r="B47" s="73">
        <v>1.7312999999999999E-2</v>
      </c>
      <c r="C47" s="73">
        <v>1.5755000000000002E-2</v>
      </c>
      <c r="D47" s="73">
        <v>1.4697999999999999E-2</v>
      </c>
      <c r="E47" s="73">
        <v>1.3702000000000001E-2</v>
      </c>
      <c r="F47" s="73">
        <v>1.2711999999999999E-2</v>
      </c>
      <c r="G47" s="73">
        <v>1.1972999999999999E-2</v>
      </c>
      <c r="H47" s="73">
        <v>1.1051999999999999E-2</v>
      </c>
      <c r="I47" s="73">
        <v>1.0026E-2</v>
      </c>
      <c r="J47" s="73">
        <v>8.7399999999999995E-3</v>
      </c>
      <c r="K47" s="73">
        <v>6.888E-3</v>
      </c>
      <c r="L47" s="73">
        <v>4.6930000000000001E-3</v>
      </c>
      <c r="M47" s="73">
        <v>3.8370000000000001E-3</v>
      </c>
      <c r="N47" s="73">
        <v>3.4789999999999999E-3</v>
      </c>
      <c r="O47" s="73">
        <v>3.248E-3</v>
      </c>
      <c r="P47" s="73">
        <v>3.5300000000000002E-3</v>
      </c>
      <c r="Q47" s="73">
        <v>3.7420000000000001E-3</v>
      </c>
      <c r="R47" s="73">
        <v>3.264E-3</v>
      </c>
      <c r="S47" s="73">
        <v>2.6090000000000002E-3</v>
      </c>
      <c r="T47" s="73">
        <v>2.0799999999999998E-3</v>
      </c>
      <c r="U47" s="73">
        <v>1.397E-3</v>
      </c>
      <c r="V47" s="73">
        <v>5.0799999999999999E-4</v>
      </c>
      <c r="W47" s="73">
        <v>-1.7000000000000001E-4</v>
      </c>
      <c r="X47" s="73">
        <v>-4.3199999999999998E-4</v>
      </c>
      <c r="Y47" s="73">
        <v>-3.5599999999999998E-4</v>
      </c>
      <c r="Z47" s="73">
        <v>0</v>
      </c>
      <c r="AA47" s="73">
        <v>4.7600000000000002E-4</v>
      </c>
      <c r="AB47" s="73">
        <v>8.4999999999999995E-4</v>
      </c>
      <c r="AC47" s="73">
        <v>1.2130000000000001E-3</v>
      </c>
      <c r="AD47" s="73">
        <v>1.7750000000000001E-3</v>
      </c>
      <c r="AE47" s="73">
        <v>2.4290000000000002E-3</v>
      </c>
      <c r="AF47" s="73">
        <v>3.222E-3</v>
      </c>
      <c r="AG47" s="73">
        <v>4.0959999999999998E-3</v>
      </c>
      <c r="AH47" s="73">
        <v>5.2319999999999997E-3</v>
      </c>
      <c r="AI47" s="73">
        <v>6.3340000000000002E-3</v>
      </c>
      <c r="AJ47" s="73">
        <v>7.2589999999999998E-3</v>
      </c>
      <c r="AK47" s="73">
        <v>7.5940000000000001E-3</v>
      </c>
    </row>
    <row r="48" spans="1:37" ht="12.75" customHeight="1">
      <c r="A48" s="73">
        <v>1.9130999999999999E-2</v>
      </c>
      <c r="B48" s="73">
        <v>1.7933000000000001E-2</v>
      </c>
      <c r="C48" s="73">
        <v>1.6313999999999999E-2</v>
      </c>
      <c r="D48" s="73">
        <v>1.5224E-2</v>
      </c>
      <c r="E48" s="73">
        <v>1.4185E-2</v>
      </c>
      <c r="F48" s="73">
        <v>1.3063E-2</v>
      </c>
      <c r="G48" s="73">
        <v>1.2263E-2</v>
      </c>
      <c r="H48" s="73">
        <v>1.133E-2</v>
      </c>
      <c r="I48" s="73">
        <v>1.022E-2</v>
      </c>
      <c r="J48" s="73">
        <v>8.9239999999999996E-3</v>
      </c>
      <c r="K48" s="73">
        <v>7.1599999999999997E-3</v>
      </c>
      <c r="L48" s="73">
        <v>4.9199999999999999E-3</v>
      </c>
      <c r="M48" s="73">
        <v>4.0280000000000003E-3</v>
      </c>
      <c r="N48" s="73">
        <v>3.7499999999999999E-3</v>
      </c>
      <c r="O48" s="73">
        <v>3.4580000000000001E-3</v>
      </c>
      <c r="P48" s="73">
        <v>3.676E-3</v>
      </c>
      <c r="Q48" s="73">
        <v>3.9139999999999999E-3</v>
      </c>
      <c r="R48" s="73">
        <v>3.3530000000000001E-3</v>
      </c>
      <c r="S48" s="73">
        <v>2.7130000000000001E-3</v>
      </c>
      <c r="T48" s="73">
        <v>2.163E-3</v>
      </c>
      <c r="U48" s="73">
        <v>1.462E-3</v>
      </c>
      <c r="V48" s="73">
        <v>5.7600000000000001E-4</v>
      </c>
      <c r="W48" s="73">
        <v>-1.13E-4</v>
      </c>
      <c r="X48" s="73">
        <v>-3.9100000000000002E-4</v>
      </c>
      <c r="Y48" s="73">
        <v>-3.48E-4</v>
      </c>
      <c r="Z48" s="73">
        <v>0</v>
      </c>
      <c r="AA48" s="73">
        <v>4.9100000000000001E-4</v>
      </c>
      <c r="AB48" s="73">
        <v>8.8199999999999997E-4</v>
      </c>
      <c r="AC48" s="73">
        <v>1.2080000000000001E-3</v>
      </c>
      <c r="AD48" s="73">
        <v>1.763E-3</v>
      </c>
      <c r="AE48" s="73">
        <v>2.4550000000000002E-3</v>
      </c>
      <c r="AF48" s="73">
        <v>3.2269999999999998E-3</v>
      </c>
      <c r="AG48" s="73">
        <v>4.0610000000000004E-3</v>
      </c>
      <c r="AH48" s="73">
        <v>5.3239999999999997E-3</v>
      </c>
      <c r="AI48" s="73">
        <v>6.4270000000000004E-3</v>
      </c>
      <c r="AJ48" s="73">
        <v>7.424E-3</v>
      </c>
      <c r="AK48" s="73">
        <v>7.8879999999999992E-3</v>
      </c>
    </row>
    <row r="49" spans="1:37" ht="12.75" customHeight="1">
      <c r="A49" s="73">
        <v>1.951E-2</v>
      </c>
      <c r="B49" s="73">
        <v>1.8270999999999999E-2</v>
      </c>
      <c r="C49" s="73">
        <v>1.6694000000000001E-2</v>
      </c>
      <c r="D49" s="73">
        <v>1.5551000000000001E-2</v>
      </c>
      <c r="E49" s="73">
        <v>1.4489E-2</v>
      </c>
      <c r="F49" s="73">
        <v>1.3377E-2</v>
      </c>
      <c r="G49" s="73">
        <v>1.2501E-2</v>
      </c>
      <c r="H49" s="73">
        <v>1.1542E-2</v>
      </c>
      <c r="I49" s="73">
        <v>1.0462000000000001E-2</v>
      </c>
      <c r="J49" s="73">
        <v>9.1020000000000007E-3</v>
      </c>
      <c r="K49" s="73">
        <v>7.2480000000000001E-3</v>
      </c>
      <c r="L49" s="73">
        <v>5.0350000000000004E-3</v>
      </c>
      <c r="M49" s="73">
        <v>4.1660000000000004E-3</v>
      </c>
      <c r="N49" s="73">
        <v>3.8140000000000001E-3</v>
      </c>
      <c r="O49" s="73">
        <v>3.4770000000000001E-3</v>
      </c>
      <c r="P49" s="73">
        <v>3.7369999999999999E-3</v>
      </c>
      <c r="Q49" s="73">
        <v>3.8670000000000002E-3</v>
      </c>
      <c r="R49" s="73">
        <v>3.3839999999999999E-3</v>
      </c>
      <c r="S49" s="73">
        <v>2.7000000000000001E-3</v>
      </c>
      <c r="T49" s="73">
        <v>2.16E-3</v>
      </c>
      <c r="U49" s="73">
        <v>1.4369999999999999E-3</v>
      </c>
      <c r="V49" s="73">
        <v>5.6899999999999995E-4</v>
      </c>
      <c r="W49" s="73">
        <v>-9.2E-5</v>
      </c>
      <c r="X49" s="73">
        <v>-4.1100000000000002E-4</v>
      </c>
      <c r="Y49" s="73">
        <v>-2.9799999999999998E-4</v>
      </c>
      <c r="Z49" s="73">
        <v>0</v>
      </c>
      <c r="AA49" s="73">
        <v>4.3100000000000001E-4</v>
      </c>
      <c r="AB49" s="73">
        <v>8.52E-4</v>
      </c>
      <c r="AC49" s="73">
        <v>1.1440000000000001E-3</v>
      </c>
      <c r="AD49" s="73">
        <v>1.6850000000000001E-3</v>
      </c>
      <c r="AE49" s="73">
        <v>2.366E-3</v>
      </c>
      <c r="AF49" s="73">
        <v>3.124E-3</v>
      </c>
      <c r="AG49" s="73">
        <v>4.045E-3</v>
      </c>
      <c r="AH49" s="73">
        <v>5.2979999999999998E-3</v>
      </c>
      <c r="AI49" s="73">
        <v>6.5690000000000002E-3</v>
      </c>
      <c r="AJ49" s="73">
        <v>7.587E-3</v>
      </c>
      <c r="AK49" s="73">
        <v>8.0999999999999996E-3</v>
      </c>
    </row>
    <row r="50" spans="1:37" ht="12.75" customHeight="1">
      <c r="A50" s="73">
        <v>2.0042999999999998E-2</v>
      </c>
      <c r="B50" s="73">
        <v>1.8800000000000001E-2</v>
      </c>
      <c r="C50" s="73">
        <v>1.7141E-2</v>
      </c>
      <c r="D50" s="73">
        <v>1.5984000000000002E-2</v>
      </c>
      <c r="E50" s="73">
        <v>1.4881E-2</v>
      </c>
      <c r="F50" s="73">
        <v>1.3728000000000001E-2</v>
      </c>
      <c r="G50" s="73">
        <v>1.2845000000000001E-2</v>
      </c>
      <c r="H50" s="73">
        <v>1.1807E-2</v>
      </c>
      <c r="I50" s="73">
        <v>1.0629E-2</v>
      </c>
      <c r="J50" s="73">
        <v>9.3139999999999994E-3</v>
      </c>
      <c r="K50" s="73">
        <v>7.456E-3</v>
      </c>
      <c r="L50" s="73">
        <v>5.267E-3</v>
      </c>
      <c r="M50" s="73">
        <v>4.3699999999999998E-3</v>
      </c>
      <c r="N50" s="73">
        <v>4.0330000000000001E-3</v>
      </c>
      <c r="O50" s="73">
        <v>3.699E-3</v>
      </c>
      <c r="P50" s="73">
        <v>3.8769999999999998E-3</v>
      </c>
      <c r="Q50" s="73">
        <v>4.0639999999999999E-3</v>
      </c>
      <c r="R50" s="73">
        <v>3.5539999999999999E-3</v>
      </c>
      <c r="S50" s="73">
        <v>2.8600000000000001E-3</v>
      </c>
      <c r="T50" s="73">
        <v>2.2920000000000002E-3</v>
      </c>
      <c r="U50" s="73">
        <v>1.5770000000000001E-3</v>
      </c>
      <c r="V50" s="73">
        <v>6.8199999999999999E-4</v>
      </c>
      <c r="W50" s="73">
        <v>-4.1999999999999998E-5</v>
      </c>
      <c r="X50" s="73">
        <v>-3.4099999999999999E-4</v>
      </c>
      <c r="Y50" s="73">
        <v>-2.7799999999999998E-4</v>
      </c>
      <c r="Z50" s="73">
        <v>0</v>
      </c>
      <c r="AA50" s="73">
        <v>4.7199999999999998E-4</v>
      </c>
      <c r="AB50" s="73">
        <v>8.4099999999999995E-4</v>
      </c>
      <c r="AC50" s="73">
        <v>1.1310000000000001E-3</v>
      </c>
      <c r="AD50" s="73">
        <v>1.6819999999999999E-3</v>
      </c>
      <c r="AE50" s="73">
        <v>2.3549999999999999E-3</v>
      </c>
      <c r="AF50" s="73">
        <v>3.1510000000000002E-3</v>
      </c>
      <c r="AG50" s="73">
        <v>4.0959999999999998E-3</v>
      </c>
      <c r="AH50" s="73">
        <v>5.3280000000000003E-3</v>
      </c>
      <c r="AI50" s="73">
        <v>6.6080000000000002E-3</v>
      </c>
      <c r="AJ50" s="73">
        <v>7.7790000000000003E-3</v>
      </c>
      <c r="AK50" s="73">
        <v>8.2959999999999996E-3</v>
      </c>
    </row>
    <row r="51" spans="1:37" ht="12.75" customHeight="1">
      <c r="A51" s="73">
        <v>2.0565E-2</v>
      </c>
      <c r="B51" s="73">
        <v>1.9341000000000001E-2</v>
      </c>
      <c r="C51" s="73">
        <v>1.7686E-2</v>
      </c>
      <c r="D51" s="73">
        <v>1.6511000000000001E-2</v>
      </c>
      <c r="E51" s="73">
        <v>1.5375E-2</v>
      </c>
      <c r="F51" s="73">
        <v>1.4168E-2</v>
      </c>
      <c r="G51" s="73">
        <v>1.3211000000000001E-2</v>
      </c>
      <c r="H51" s="73">
        <v>1.2166E-2</v>
      </c>
      <c r="I51" s="73">
        <v>1.0995E-2</v>
      </c>
      <c r="J51" s="73">
        <v>9.5999999999999992E-3</v>
      </c>
      <c r="K51" s="73">
        <v>7.7460000000000003E-3</v>
      </c>
      <c r="L51" s="73">
        <v>5.5519999999999996E-3</v>
      </c>
      <c r="M51" s="73">
        <v>4.6550000000000003E-3</v>
      </c>
      <c r="N51" s="73">
        <v>4.2909999999999997E-3</v>
      </c>
      <c r="O51" s="73">
        <v>3.895E-3</v>
      </c>
      <c r="P51" s="73">
        <v>4.0670000000000003E-3</v>
      </c>
      <c r="Q51" s="73">
        <v>4.1830000000000001E-3</v>
      </c>
      <c r="R51" s="73">
        <v>3.6259999999999999E-3</v>
      </c>
      <c r="S51" s="73">
        <v>2.954E-3</v>
      </c>
      <c r="T51" s="73">
        <v>2.3679999999999999E-3</v>
      </c>
      <c r="U51" s="73">
        <v>1.639E-3</v>
      </c>
      <c r="V51" s="73">
        <v>7.1000000000000002E-4</v>
      </c>
      <c r="W51" s="73">
        <v>3.1000000000000001E-5</v>
      </c>
      <c r="X51" s="73">
        <v>-2.9E-4</v>
      </c>
      <c r="Y51" s="73">
        <v>-2.5900000000000001E-4</v>
      </c>
      <c r="Z51" s="73">
        <v>0</v>
      </c>
      <c r="AA51" s="73">
        <v>4.2700000000000002E-4</v>
      </c>
      <c r="AB51" s="73">
        <v>8.1999999999999998E-4</v>
      </c>
      <c r="AC51" s="73">
        <v>1.1329999999999999E-3</v>
      </c>
      <c r="AD51" s="73">
        <v>1.606E-3</v>
      </c>
      <c r="AE51" s="73">
        <v>2.3249999999999998E-3</v>
      </c>
      <c r="AF51" s="73">
        <v>3.1250000000000002E-3</v>
      </c>
      <c r="AG51" s="73">
        <v>4.0280000000000003E-3</v>
      </c>
      <c r="AH51" s="73">
        <v>5.3839999999999999E-3</v>
      </c>
      <c r="AI51" s="73">
        <v>6.6829999999999997E-3</v>
      </c>
      <c r="AJ51" s="73">
        <v>7.8740000000000008E-3</v>
      </c>
      <c r="AK51" s="73">
        <v>8.5050000000000004E-3</v>
      </c>
    </row>
    <row r="52" spans="1:37" ht="12.75" customHeight="1">
      <c r="A52" s="73">
        <v>2.0715999999999998E-2</v>
      </c>
      <c r="B52" s="73">
        <v>1.9498999999999999E-2</v>
      </c>
      <c r="C52" s="73">
        <v>1.7885000000000002E-2</v>
      </c>
      <c r="D52" s="73">
        <v>1.6677999999999998E-2</v>
      </c>
      <c r="E52" s="73">
        <v>1.5535E-2</v>
      </c>
      <c r="F52" s="73">
        <v>1.4331E-2</v>
      </c>
      <c r="G52" s="73">
        <v>1.3350000000000001E-2</v>
      </c>
      <c r="H52" s="73">
        <v>1.2253999999999999E-2</v>
      </c>
      <c r="I52" s="73">
        <v>1.1057000000000001E-2</v>
      </c>
      <c r="J52" s="73">
        <v>9.6579999999999999E-3</v>
      </c>
      <c r="K52" s="73">
        <v>7.7910000000000002E-3</v>
      </c>
      <c r="L52" s="73">
        <v>5.6499999999999996E-3</v>
      </c>
      <c r="M52" s="73">
        <v>4.7790000000000003E-3</v>
      </c>
      <c r="N52" s="73">
        <v>4.365E-3</v>
      </c>
      <c r="O52" s="73">
        <v>3.993E-3</v>
      </c>
      <c r="P52" s="73">
        <v>4.1409999999999997E-3</v>
      </c>
      <c r="Q52" s="73">
        <v>4.2779999999999997E-3</v>
      </c>
      <c r="R52" s="73">
        <v>3.7130000000000002E-3</v>
      </c>
      <c r="S52" s="73">
        <v>2.9979999999999998E-3</v>
      </c>
      <c r="T52" s="73">
        <v>2.4359999999999998E-3</v>
      </c>
      <c r="U52" s="73">
        <v>1.7060000000000001E-3</v>
      </c>
      <c r="V52" s="73">
        <v>7.8200000000000003E-4</v>
      </c>
      <c r="W52" s="73">
        <v>5.7000000000000003E-5</v>
      </c>
      <c r="X52" s="73">
        <v>-2.81E-4</v>
      </c>
      <c r="Y52" s="73">
        <v>-2.2699999999999999E-4</v>
      </c>
      <c r="Z52" s="73">
        <v>0</v>
      </c>
      <c r="AA52" s="73">
        <v>4.3100000000000001E-4</v>
      </c>
      <c r="AB52" s="73">
        <v>7.7700000000000002E-4</v>
      </c>
      <c r="AC52" s="73">
        <v>1.049E-3</v>
      </c>
      <c r="AD52" s="73">
        <v>1.5759999999999999E-3</v>
      </c>
      <c r="AE52" s="73">
        <v>2.2230000000000001E-3</v>
      </c>
      <c r="AF52" s="73">
        <v>3.039E-3</v>
      </c>
      <c r="AG52" s="73">
        <v>4.0200000000000001E-3</v>
      </c>
      <c r="AH52" s="73">
        <v>5.3200000000000001E-3</v>
      </c>
      <c r="AI52" s="73">
        <v>6.7149999999999996E-3</v>
      </c>
      <c r="AJ52" s="73">
        <v>7.9979999999999999E-3</v>
      </c>
      <c r="AK52" s="73">
        <v>8.6180000000000007E-3</v>
      </c>
    </row>
    <row r="53" spans="1:37" ht="12.75" customHeight="1">
      <c r="A53" s="73">
        <v>2.0760000000000001E-2</v>
      </c>
      <c r="B53" s="73">
        <v>1.9549E-2</v>
      </c>
      <c r="C53" s="73">
        <v>1.789E-2</v>
      </c>
      <c r="D53" s="73">
        <v>1.6685999999999999E-2</v>
      </c>
      <c r="E53" s="73">
        <v>1.5528E-2</v>
      </c>
      <c r="F53" s="73">
        <v>1.4331E-2</v>
      </c>
      <c r="G53" s="73">
        <v>1.3341E-2</v>
      </c>
      <c r="H53" s="73">
        <v>1.225E-2</v>
      </c>
      <c r="I53" s="73">
        <v>1.0997E-2</v>
      </c>
      <c r="J53" s="73">
        <v>9.6159999999999995E-3</v>
      </c>
      <c r="K53" s="73">
        <v>7.7770000000000001E-3</v>
      </c>
      <c r="L53" s="73">
        <v>5.6299999999999996E-3</v>
      </c>
      <c r="M53" s="73">
        <v>4.7520000000000001E-3</v>
      </c>
      <c r="N53" s="73">
        <v>4.3480000000000003E-3</v>
      </c>
      <c r="O53" s="73">
        <v>3.9500000000000004E-3</v>
      </c>
      <c r="P53" s="73">
        <v>4.0949999999999997E-3</v>
      </c>
      <c r="Q53" s="73">
        <v>4.2370000000000003E-3</v>
      </c>
      <c r="R53" s="73">
        <v>3.679E-3</v>
      </c>
      <c r="S53" s="73">
        <v>2.983E-3</v>
      </c>
      <c r="T53" s="73">
        <v>2.418E-3</v>
      </c>
      <c r="U53" s="73">
        <v>1.694E-3</v>
      </c>
      <c r="V53" s="73">
        <v>7.6199999999999998E-4</v>
      </c>
      <c r="W53" s="73">
        <v>7.2999999999999999E-5</v>
      </c>
      <c r="X53" s="73">
        <v>-2.42E-4</v>
      </c>
      <c r="Y53" s="73">
        <v>-2.5900000000000001E-4</v>
      </c>
      <c r="Z53" s="73">
        <v>0</v>
      </c>
      <c r="AA53" s="73">
        <v>3.9100000000000002E-4</v>
      </c>
      <c r="AB53" s="73">
        <v>7.3099999999999999E-4</v>
      </c>
      <c r="AC53" s="73">
        <v>9.990000000000001E-4</v>
      </c>
      <c r="AD53" s="73">
        <v>1.526E-3</v>
      </c>
      <c r="AE53" s="73">
        <v>2.1800000000000001E-3</v>
      </c>
      <c r="AF53" s="73">
        <v>2.9949999999999998E-3</v>
      </c>
      <c r="AG53" s="73">
        <v>3.9459999999999999E-3</v>
      </c>
      <c r="AH53" s="73">
        <v>5.2820000000000002E-3</v>
      </c>
      <c r="AI53" s="73">
        <v>6.6639999999999998E-3</v>
      </c>
      <c r="AJ53" s="73">
        <v>8.0520000000000001E-3</v>
      </c>
      <c r="AK53" s="73">
        <v>8.7589999999999994E-3</v>
      </c>
    </row>
    <row r="54" spans="1:37" ht="12.75" customHeight="1">
      <c r="A54" s="73">
        <v>2.0656999999999998E-2</v>
      </c>
      <c r="B54" s="73">
        <v>1.9459000000000001E-2</v>
      </c>
      <c r="C54" s="73">
        <v>1.7839000000000001E-2</v>
      </c>
      <c r="D54" s="73">
        <v>1.6636000000000001E-2</v>
      </c>
      <c r="E54" s="73">
        <v>1.5506000000000001E-2</v>
      </c>
      <c r="F54" s="73">
        <v>1.4272E-2</v>
      </c>
      <c r="G54" s="73">
        <v>1.3258000000000001E-2</v>
      </c>
      <c r="H54" s="73">
        <v>1.2156E-2</v>
      </c>
      <c r="I54" s="73">
        <v>1.0926999999999999E-2</v>
      </c>
      <c r="J54" s="73">
        <v>9.5119999999999996E-3</v>
      </c>
      <c r="K54" s="73">
        <v>7.672E-3</v>
      </c>
      <c r="L54" s="73">
        <v>5.5929999999999999E-3</v>
      </c>
      <c r="M54" s="73">
        <v>4.7140000000000003E-3</v>
      </c>
      <c r="N54" s="73">
        <v>4.2929999999999999E-3</v>
      </c>
      <c r="O54" s="73">
        <v>3.9060000000000002E-3</v>
      </c>
      <c r="P54" s="73">
        <v>4.0530000000000002E-3</v>
      </c>
      <c r="Q54" s="73">
        <v>4.1920000000000004E-3</v>
      </c>
      <c r="R54" s="73">
        <v>3.64E-3</v>
      </c>
      <c r="S54" s="73">
        <v>2.9369999999999999E-3</v>
      </c>
      <c r="T54" s="73">
        <v>2.3809999999999999E-3</v>
      </c>
      <c r="U54" s="73">
        <v>1.686E-3</v>
      </c>
      <c r="V54" s="73">
        <v>7.9699999999999997E-4</v>
      </c>
      <c r="W54" s="73">
        <v>1.12E-4</v>
      </c>
      <c r="X54" s="73">
        <v>-2.1800000000000001E-4</v>
      </c>
      <c r="Y54" s="73">
        <v>-2.1699999999999999E-4</v>
      </c>
      <c r="Z54" s="73">
        <v>0</v>
      </c>
      <c r="AA54" s="73">
        <v>3.8499999999999998E-4</v>
      </c>
      <c r="AB54" s="73">
        <v>7.1000000000000002E-4</v>
      </c>
      <c r="AC54" s="73">
        <v>9.6400000000000001E-4</v>
      </c>
      <c r="AD54" s="73">
        <v>1.472E-3</v>
      </c>
      <c r="AE54" s="73">
        <v>2.134E-3</v>
      </c>
      <c r="AF54" s="73">
        <v>2.908E-3</v>
      </c>
      <c r="AG54" s="73">
        <v>3.8500000000000001E-3</v>
      </c>
      <c r="AH54" s="73">
        <v>5.2090000000000001E-3</v>
      </c>
      <c r="AI54" s="73">
        <v>6.6819999999999996E-3</v>
      </c>
      <c r="AJ54" s="73">
        <v>8.0630000000000007E-3</v>
      </c>
      <c r="AK54" s="73">
        <v>8.7760000000000008E-3</v>
      </c>
    </row>
    <row r="55" spans="1:37" ht="12.75" customHeight="1">
      <c r="A55" s="73">
        <v>2.0444E-2</v>
      </c>
      <c r="B55" s="73">
        <v>1.9199999999999998E-2</v>
      </c>
      <c r="C55" s="73">
        <v>1.7590000000000001E-2</v>
      </c>
      <c r="D55" s="73">
        <v>1.6388E-2</v>
      </c>
      <c r="E55" s="73">
        <v>1.5245E-2</v>
      </c>
      <c r="F55" s="73">
        <v>1.4064999999999999E-2</v>
      </c>
      <c r="G55" s="73">
        <v>1.307E-2</v>
      </c>
      <c r="H55" s="73">
        <v>1.1927999999999999E-2</v>
      </c>
      <c r="I55" s="73">
        <v>1.0704999999999999E-2</v>
      </c>
      <c r="J55" s="73">
        <v>9.3220000000000004E-3</v>
      </c>
      <c r="K55" s="73">
        <v>7.476E-3</v>
      </c>
      <c r="L55" s="73">
        <v>5.4580000000000002E-3</v>
      </c>
      <c r="M55" s="73">
        <v>4.6249999999999998E-3</v>
      </c>
      <c r="N55" s="73">
        <v>4.1929999999999997E-3</v>
      </c>
      <c r="O55" s="73">
        <v>3.7729999999999999E-3</v>
      </c>
      <c r="P55" s="73">
        <v>3.8830000000000002E-3</v>
      </c>
      <c r="Q55" s="73">
        <v>4.0140000000000002E-3</v>
      </c>
      <c r="R55" s="73">
        <v>3.493E-3</v>
      </c>
      <c r="S55" s="73">
        <v>2.813E-3</v>
      </c>
      <c r="T55" s="73">
        <v>2.2910000000000001E-3</v>
      </c>
      <c r="U55" s="73">
        <v>1.6379999999999999E-3</v>
      </c>
      <c r="V55" s="73">
        <v>8.0099999999999995E-4</v>
      </c>
      <c r="W55" s="73">
        <v>1.47E-4</v>
      </c>
      <c r="X55" s="73">
        <v>-1.7699999999999999E-4</v>
      </c>
      <c r="Y55" s="73">
        <v>-1.75E-4</v>
      </c>
      <c r="Z55" s="73">
        <v>0</v>
      </c>
      <c r="AA55" s="73">
        <v>3.9199999999999999E-4</v>
      </c>
      <c r="AB55" s="73">
        <v>6.9800000000000005E-4</v>
      </c>
      <c r="AC55" s="73">
        <v>9.6000000000000002E-4</v>
      </c>
      <c r="AD55" s="73">
        <v>1.446E-3</v>
      </c>
      <c r="AE55" s="73">
        <v>2.0739999999999999E-3</v>
      </c>
      <c r="AF55" s="73">
        <v>2.8500000000000001E-3</v>
      </c>
      <c r="AG55" s="73">
        <v>3.7780000000000001E-3</v>
      </c>
      <c r="AH55" s="73">
        <v>5.169E-3</v>
      </c>
      <c r="AI55" s="73">
        <v>6.62E-3</v>
      </c>
      <c r="AJ55" s="73">
        <v>8.0750000000000006E-3</v>
      </c>
      <c r="AK55" s="73">
        <v>8.8819999999999993E-3</v>
      </c>
    </row>
    <row r="56" spans="1:37" ht="12.75" customHeight="1">
      <c r="A56" s="73">
        <v>2.0056000000000001E-2</v>
      </c>
      <c r="B56" s="73">
        <v>1.8848E-2</v>
      </c>
      <c r="C56" s="73">
        <v>1.7243999999999999E-2</v>
      </c>
      <c r="D56" s="73">
        <v>1.6035000000000001E-2</v>
      </c>
      <c r="E56" s="73">
        <v>1.4926E-2</v>
      </c>
      <c r="F56" s="73">
        <v>1.3727E-2</v>
      </c>
      <c r="G56" s="73">
        <v>1.2734000000000001E-2</v>
      </c>
      <c r="H56" s="73">
        <v>1.162E-2</v>
      </c>
      <c r="I56" s="73">
        <v>1.0416999999999999E-2</v>
      </c>
      <c r="J56" s="73">
        <v>9.0500000000000008E-3</v>
      </c>
      <c r="K56" s="73">
        <v>7.2820000000000003E-3</v>
      </c>
      <c r="L56" s="73">
        <v>5.2969999999999996E-3</v>
      </c>
      <c r="M56" s="73">
        <v>4.4640000000000001E-3</v>
      </c>
      <c r="N56" s="73">
        <v>4.0340000000000003E-3</v>
      </c>
      <c r="O56" s="73">
        <v>3.601E-3</v>
      </c>
      <c r="P56" s="73">
        <v>3.7190000000000001E-3</v>
      </c>
      <c r="Q56" s="73">
        <v>3.8300000000000001E-3</v>
      </c>
      <c r="R56" s="73">
        <v>3.2989999999999998E-3</v>
      </c>
      <c r="S56" s="73">
        <v>2.6570000000000001E-3</v>
      </c>
      <c r="T56" s="73">
        <v>2.1540000000000001E-3</v>
      </c>
      <c r="U56" s="73">
        <v>1.529E-3</v>
      </c>
      <c r="V56" s="73">
        <v>7.1000000000000002E-4</v>
      </c>
      <c r="W56" s="73">
        <v>1.08E-4</v>
      </c>
      <c r="X56" s="73">
        <v>-2.1000000000000001E-4</v>
      </c>
      <c r="Y56" s="73">
        <v>-2.1100000000000001E-4</v>
      </c>
      <c r="Z56" s="73">
        <v>0</v>
      </c>
      <c r="AA56" s="73">
        <v>3.4200000000000002E-4</v>
      </c>
      <c r="AB56" s="73">
        <v>6.2500000000000001E-4</v>
      </c>
      <c r="AC56" s="73">
        <v>8.8199999999999997E-4</v>
      </c>
      <c r="AD56" s="73">
        <v>1.328E-3</v>
      </c>
      <c r="AE56" s="73">
        <v>1.957E-3</v>
      </c>
      <c r="AF56" s="73">
        <v>2.7139999999999998E-3</v>
      </c>
      <c r="AG56" s="73">
        <v>3.643E-3</v>
      </c>
      <c r="AH56" s="73">
        <v>5.0470000000000003E-3</v>
      </c>
      <c r="AI56" s="73">
        <v>6.5550000000000001E-3</v>
      </c>
      <c r="AJ56" s="73">
        <v>8.0110000000000008E-3</v>
      </c>
      <c r="AK56" s="73">
        <v>8.848E-3</v>
      </c>
    </row>
    <row r="57" spans="1:37" ht="12.75" customHeight="1">
      <c r="A57" s="73">
        <v>1.9606999999999999E-2</v>
      </c>
      <c r="B57" s="73">
        <v>1.8436000000000001E-2</v>
      </c>
      <c r="C57" s="73">
        <v>1.6864000000000001E-2</v>
      </c>
      <c r="D57" s="73">
        <v>1.5702000000000001E-2</v>
      </c>
      <c r="E57" s="73">
        <v>1.4579999999999999E-2</v>
      </c>
      <c r="F57" s="73">
        <v>1.3407000000000001E-2</v>
      </c>
      <c r="G57" s="73">
        <v>1.2482999999999999E-2</v>
      </c>
      <c r="H57" s="73">
        <v>1.1346999999999999E-2</v>
      </c>
      <c r="I57" s="73">
        <v>1.0127000000000001E-2</v>
      </c>
      <c r="J57" s="73">
        <v>8.7709999999999993E-3</v>
      </c>
      <c r="K57" s="73">
        <v>7.0169999999999998E-3</v>
      </c>
      <c r="L57" s="73">
        <v>5.0980000000000001E-3</v>
      </c>
      <c r="M57" s="73">
        <v>4.2779999999999997E-3</v>
      </c>
      <c r="N57" s="73">
        <v>3.826E-3</v>
      </c>
      <c r="O57" s="73">
        <v>3.4169999999999999E-3</v>
      </c>
      <c r="P57" s="73">
        <v>3.5430000000000001E-3</v>
      </c>
      <c r="Q57" s="73">
        <v>3.6319999999999998E-3</v>
      </c>
      <c r="R57" s="73">
        <v>3.1679999999999998E-3</v>
      </c>
      <c r="S57" s="73">
        <v>2.519E-3</v>
      </c>
      <c r="T57" s="73">
        <v>2.0579999999999999E-3</v>
      </c>
      <c r="U57" s="73">
        <v>1.4519999999999999E-3</v>
      </c>
      <c r="V57" s="73">
        <v>7.0399999999999998E-4</v>
      </c>
      <c r="W57" s="73">
        <v>1.03E-4</v>
      </c>
      <c r="X57" s="73">
        <v>-1.83E-4</v>
      </c>
      <c r="Y57" s="73">
        <v>-1.8000000000000001E-4</v>
      </c>
      <c r="Z57" s="73">
        <v>0</v>
      </c>
      <c r="AA57" s="73">
        <v>3.6000000000000002E-4</v>
      </c>
      <c r="AB57" s="73">
        <v>6.0499999999999996E-4</v>
      </c>
      <c r="AC57" s="73">
        <v>8.3299999999999997E-4</v>
      </c>
      <c r="AD57" s="73">
        <v>1.284E-3</v>
      </c>
      <c r="AE57" s="73">
        <v>1.853E-3</v>
      </c>
      <c r="AF57" s="73">
        <v>2.6359999999999999E-3</v>
      </c>
      <c r="AG57" s="73">
        <v>3.5999999999999999E-3</v>
      </c>
      <c r="AH57" s="73">
        <v>4.9529999999999999E-3</v>
      </c>
      <c r="AI57" s="73">
        <v>6.4549999999999998E-3</v>
      </c>
      <c r="AJ57" s="73">
        <v>8.005E-3</v>
      </c>
      <c r="AK57" s="73">
        <v>8.8299999999999993E-3</v>
      </c>
    </row>
    <row r="58" spans="1:37" ht="12.75" customHeight="1">
      <c r="A58" s="73">
        <v>1.9147000000000001E-2</v>
      </c>
      <c r="B58" s="73">
        <v>1.8034000000000001E-2</v>
      </c>
      <c r="C58" s="73">
        <v>1.6507999999999998E-2</v>
      </c>
      <c r="D58" s="73">
        <v>1.5324000000000001E-2</v>
      </c>
      <c r="E58" s="73">
        <v>1.4253E-2</v>
      </c>
      <c r="F58" s="73">
        <v>1.3103E-2</v>
      </c>
      <c r="G58" s="73">
        <v>1.2102E-2</v>
      </c>
      <c r="H58" s="73">
        <v>1.1008E-2</v>
      </c>
      <c r="I58" s="73">
        <v>9.7900000000000001E-3</v>
      </c>
      <c r="J58" s="73">
        <v>8.4410000000000006E-3</v>
      </c>
      <c r="K58" s="73">
        <v>6.7619999999999998E-3</v>
      </c>
      <c r="L58" s="73">
        <v>4.888E-3</v>
      </c>
      <c r="M58" s="73">
        <v>4.0699999999999998E-3</v>
      </c>
      <c r="N58" s="73">
        <v>3.6310000000000001E-3</v>
      </c>
      <c r="O58" s="73">
        <v>3.1849999999999999E-3</v>
      </c>
      <c r="P58" s="73">
        <v>3.2919999999999998E-3</v>
      </c>
      <c r="Q58" s="73">
        <v>3.4259999999999998E-3</v>
      </c>
      <c r="R58" s="73">
        <v>2.9580000000000001E-3</v>
      </c>
      <c r="S58" s="73">
        <v>2.3779999999999999E-3</v>
      </c>
      <c r="T58" s="73">
        <v>1.9430000000000001E-3</v>
      </c>
      <c r="U58" s="73">
        <v>1.407E-3</v>
      </c>
      <c r="V58" s="73">
        <v>6.9999999999999999E-4</v>
      </c>
      <c r="W58" s="73">
        <v>1.3300000000000001E-4</v>
      </c>
      <c r="X58" s="73">
        <v>-1.4899999999999999E-4</v>
      </c>
      <c r="Y58" s="73">
        <v>-1.6000000000000001E-4</v>
      </c>
      <c r="Z58" s="73">
        <v>0</v>
      </c>
      <c r="AA58" s="73">
        <v>3.3500000000000001E-4</v>
      </c>
      <c r="AB58" s="73">
        <v>5.8900000000000001E-4</v>
      </c>
      <c r="AC58" s="73">
        <v>7.9500000000000003E-4</v>
      </c>
      <c r="AD58" s="73">
        <v>1.2099999999999999E-3</v>
      </c>
      <c r="AE58" s="73">
        <v>1.792E-3</v>
      </c>
      <c r="AF58" s="73">
        <v>2.575E-3</v>
      </c>
      <c r="AG58" s="73">
        <v>3.4580000000000001E-3</v>
      </c>
      <c r="AH58" s="73">
        <v>4.862E-3</v>
      </c>
      <c r="AI58" s="73">
        <v>6.3639999999999999E-3</v>
      </c>
      <c r="AJ58" s="73">
        <v>7.8860000000000006E-3</v>
      </c>
      <c r="AK58" s="73">
        <v>8.7849999999999994E-3</v>
      </c>
    </row>
    <row r="59" spans="1:37" ht="12.75" customHeight="1">
      <c r="A59" s="73">
        <v>1.8617000000000002E-2</v>
      </c>
      <c r="B59" s="73">
        <v>1.7503999999999999E-2</v>
      </c>
      <c r="C59" s="73">
        <v>1.6012999999999999E-2</v>
      </c>
      <c r="D59" s="73">
        <v>1.4855999999999999E-2</v>
      </c>
      <c r="E59" s="73">
        <v>1.3783999999999999E-2</v>
      </c>
      <c r="F59" s="73">
        <v>1.2619E-2</v>
      </c>
      <c r="G59" s="73">
        <v>1.1648E-2</v>
      </c>
      <c r="H59" s="73">
        <v>1.0551E-2</v>
      </c>
      <c r="I59" s="73">
        <v>9.3710000000000009E-3</v>
      </c>
      <c r="J59" s="73">
        <v>8.0549999999999997E-3</v>
      </c>
      <c r="K59" s="73">
        <v>6.3639999999999999E-3</v>
      </c>
      <c r="L59" s="73">
        <v>4.5830000000000003E-3</v>
      </c>
      <c r="M59" s="73">
        <v>3.8289999999999999E-3</v>
      </c>
      <c r="N59" s="73">
        <v>3.395E-3</v>
      </c>
      <c r="O59" s="73">
        <v>2.9369999999999999E-3</v>
      </c>
      <c r="P59" s="73">
        <v>3.0669999999999998E-3</v>
      </c>
      <c r="Q59" s="73">
        <v>3.1549999999999998E-3</v>
      </c>
      <c r="R59" s="73">
        <v>2.7409999999999999E-3</v>
      </c>
      <c r="S59" s="73">
        <v>2.1310000000000001E-3</v>
      </c>
      <c r="T59" s="73">
        <v>1.7639999999999999E-3</v>
      </c>
      <c r="U59" s="73">
        <v>1.276E-3</v>
      </c>
      <c r="V59" s="73">
        <v>6.2399999999999999E-4</v>
      </c>
      <c r="W59" s="73">
        <v>1.1900000000000001E-4</v>
      </c>
      <c r="X59" s="73">
        <v>-1.5699999999999999E-4</v>
      </c>
      <c r="Y59" s="73">
        <v>-1.5799999999999999E-4</v>
      </c>
      <c r="Z59" s="73">
        <v>0</v>
      </c>
      <c r="AA59" s="73">
        <v>2.72E-4</v>
      </c>
      <c r="AB59" s="73">
        <v>5.5500000000000005E-4</v>
      </c>
      <c r="AC59" s="73">
        <v>7.36E-4</v>
      </c>
      <c r="AD59" s="73">
        <v>1.1429999999999999E-3</v>
      </c>
      <c r="AE59" s="73">
        <v>1.689E-3</v>
      </c>
      <c r="AF59" s="73">
        <v>2.4459999999999998E-3</v>
      </c>
      <c r="AG59" s="73">
        <v>3.3579999999999999E-3</v>
      </c>
      <c r="AH59" s="73">
        <v>4.7499999999999999E-3</v>
      </c>
      <c r="AI59" s="73">
        <v>6.2849999999999998E-3</v>
      </c>
      <c r="AJ59" s="73">
        <v>7.8300000000000002E-3</v>
      </c>
      <c r="AK59" s="73">
        <v>8.7460000000000003E-3</v>
      </c>
    </row>
    <row r="60" spans="1:37" ht="12.75" customHeight="1">
      <c r="A60" s="73">
        <v>1.8166000000000002E-2</v>
      </c>
      <c r="B60" s="73">
        <v>1.703E-2</v>
      </c>
      <c r="C60" s="73">
        <v>1.5533E-2</v>
      </c>
      <c r="D60" s="73">
        <v>1.4393E-2</v>
      </c>
      <c r="E60" s="73">
        <v>1.3372E-2</v>
      </c>
      <c r="F60" s="73">
        <v>1.2281E-2</v>
      </c>
      <c r="G60" s="73">
        <v>1.1337E-2</v>
      </c>
      <c r="H60" s="73">
        <v>1.0238000000000001E-2</v>
      </c>
      <c r="I60" s="73">
        <v>9.0419999999999997E-3</v>
      </c>
      <c r="J60" s="73">
        <v>7.7730000000000004E-3</v>
      </c>
      <c r="K60" s="73">
        <v>6.143E-3</v>
      </c>
      <c r="L60" s="73">
        <v>4.4270000000000004E-3</v>
      </c>
      <c r="M60" s="73">
        <v>3.6939999999999998E-3</v>
      </c>
      <c r="N60" s="73">
        <v>3.2299999999999998E-3</v>
      </c>
      <c r="O60" s="73">
        <v>2.7859999999999998E-3</v>
      </c>
      <c r="P60" s="73">
        <v>2.8739999999999998E-3</v>
      </c>
      <c r="Q60" s="73">
        <v>2.9870000000000001E-3</v>
      </c>
      <c r="R60" s="73">
        <v>2.5430000000000001E-3</v>
      </c>
      <c r="S60" s="73">
        <v>2.016E-3</v>
      </c>
      <c r="T60" s="73">
        <v>1.671E-3</v>
      </c>
      <c r="U60" s="73">
        <v>1.217E-3</v>
      </c>
      <c r="V60" s="73">
        <v>5.9599999999999996E-4</v>
      </c>
      <c r="W60" s="73">
        <v>1.12E-4</v>
      </c>
      <c r="X60" s="73">
        <v>-1.2999999999999999E-4</v>
      </c>
      <c r="Y60" s="73">
        <v>-1.06E-4</v>
      </c>
      <c r="Z60" s="73">
        <v>0</v>
      </c>
      <c r="AA60" s="73">
        <v>3.1399999999999999E-4</v>
      </c>
      <c r="AB60" s="73">
        <v>5.2599999999999999E-4</v>
      </c>
      <c r="AC60" s="73">
        <v>7.0100000000000002E-4</v>
      </c>
      <c r="AD60" s="73">
        <v>1.116E-3</v>
      </c>
      <c r="AE60" s="73">
        <v>1.6540000000000001E-3</v>
      </c>
      <c r="AF60" s="73">
        <v>2.3670000000000002E-3</v>
      </c>
      <c r="AG60" s="73">
        <v>3.2680000000000001E-3</v>
      </c>
      <c r="AH60" s="73">
        <v>4.6169999999999996E-3</v>
      </c>
      <c r="AI60" s="73">
        <v>6.1310000000000002E-3</v>
      </c>
      <c r="AJ60" s="73">
        <v>7.7679999999999997E-3</v>
      </c>
      <c r="AK60" s="73">
        <v>8.6859999999999993E-3</v>
      </c>
    </row>
    <row r="61" spans="1:37" ht="12.75" customHeight="1">
      <c r="A61" s="73">
        <v>1.7769E-2</v>
      </c>
      <c r="B61" s="73">
        <v>1.6722999999999998E-2</v>
      </c>
      <c r="C61" s="73">
        <v>1.5306999999999999E-2</v>
      </c>
      <c r="D61" s="73">
        <v>1.4178E-2</v>
      </c>
      <c r="E61" s="73">
        <v>1.3143E-2</v>
      </c>
      <c r="F61" s="73">
        <v>1.2026E-2</v>
      </c>
      <c r="G61" s="73">
        <v>1.1061E-2</v>
      </c>
      <c r="H61" s="73">
        <v>9.9979999999999999E-3</v>
      </c>
      <c r="I61" s="73">
        <v>8.8590000000000006E-3</v>
      </c>
      <c r="J61" s="73">
        <v>7.5579999999999996E-3</v>
      </c>
      <c r="K61" s="73">
        <v>5.9909999999999998E-3</v>
      </c>
      <c r="L61" s="73">
        <v>4.3290000000000004E-3</v>
      </c>
      <c r="M61" s="73">
        <v>3.5860000000000002E-3</v>
      </c>
      <c r="N61" s="73">
        <v>3.14E-3</v>
      </c>
      <c r="O61" s="73">
        <v>2.6870000000000002E-3</v>
      </c>
      <c r="P61" s="73">
        <v>2.738E-3</v>
      </c>
      <c r="Q61" s="73">
        <v>2.8040000000000001E-3</v>
      </c>
      <c r="R61" s="73">
        <v>2.3909999999999999E-3</v>
      </c>
      <c r="S61" s="73">
        <v>1.9120000000000001E-3</v>
      </c>
      <c r="T61" s="73">
        <v>1.5579999999999999E-3</v>
      </c>
      <c r="U61" s="73">
        <v>1.1460000000000001E-3</v>
      </c>
      <c r="V61" s="73">
        <v>5.5099999999999995E-4</v>
      </c>
      <c r="W61" s="73">
        <v>1.4100000000000001E-4</v>
      </c>
      <c r="X61" s="73">
        <v>-9.5000000000000005E-5</v>
      </c>
      <c r="Y61" s="73">
        <v>-1.2E-4</v>
      </c>
      <c r="Z61" s="73">
        <v>0</v>
      </c>
      <c r="AA61" s="73">
        <v>2.7900000000000001E-4</v>
      </c>
      <c r="AB61" s="73">
        <v>4.9799999999999996E-4</v>
      </c>
      <c r="AC61" s="73">
        <v>6.7699999999999998E-4</v>
      </c>
      <c r="AD61" s="73">
        <v>1.0120000000000001E-3</v>
      </c>
      <c r="AE61" s="73">
        <v>1.5579999999999999E-3</v>
      </c>
      <c r="AF61" s="73">
        <v>2.2469999999999999E-3</v>
      </c>
      <c r="AG61" s="73">
        <v>3.1129999999999999E-3</v>
      </c>
      <c r="AH61" s="73">
        <v>4.4889999999999999E-3</v>
      </c>
      <c r="AI61" s="73">
        <v>6.0010000000000003E-3</v>
      </c>
      <c r="AJ61" s="73">
        <v>7.6270000000000001E-3</v>
      </c>
      <c r="AK61" s="73">
        <v>8.6169999999999997E-3</v>
      </c>
    </row>
    <row r="62" spans="1:37" ht="12.75" customHeight="1">
      <c r="A62" s="73">
        <v>1.7399000000000001E-2</v>
      </c>
      <c r="B62" s="73">
        <v>1.6317000000000002E-2</v>
      </c>
      <c r="C62" s="73">
        <v>1.4872E-2</v>
      </c>
      <c r="D62" s="73">
        <v>1.3724999999999999E-2</v>
      </c>
      <c r="E62" s="73">
        <v>1.2694E-2</v>
      </c>
      <c r="F62" s="73">
        <v>1.1622E-2</v>
      </c>
      <c r="G62" s="73">
        <v>1.0678999999999999E-2</v>
      </c>
      <c r="H62" s="73">
        <v>9.5790000000000007E-3</v>
      </c>
      <c r="I62" s="73">
        <v>8.4349999999999998E-3</v>
      </c>
      <c r="J62" s="73">
        <v>7.1770000000000002E-3</v>
      </c>
      <c r="K62" s="73">
        <v>5.6369999999999996E-3</v>
      </c>
      <c r="L62" s="73">
        <v>4.0679999999999996E-3</v>
      </c>
      <c r="M62" s="73">
        <v>3.3579999999999999E-3</v>
      </c>
      <c r="N62" s="73">
        <v>2.892E-3</v>
      </c>
      <c r="O62" s="73">
        <v>2.4290000000000002E-3</v>
      </c>
      <c r="P62" s="73">
        <v>2.4970000000000001E-3</v>
      </c>
      <c r="Q62" s="73">
        <v>2.5839999999999999E-3</v>
      </c>
      <c r="R62" s="73">
        <v>2.2009999999999998E-3</v>
      </c>
      <c r="S62" s="73">
        <v>1.6819999999999999E-3</v>
      </c>
      <c r="T62" s="73">
        <v>1.392E-3</v>
      </c>
      <c r="U62" s="73">
        <v>1.0660000000000001E-3</v>
      </c>
      <c r="V62" s="73">
        <v>5.1900000000000004E-4</v>
      </c>
      <c r="W62" s="73">
        <v>1.2799999999999999E-4</v>
      </c>
      <c r="X62" s="73">
        <v>-8.2999999999999998E-5</v>
      </c>
      <c r="Y62" s="73">
        <v>-8.0000000000000007E-5</v>
      </c>
      <c r="Z62" s="73">
        <v>0</v>
      </c>
      <c r="AA62" s="73">
        <v>2.61E-4</v>
      </c>
      <c r="AB62" s="73">
        <v>4.7800000000000002E-4</v>
      </c>
      <c r="AC62" s="73">
        <v>5.9999999999999995E-4</v>
      </c>
      <c r="AD62" s="73">
        <v>1.0070000000000001E-3</v>
      </c>
      <c r="AE62" s="73">
        <v>1.4970000000000001E-3</v>
      </c>
      <c r="AF62" s="73">
        <v>2.1710000000000002E-3</v>
      </c>
      <c r="AG62" s="73">
        <v>3.0590000000000001E-3</v>
      </c>
      <c r="AH62" s="73">
        <v>4.3309999999999998E-3</v>
      </c>
      <c r="AI62" s="73">
        <v>5.953E-3</v>
      </c>
      <c r="AJ62" s="73">
        <v>7.554E-3</v>
      </c>
      <c r="AK62" s="73">
        <v>8.4150000000000006E-3</v>
      </c>
    </row>
    <row r="63" spans="1:37" ht="12.75" customHeight="1">
      <c r="A63" s="73">
        <v>1.6969999999999999E-2</v>
      </c>
      <c r="B63" s="73">
        <v>1.5937E-2</v>
      </c>
      <c r="C63" s="73">
        <v>1.4514000000000001E-2</v>
      </c>
      <c r="D63" s="73">
        <v>1.3414000000000001E-2</v>
      </c>
      <c r="E63" s="73">
        <v>1.2423999999999999E-2</v>
      </c>
      <c r="F63" s="73">
        <v>1.1322E-2</v>
      </c>
      <c r="G63" s="73">
        <v>1.0374E-2</v>
      </c>
      <c r="H63" s="73">
        <v>9.3279999999999995E-3</v>
      </c>
      <c r="I63" s="73">
        <v>8.1849999999999996E-3</v>
      </c>
      <c r="J63" s="73">
        <v>6.9769999999999997E-3</v>
      </c>
      <c r="K63" s="73">
        <v>5.4900000000000001E-3</v>
      </c>
      <c r="L63" s="73">
        <v>3.9490000000000003E-3</v>
      </c>
      <c r="M63" s="73">
        <v>3.2599999999999999E-3</v>
      </c>
      <c r="N63" s="73">
        <v>2.7729999999999999E-3</v>
      </c>
      <c r="O63" s="73">
        <v>2.3219999999999998E-3</v>
      </c>
      <c r="P63" s="73">
        <v>2.3519999999999999E-3</v>
      </c>
      <c r="Q63" s="73">
        <v>2.4420000000000002E-3</v>
      </c>
      <c r="R63" s="73">
        <v>2.0449999999999999E-3</v>
      </c>
      <c r="S63" s="73">
        <v>1.6100000000000001E-3</v>
      </c>
      <c r="T63" s="73">
        <v>1.3420000000000001E-3</v>
      </c>
      <c r="U63" s="73">
        <v>1.0280000000000001E-3</v>
      </c>
      <c r="V63" s="73">
        <v>5.4699999999999996E-4</v>
      </c>
      <c r="W63" s="73">
        <v>1.6100000000000001E-4</v>
      </c>
      <c r="X63" s="73">
        <v>-3.4E-5</v>
      </c>
      <c r="Y63" s="73">
        <v>-4.1999999999999998E-5</v>
      </c>
      <c r="Z63" s="73">
        <v>0</v>
      </c>
      <c r="AA63" s="73">
        <v>3.0600000000000001E-4</v>
      </c>
      <c r="AB63" s="73">
        <v>4.6700000000000002E-4</v>
      </c>
      <c r="AC63" s="73">
        <v>6.2299999999999996E-4</v>
      </c>
      <c r="AD63" s="73">
        <v>9.4799999999999995E-4</v>
      </c>
      <c r="AE63" s="73">
        <v>1.449E-3</v>
      </c>
      <c r="AF63" s="73">
        <v>2.1419999999999998E-3</v>
      </c>
      <c r="AG63" s="73">
        <v>2.9459999999999998E-3</v>
      </c>
      <c r="AH63" s="73">
        <v>4.274E-3</v>
      </c>
      <c r="AI63" s="73">
        <v>5.7409999999999996E-3</v>
      </c>
      <c r="AJ63" s="73">
        <v>7.3969999999999999E-3</v>
      </c>
      <c r="AK63" s="73">
        <v>8.3510000000000008E-3</v>
      </c>
    </row>
    <row r="64" spans="1:37" ht="12.75" customHeight="1">
      <c r="A64" s="73">
        <v>1.6434000000000001E-2</v>
      </c>
      <c r="B64" s="73">
        <v>1.5407000000000001E-2</v>
      </c>
      <c r="C64" s="73">
        <v>1.4047E-2</v>
      </c>
      <c r="D64" s="73">
        <v>1.2929E-2</v>
      </c>
      <c r="E64" s="73">
        <v>1.1983000000000001E-2</v>
      </c>
      <c r="F64" s="73">
        <v>1.0919E-2</v>
      </c>
      <c r="G64" s="73">
        <v>0.01</v>
      </c>
      <c r="H64" s="73">
        <v>9.0019999999999996E-3</v>
      </c>
      <c r="I64" s="73">
        <v>7.9089999999999994E-3</v>
      </c>
      <c r="J64" s="73">
        <v>6.7149999999999996E-3</v>
      </c>
      <c r="K64" s="73">
        <v>5.2620000000000002E-3</v>
      </c>
      <c r="L64" s="73">
        <v>3.8040000000000001E-3</v>
      </c>
      <c r="M64" s="73">
        <v>3.137E-3</v>
      </c>
      <c r="N64" s="73">
        <v>2.6770000000000001E-3</v>
      </c>
      <c r="O64" s="73">
        <v>2.1519999999999998E-3</v>
      </c>
      <c r="P64" s="73">
        <v>2.2139999999999998E-3</v>
      </c>
      <c r="Q64" s="73">
        <v>2.2369999999999998E-3</v>
      </c>
      <c r="R64" s="73">
        <v>1.8810000000000001E-3</v>
      </c>
      <c r="S64" s="73">
        <v>1.449E-3</v>
      </c>
      <c r="T64" s="73">
        <v>1.1950000000000001E-3</v>
      </c>
      <c r="U64" s="73">
        <v>8.9899999999999995E-4</v>
      </c>
      <c r="V64" s="73">
        <v>4.6099999999999998E-4</v>
      </c>
      <c r="W64" s="73">
        <v>1.46E-4</v>
      </c>
      <c r="X64" s="73">
        <v>-4.3999999999999999E-5</v>
      </c>
      <c r="Y64" s="73">
        <v>-5.5999999999999999E-5</v>
      </c>
      <c r="Z64" s="73">
        <v>0</v>
      </c>
      <c r="AA64" s="73">
        <v>2.4499999999999999E-4</v>
      </c>
      <c r="AB64" s="73">
        <v>3.8299999999999999E-4</v>
      </c>
      <c r="AC64" s="73">
        <v>5.3200000000000003E-4</v>
      </c>
      <c r="AD64" s="73">
        <v>8.1899999999999996E-4</v>
      </c>
      <c r="AE64" s="73">
        <v>1.284E-3</v>
      </c>
      <c r="AF64" s="73">
        <v>1.928E-3</v>
      </c>
      <c r="AG64" s="73">
        <v>2.7200000000000002E-3</v>
      </c>
      <c r="AH64" s="73">
        <v>4.0509999999999999E-3</v>
      </c>
      <c r="AI64" s="73">
        <v>5.5849999999999997E-3</v>
      </c>
      <c r="AJ64" s="73">
        <v>7.2220000000000001E-3</v>
      </c>
      <c r="AK64" s="73">
        <v>8.2349999999999993E-3</v>
      </c>
    </row>
    <row r="65" spans="1:37" ht="12.75" customHeight="1">
      <c r="A65" s="73">
        <v>1.6166E-2</v>
      </c>
      <c r="B65" s="73">
        <v>1.5145E-2</v>
      </c>
      <c r="C65" s="73">
        <v>1.3761000000000001E-2</v>
      </c>
      <c r="D65" s="73">
        <v>1.2681E-2</v>
      </c>
      <c r="E65" s="73">
        <v>1.1702000000000001E-2</v>
      </c>
      <c r="F65" s="73">
        <v>1.0666999999999999E-2</v>
      </c>
      <c r="G65" s="73">
        <v>9.7479999999999997E-3</v>
      </c>
      <c r="H65" s="73">
        <v>8.6739999999999994E-3</v>
      </c>
      <c r="I65" s="73">
        <v>7.5979999999999997E-3</v>
      </c>
      <c r="J65" s="73">
        <v>6.4320000000000002E-3</v>
      </c>
      <c r="K65" s="73">
        <v>5.0400000000000002E-3</v>
      </c>
      <c r="L65" s="73">
        <v>3.6649999999999999E-3</v>
      </c>
      <c r="M65" s="73">
        <v>3.0230000000000001E-3</v>
      </c>
      <c r="N65" s="73">
        <v>2.4819999999999998E-3</v>
      </c>
      <c r="O65" s="73">
        <v>1.99E-3</v>
      </c>
      <c r="P65" s="73">
        <v>1.9949999999999998E-3</v>
      </c>
      <c r="Q65" s="73">
        <v>2.0790000000000001E-3</v>
      </c>
      <c r="R65" s="73">
        <v>1.707E-3</v>
      </c>
      <c r="S65" s="73">
        <v>1.2600000000000001E-3</v>
      </c>
      <c r="T65" s="73">
        <v>1.088E-3</v>
      </c>
      <c r="U65" s="73">
        <v>8.83E-4</v>
      </c>
      <c r="V65" s="73">
        <v>4.55E-4</v>
      </c>
      <c r="W65" s="73">
        <v>1.3999999999999999E-4</v>
      </c>
      <c r="X65" s="73">
        <v>-5.8E-5</v>
      </c>
      <c r="Y65" s="73">
        <v>-6.6000000000000005E-5</v>
      </c>
      <c r="Z65" s="73">
        <v>0</v>
      </c>
      <c r="AA65" s="73">
        <v>2.05E-4</v>
      </c>
      <c r="AB65" s="73">
        <v>3.9399999999999998E-4</v>
      </c>
      <c r="AC65" s="73">
        <v>4.6099999999999998E-4</v>
      </c>
      <c r="AD65" s="73">
        <v>8.0900000000000004E-4</v>
      </c>
      <c r="AE65" s="73">
        <v>1.219E-3</v>
      </c>
      <c r="AF65" s="73">
        <v>1.833E-3</v>
      </c>
      <c r="AG65" s="73">
        <v>2.6280000000000001E-3</v>
      </c>
      <c r="AH65" s="73">
        <v>3.8869999999999998E-3</v>
      </c>
      <c r="AI65" s="73">
        <v>5.4120000000000001E-3</v>
      </c>
      <c r="AJ65" s="73">
        <v>7.0899999999999999E-3</v>
      </c>
      <c r="AK65" s="73">
        <v>7.9869999999999993E-3</v>
      </c>
    </row>
    <row r="66" spans="1:37" ht="12.75" customHeight="1">
      <c r="A66" s="73">
        <v>1.5696000000000002E-2</v>
      </c>
      <c r="B66" s="73">
        <v>1.4711E-2</v>
      </c>
      <c r="C66" s="73">
        <v>1.3349E-2</v>
      </c>
      <c r="D66" s="73">
        <v>1.23E-2</v>
      </c>
      <c r="E66" s="73">
        <v>1.1349E-2</v>
      </c>
      <c r="F66" s="73">
        <v>1.0299000000000001E-2</v>
      </c>
      <c r="G66" s="73">
        <v>9.4039999999999992E-3</v>
      </c>
      <c r="H66" s="73">
        <v>8.4250000000000002E-3</v>
      </c>
      <c r="I66" s="73">
        <v>7.3429999999999997E-3</v>
      </c>
      <c r="J66" s="73">
        <v>6.2139999999999999E-3</v>
      </c>
      <c r="K66" s="73">
        <v>4.8999999999999998E-3</v>
      </c>
      <c r="L66" s="73">
        <v>3.5569999999999998E-3</v>
      </c>
      <c r="M66" s="73">
        <v>2.8939999999999999E-3</v>
      </c>
      <c r="N66" s="73">
        <v>2.4489999999999998E-3</v>
      </c>
      <c r="O66" s="73">
        <v>1.879E-3</v>
      </c>
      <c r="P66" s="73">
        <v>1.897E-3</v>
      </c>
      <c r="Q66" s="73">
        <v>1.903E-3</v>
      </c>
      <c r="R66" s="73">
        <v>1.537E-3</v>
      </c>
      <c r="S66" s="73">
        <v>1.196E-3</v>
      </c>
      <c r="T66" s="73">
        <v>9.8999999999999999E-4</v>
      </c>
      <c r="U66" s="73">
        <v>7.8600000000000002E-4</v>
      </c>
      <c r="V66" s="73">
        <v>4.2200000000000001E-4</v>
      </c>
      <c r="W66" s="73">
        <v>1.4899999999999999E-4</v>
      </c>
      <c r="X66" s="73">
        <v>-9.0000000000000002E-6</v>
      </c>
      <c r="Y66" s="73">
        <v>-6.2000000000000003E-5</v>
      </c>
      <c r="Z66" s="73">
        <v>0</v>
      </c>
      <c r="AA66" s="73">
        <v>1.9599999999999999E-4</v>
      </c>
      <c r="AB66" s="73">
        <v>3.28E-4</v>
      </c>
      <c r="AC66" s="73">
        <v>4.0200000000000001E-4</v>
      </c>
      <c r="AD66" s="73">
        <v>6.2399999999999999E-4</v>
      </c>
      <c r="AE66" s="73">
        <v>1.121E-3</v>
      </c>
      <c r="AF66" s="73">
        <v>1.701E-3</v>
      </c>
      <c r="AG66" s="73">
        <v>2.4260000000000002E-3</v>
      </c>
      <c r="AH66" s="73">
        <v>3.679E-3</v>
      </c>
      <c r="AI66" s="73">
        <v>5.1489999999999999E-3</v>
      </c>
      <c r="AJ66" s="73">
        <v>6.8079999999999998E-3</v>
      </c>
      <c r="AK66" s="73">
        <v>7.7809999999999997E-3</v>
      </c>
    </row>
    <row r="67" spans="1:37" ht="12.75" customHeight="1">
      <c r="A67" s="73">
        <v>1.5480000000000001E-2</v>
      </c>
      <c r="B67" s="73">
        <v>1.4489E-2</v>
      </c>
      <c r="C67" s="73">
        <v>1.3202999999999999E-2</v>
      </c>
      <c r="D67" s="73">
        <v>1.2122000000000001E-2</v>
      </c>
      <c r="E67" s="73">
        <v>1.1194000000000001E-2</v>
      </c>
      <c r="F67" s="73">
        <v>1.021E-2</v>
      </c>
      <c r="G67" s="73">
        <v>9.3360000000000005E-3</v>
      </c>
      <c r="H67" s="73">
        <v>8.3219999999999995E-3</v>
      </c>
      <c r="I67" s="73">
        <v>7.3080000000000003E-3</v>
      </c>
      <c r="J67" s="73">
        <v>6.2049999999999996E-3</v>
      </c>
      <c r="K67" s="73">
        <v>4.8739999999999999E-3</v>
      </c>
      <c r="L67" s="73">
        <v>3.617E-3</v>
      </c>
      <c r="M67" s="73">
        <v>2.99E-3</v>
      </c>
      <c r="N67" s="73">
        <v>2.457E-3</v>
      </c>
      <c r="O67" s="73">
        <v>1.92E-3</v>
      </c>
      <c r="P67" s="73">
        <v>1.8569999999999999E-3</v>
      </c>
      <c r="Q67" s="73">
        <v>1.8420000000000001E-3</v>
      </c>
      <c r="R67" s="73">
        <v>1.5250000000000001E-3</v>
      </c>
      <c r="S67" s="73">
        <v>1.121E-3</v>
      </c>
      <c r="T67" s="73">
        <v>9.2699999999999998E-4</v>
      </c>
      <c r="U67" s="73">
        <v>7.7899999999999996E-4</v>
      </c>
      <c r="V67" s="73">
        <v>4.4999999999999999E-4</v>
      </c>
      <c r="W67" s="73">
        <v>1.9799999999999999E-4</v>
      </c>
      <c r="X67" s="73">
        <v>3.9999999999999998E-6</v>
      </c>
      <c r="Y67" s="73">
        <v>9.9999999999999995E-7</v>
      </c>
      <c r="Z67" s="73">
        <v>0</v>
      </c>
      <c r="AA67" s="73">
        <v>1.75E-4</v>
      </c>
      <c r="AB67" s="73">
        <v>3.0899999999999998E-4</v>
      </c>
      <c r="AC67" s="73">
        <v>3.7500000000000001E-4</v>
      </c>
      <c r="AD67" s="73">
        <v>6.1600000000000001E-4</v>
      </c>
      <c r="AE67" s="73">
        <v>9.859999999999999E-4</v>
      </c>
      <c r="AF67" s="73">
        <v>1.524E-3</v>
      </c>
      <c r="AG67" s="73">
        <v>2.3029999999999999E-3</v>
      </c>
      <c r="AH67" s="73">
        <v>3.483E-3</v>
      </c>
      <c r="AI67" s="73">
        <v>5.0109999999999998E-3</v>
      </c>
      <c r="AJ67" s="73">
        <v>6.6490000000000004E-3</v>
      </c>
      <c r="AK67" s="73">
        <v>7.6309999999999998E-3</v>
      </c>
    </row>
    <row r="68" spans="1:37" ht="12.75" customHeight="1">
      <c r="A68" s="73">
        <v>1.5316E-2</v>
      </c>
      <c r="B68" s="73">
        <v>1.4326E-2</v>
      </c>
      <c r="C68" s="73">
        <v>1.2959999999999999E-2</v>
      </c>
      <c r="D68" s="73">
        <v>1.1946E-2</v>
      </c>
      <c r="E68" s="73">
        <v>1.0997E-2</v>
      </c>
      <c r="F68" s="73">
        <v>9.9819999999999996E-3</v>
      </c>
      <c r="G68" s="73">
        <v>9.1219999999999999E-3</v>
      </c>
      <c r="H68" s="73">
        <v>8.1049999999999994E-3</v>
      </c>
      <c r="I68" s="73">
        <v>7.0559999999999998E-3</v>
      </c>
      <c r="J68" s="73">
        <v>6.0089999999999996E-3</v>
      </c>
      <c r="K68" s="73">
        <v>4.7650000000000001E-3</v>
      </c>
      <c r="L68" s="73">
        <v>3.5599999999999998E-3</v>
      </c>
      <c r="M68" s="73">
        <v>2.9910000000000002E-3</v>
      </c>
      <c r="N68" s="73">
        <v>2.408E-3</v>
      </c>
      <c r="O68" s="73">
        <v>1.8320000000000001E-3</v>
      </c>
      <c r="P68" s="73">
        <v>1.7949999999999999E-3</v>
      </c>
      <c r="Q68" s="73">
        <v>1.8E-3</v>
      </c>
      <c r="R68" s="73">
        <v>1.4599999999999999E-3</v>
      </c>
      <c r="S68" s="73">
        <v>1.0920000000000001E-3</v>
      </c>
      <c r="T68" s="73">
        <v>9.859999999999999E-4</v>
      </c>
      <c r="U68" s="73">
        <v>8.25E-4</v>
      </c>
      <c r="V68" s="73">
        <v>5.22E-4</v>
      </c>
      <c r="W68" s="73">
        <v>2.2499999999999999E-4</v>
      </c>
      <c r="X68" s="73">
        <v>9.7999999999999997E-5</v>
      </c>
      <c r="Y68" s="73">
        <v>5.8E-5</v>
      </c>
      <c r="Z68" s="73">
        <v>0</v>
      </c>
      <c r="AA68" s="73">
        <v>2.02E-4</v>
      </c>
      <c r="AB68" s="73">
        <v>2.7E-4</v>
      </c>
      <c r="AC68" s="73">
        <v>2.8800000000000001E-4</v>
      </c>
      <c r="AD68" s="73">
        <v>5.8299999999999997E-4</v>
      </c>
      <c r="AE68" s="73">
        <v>9.1500000000000001E-4</v>
      </c>
      <c r="AF68" s="73">
        <v>1.4779999999999999E-3</v>
      </c>
      <c r="AG68" s="73">
        <v>2.1359999999999999E-3</v>
      </c>
      <c r="AH68" s="73">
        <v>3.3080000000000002E-3</v>
      </c>
      <c r="AI68" s="73">
        <v>4.7320000000000001E-3</v>
      </c>
      <c r="AJ68" s="73">
        <v>6.3850000000000001E-3</v>
      </c>
      <c r="AK68" s="73">
        <v>7.3140000000000002E-3</v>
      </c>
    </row>
    <row r="69" spans="1:37" ht="12.75" customHeight="1">
      <c r="A69" s="73">
        <v>1.4949E-2</v>
      </c>
      <c r="B69" s="73">
        <v>1.4016000000000001E-2</v>
      </c>
      <c r="C69" s="73">
        <v>1.2768E-2</v>
      </c>
      <c r="D69" s="73">
        <v>1.17E-2</v>
      </c>
      <c r="E69" s="73">
        <v>1.0812E-2</v>
      </c>
      <c r="F69" s="73">
        <v>9.7879999999999998E-3</v>
      </c>
      <c r="G69" s="73">
        <v>8.914E-3</v>
      </c>
      <c r="H69" s="73">
        <v>7.9660000000000009E-3</v>
      </c>
      <c r="I69" s="73">
        <v>6.9709999999999998E-3</v>
      </c>
      <c r="J69" s="73">
        <v>5.8869999999999999E-3</v>
      </c>
      <c r="K69" s="73">
        <v>4.7340000000000004E-3</v>
      </c>
      <c r="L69" s="73">
        <v>3.5400000000000002E-3</v>
      </c>
      <c r="M69" s="73">
        <v>2.931E-3</v>
      </c>
      <c r="N69" s="73">
        <v>2.4090000000000001E-3</v>
      </c>
      <c r="O69" s="73">
        <v>1.825E-3</v>
      </c>
      <c r="P69" s="73">
        <v>1.7489999999999999E-3</v>
      </c>
      <c r="Q69" s="73">
        <v>1.632E-3</v>
      </c>
      <c r="R69" s="73">
        <v>1.3209999999999999E-3</v>
      </c>
      <c r="S69" s="73">
        <v>1.021E-3</v>
      </c>
      <c r="T69" s="73">
        <v>8.3299999999999997E-4</v>
      </c>
      <c r="U69" s="73">
        <v>6.9399999999999996E-4</v>
      </c>
      <c r="V69" s="73">
        <v>4.6299999999999998E-4</v>
      </c>
      <c r="W69" s="73">
        <v>2.4899999999999998E-4</v>
      </c>
      <c r="X69" s="73">
        <v>1.12E-4</v>
      </c>
      <c r="Y69" s="73">
        <v>-1.7E-5</v>
      </c>
      <c r="Z69" s="73">
        <v>0</v>
      </c>
      <c r="AA69" s="73">
        <v>1.03E-4</v>
      </c>
      <c r="AB69" s="73">
        <v>1.65E-4</v>
      </c>
      <c r="AC69" s="73">
        <v>1.6100000000000001E-4</v>
      </c>
      <c r="AD69" s="73">
        <v>2.9399999999999999E-4</v>
      </c>
      <c r="AE69" s="73">
        <v>6.7599999999999995E-4</v>
      </c>
      <c r="AF69" s="73">
        <v>1.16E-3</v>
      </c>
      <c r="AG69" s="73">
        <v>1.8259999999999999E-3</v>
      </c>
      <c r="AH69" s="73">
        <v>3.029E-3</v>
      </c>
      <c r="AI69" s="73">
        <v>4.411E-3</v>
      </c>
      <c r="AJ69" s="73">
        <v>6.0159999999999996E-3</v>
      </c>
      <c r="AK69" s="73">
        <v>7.0159999999999997E-3</v>
      </c>
    </row>
    <row r="70" spans="1:37" ht="12.75" customHeight="1">
      <c r="A70" s="73">
        <v>1.4522999999999999E-2</v>
      </c>
      <c r="B70" s="73">
        <v>1.3613999999999999E-2</v>
      </c>
      <c r="C70" s="73">
        <v>1.2394000000000001E-2</v>
      </c>
      <c r="D70" s="73">
        <v>1.1398E-2</v>
      </c>
      <c r="E70" s="73">
        <v>1.0536999999999999E-2</v>
      </c>
      <c r="F70" s="73">
        <v>9.6629999999999997E-3</v>
      </c>
      <c r="G70" s="73">
        <v>8.8419999999999992E-3</v>
      </c>
      <c r="H70" s="73">
        <v>7.8519999999999996E-3</v>
      </c>
      <c r="I70" s="73">
        <v>6.9490000000000003E-3</v>
      </c>
      <c r="J70" s="73">
        <v>5.9030000000000003E-3</v>
      </c>
      <c r="K70" s="73">
        <v>4.7330000000000002E-3</v>
      </c>
      <c r="L70" s="73">
        <v>3.7030000000000001E-3</v>
      </c>
      <c r="M70" s="73">
        <v>3.0820000000000001E-3</v>
      </c>
      <c r="N70" s="73">
        <v>2.4819999999999998E-3</v>
      </c>
      <c r="O70" s="73">
        <v>1.8730000000000001E-3</v>
      </c>
      <c r="P70" s="73">
        <v>1.722E-3</v>
      </c>
      <c r="Q70" s="73">
        <v>1.64E-3</v>
      </c>
      <c r="R70" s="73">
        <v>1.3649999999999999E-3</v>
      </c>
      <c r="S70" s="73">
        <v>9.5399999999999999E-4</v>
      </c>
      <c r="T70" s="73">
        <v>8.4699999999999999E-4</v>
      </c>
      <c r="U70" s="73">
        <v>7.6400000000000003E-4</v>
      </c>
      <c r="V70" s="73">
        <v>5.0699999999999996E-4</v>
      </c>
      <c r="W70" s="73">
        <v>2.8800000000000001E-4</v>
      </c>
      <c r="X70" s="73">
        <v>6.6000000000000005E-5</v>
      </c>
      <c r="Y70" s="73">
        <v>6.6000000000000005E-5</v>
      </c>
      <c r="Z70" s="73">
        <v>0</v>
      </c>
      <c r="AA70" s="73">
        <v>5.8E-5</v>
      </c>
      <c r="AB70" s="73">
        <v>1.4799999999999999E-4</v>
      </c>
      <c r="AC70" s="73">
        <v>1.05E-4</v>
      </c>
      <c r="AD70" s="73">
        <v>3.2200000000000002E-4</v>
      </c>
      <c r="AE70" s="73">
        <v>5.44E-4</v>
      </c>
      <c r="AF70" s="73">
        <v>1.0059999999999999E-3</v>
      </c>
      <c r="AG70" s="73">
        <v>1.7030000000000001E-3</v>
      </c>
      <c r="AH70" s="73">
        <v>2.8119999999999998E-3</v>
      </c>
      <c r="AI70" s="73">
        <v>4.2519999999999997E-3</v>
      </c>
      <c r="AJ70" s="73">
        <v>5.8710000000000004E-3</v>
      </c>
      <c r="AK70" s="73">
        <v>6.8669999999999998E-3</v>
      </c>
    </row>
    <row r="71" spans="1:37" ht="12.75" customHeight="1">
      <c r="A71" s="73">
        <v>1.4943E-2</v>
      </c>
      <c r="B71" s="73">
        <v>1.4023000000000001E-2</v>
      </c>
      <c r="C71" s="73">
        <v>1.2677000000000001E-2</v>
      </c>
      <c r="D71" s="73">
        <v>1.1717E-2</v>
      </c>
      <c r="E71" s="73">
        <v>1.0831E-2</v>
      </c>
      <c r="F71" s="73">
        <v>9.8320000000000005E-3</v>
      </c>
      <c r="G71" s="73">
        <v>8.933E-3</v>
      </c>
      <c r="H71" s="73">
        <v>8.0099999999999998E-3</v>
      </c>
      <c r="I71" s="73">
        <v>6.9870000000000002E-3</v>
      </c>
      <c r="J71" s="73">
        <v>6.0099999999999997E-3</v>
      </c>
      <c r="K71" s="73">
        <v>4.9100000000000003E-3</v>
      </c>
      <c r="L71" s="73">
        <v>3.839E-3</v>
      </c>
      <c r="M71" s="73">
        <v>3.2759999999999998E-3</v>
      </c>
      <c r="N71" s="73">
        <v>2.696E-3</v>
      </c>
      <c r="O71" s="73">
        <v>2.0110000000000002E-3</v>
      </c>
      <c r="P71" s="73">
        <v>1.866E-3</v>
      </c>
      <c r="Q71" s="73">
        <v>1.835E-3</v>
      </c>
      <c r="R71" s="73">
        <v>1.4159999999999999E-3</v>
      </c>
      <c r="S71" s="73">
        <v>1.108E-3</v>
      </c>
      <c r="T71" s="73">
        <v>1.011E-3</v>
      </c>
      <c r="U71" s="73">
        <v>8.6300000000000005E-4</v>
      </c>
      <c r="V71" s="73">
        <v>6.2299999999999996E-4</v>
      </c>
      <c r="W71" s="73">
        <v>3.68E-4</v>
      </c>
      <c r="X71" s="73">
        <v>1.7899999999999999E-4</v>
      </c>
      <c r="Y71" s="73">
        <v>8.5000000000000006E-5</v>
      </c>
      <c r="Z71" s="73">
        <v>0</v>
      </c>
      <c r="AA71" s="73">
        <v>1.08E-4</v>
      </c>
      <c r="AB71" s="73">
        <v>9.7E-5</v>
      </c>
      <c r="AC71" s="73">
        <v>1.5999999999999999E-5</v>
      </c>
      <c r="AD71" s="73">
        <v>2.0100000000000001E-4</v>
      </c>
      <c r="AE71" s="73">
        <v>4.73E-4</v>
      </c>
      <c r="AF71" s="73">
        <v>9.01E-4</v>
      </c>
      <c r="AG71" s="73">
        <v>1.516E-3</v>
      </c>
      <c r="AH71" s="73">
        <v>2.611E-3</v>
      </c>
      <c r="AI71" s="73">
        <v>3.8440000000000002E-3</v>
      </c>
      <c r="AJ71" s="73">
        <v>5.4840000000000002E-3</v>
      </c>
      <c r="AK71" s="73">
        <v>6.3819999999999997E-3</v>
      </c>
    </row>
    <row r="72" spans="1:37" ht="12.75" customHeight="1">
      <c r="A72" s="73">
        <v>1.4662E-2</v>
      </c>
      <c r="B72" s="73">
        <v>1.3790999999999999E-2</v>
      </c>
      <c r="C72" s="73">
        <v>1.2631E-2</v>
      </c>
      <c r="D72" s="73">
        <v>1.157E-2</v>
      </c>
      <c r="E72" s="73">
        <v>1.0723E-2</v>
      </c>
      <c r="F72" s="73">
        <v>9.7769999999999992E-3</v>
      </c>
      <c r="G72" s="73">
        <v>8.9779999999999999E-3</v>
      </c>
      <c r="H72" s="73">
        <v>8.0339999999999995E-3</v>
      </c>
      <c r="I72" s="73">
        <v>7.1089999999999999E-3</v>
      </c>
      <c r="J72" s="73">
        <v>6.1529999999999996E-3</v>
      </c>
      <c r="K72" s="73">
        <v>5.0699999999999999E-3</v>
      </c>
      <c r="L72" s="73">
        <v>4.0369999999999998E-3</v>
      </c>
      <c r="M72" s="73">
        <v>3.48E-3</v>
      </c>
      <c r="N72" s="73">
        <v>2.8389999999999999E-3</v>
      </c>
      <c r="O72" s="73">
        <v>2.1519999999999998E-3</v>
      </c>
      <c r="P72" s="73">
        <v>2.0079999999999998E-3</v>
      </c>
      <c r="Q72" s="73">
        <v>1.7650000000000001E-3</v>
      </c>
      <c r="R72" s="73">
        <v>1.469E-3</v>
      </c>
      <c r="S72" s="73">
        <v>1.158E-3</v>
      </c>
      <c r="T72" s="73">
        <v>9.8799999999999995E-4</v>
      </c>
      <c r="U72" s="73">
        <v>8.8400000000000002E-4</v>
      </c>
      <c r="V72" s="73">
        <v>6.3900000000000003E-4</v>
      </c>
      <c r="W72" s="73">
        <v>4.35E-4</v>
      </c>
      <c r="X72" s="73">
        <v>2.5300000000000002E-4</v>
      </c>
      <c r="Y72" s="73">
        <v>7.7000000000000001E-5</v>
      </c>
      <c r="Z72" s="73">
        <v>0</v>
      </c>
      <c r="AA72" s="73">
        <v>2.6999999999999999E-5</v>
      </c>
      <c r="AB72" s="73">
        <v>3.6000000000000001E-5</v>
      </c>
      <c r="AC72" s="73">
        <v>-4.0000000000000003E-5</v>
      </c>
      <c r="AD72" s="73">
        <v>-7.9999999999999996E-6</v>
      </c>
      <c r="AE72" s="73">
        <v>2.3800000000000001E-4</v>
      </c>
      <c r="AF72" s="73">
        <v>6.3400000000000001E-4</v>
      </c>
      <c r="AG72" s="73">
        <v>1.1609999999999999E-3</v>
      </c>
      <c r="AH72" s="73">
        <v>2.2520000000000001E-3</v>
      </c>
      <c r="AI72" s="73">
        <v>3.607E-3</v>
      </c>
      <c r="AJ72" s="73">
        <v>5.0689999999999997E-3</v>
      </c>
      <c r="AK72" s="73">
        <v>6.182E-3</v>
      </c>
    </row>
    <row r="73" spans="1:37" ht="12.75" customHeight="1">
      <c r="A73" s="73">
        <v>1.4631E-2</v>
      </c>
      <c r="B73" s="73">
        <v>1.3715E-2</v>
      </c>
      <c r="C73" s="73">
        <v>1.2461E-2</v>
      </c>
      <c r="D73" s="73">
        <v>1.1521999999999999E-2</v>
      </c>
      <c r="E73" s="73">
        <v>1.0666999999999999E-2</v>
      </c>
      <c r="F73" s="73">
        <v>9.8119999999999995E-3</v>
      </c>
      <c r="G73" s="73">
        <v>8.9859999999999992E-3</v>
      </c>
      <c r="H73" s="73">
        <v>7.9880000000000003E-3</v>
      </c>
      <c r="I73" s="73">
        <v>7.0749999999999997E-3</v>
      </c>
      <c r="J73" s="73">
        <v>6.1450000000000003E-3</v>
      </c>
      <c r="K73" s="73">
        <v>5.0800000000000003E-3</v>
      </c>
      <c r="L73" s="73">
        <v>4.2009999999999999E-3</v>
      </c>
      <c r="M73" s="73">
        <v>3.6419999999999998E-3</v>
      </c>
      <c r="N73" s="73">
        <v>2.9480000000000001E-3</v>
      </c>
      <c r="O73" s="73">
        <v>2.2490000000000001E-3</v>
      </c>
      <c r="P73" s="73">
        <v>2.026E-3</v>
      </c>
      <c r="Q73" s="73">
        <v>1.957E-3</v>
      </c>
      <c r="R73" s="73">
        <v>1.542E-3</v>
      </c>
      <c r="S73" s="73">
        <v>1.1590000000000001E-3</v>
      </c>
      <c r="T73" s="73">
        <v>1.096E-3</v>
      </c>
      <c r="U73" s="73">
        <v>9.859999999999999E-4</v>
      </c>
      <c r="V73" s="73">
        <v>7.4799999999999997E-4</v>
      </c>
      <c r="W73" s="73">
        <v>5.0199999999999995E-4</v>
      </c>
      <c r="X73" s="73">
        <v>2.6200000000000003E-4</v>
      </c>
      <c r="Y73" s="73">
        <v>1.76E-4</v>
      </c>
      <c r="Z73" s="73">
        <v>0</v>
      </c>
      <c r="AA73" s="73">
        <v>4.1999999999999998E-5</v>
      </c>
      <c r="AB73" s="73">
        <v>3.9999999999999998E-6</v>
      </c>
      <c r="AC73" s="73">
        <v>-1.11E-4</v>
      </c>
      <c r="AD73" s="73">
        <v>2.0999999999999999E-5</v>
      </c>
      <c r="AE73" s="73">
        <v>2.0799999999999999E-4</v>
      </c>
      <c r="AF73" s="73">
        <v>5.0100000000000003E-4</v>
      </c>
      <c r="AG73" s="73">
        <v>1.096E-3</v>
      </c>
      <c r="AH73" s="73">
        <v>2.091E-3</v>
      </c>
      <c r="AI73" s="73">
        <v>3.4280000000000001E-3</v>
      </c>
      <c r="AJ73" s="73">
        <v>4.9449999999999997E-3</v>
      </c>
      <c r="AK73" s="73">
        <v>5.9659999999999999E-3</v>
      </c>
    </row>
    <row r="74" spans="1:37" ht="12.75" customHeight="1">
      <c r="A74" s="73">
        <v>1.4420000000000001E-2</v>
      </c>
      <c r="B74" s="73">
        <v>1.3627E-2</v>
      </c>
      <c r="C74" s="73">
        <v>1.2439E-2</v>
      </c>
      <c r="D74" s="73">
        <v>1.1521E-2</v>
      </c>
      <c r="E74" s="73">
        <v>1.0704E-2</v>
      </c>
      <c r="F74" s="73">
        <v>9.7450000000000002E-3</v>
      </c>
      <c r="G74" s="73">
        <v>8.9189999999999998E-3</v>
      </c>
      <c r="H74" s="73">
        <v>8.0929999999999995E-3</v>
      </c>
      <c r="I74" s="73">
        <v>7.1580000000000003E-3</v>
      </c>
      <c r="J74" s="73">
        <v>6.2049999999999996E-3</v>
      </c>
      <c r="K74" s="73">
        <v>5.2300000000000003E-3</v>
      </c>
      <c r="L74" s="73">
        <v>4.3559999999999996E-3</v>
      </c>
      <c r="M74" s="73">
        <v>3.7880000000000001E-3</v>
      </c>
      <c r="N74" s="73">
        <v>3.2130000000000001E-3</v>
      </c>
      <c r="O74" s="73">
        <v>2.4090000000000001E-3</v>
      </c>
      <c r="P74" s="73">
        <v>2.2390000000000001E-3</v>
      </c>
      <c r="Q74" s="73">
        <v>2.0560000000000001E-3</v>
      </c>
      <c r="R74" s="73">
        <v>1.683E-3</v>
      </c>
      <c r="S74" s="73">
        <v>1.403E-3</v>
      </c>
      <c r="T74" s="73">
        <v>1.1999999999999999E-3</v>
      </c>
      <c r="U74" s="73">
        <v>1.109E-3</v>
      </c>
      <c r="V74" s="73">
        <v>8.5899999999999995E-4</v>
      </c>
      <c r="W74" s="73">
        <v>5.5400000000000002E-4</v>
      </c>
      <c r="X74" s="73">
        <v>3.48E-4</v>
      </c>
      <c r="Y74" s="73">
        <v>1.64E-4</v>
      </c>
      <c r="Z74" s="73">
        <v>0</v>
      </c>
      <c r="AA74" s="73">
        <v>6.0000000000000002E-5</v>
      </c>
      <c r="AB74" s="73">
        <v>-3.0000000000000001E-5</v>
      </c>
      <c r="AC74" s="73">
        <v>-1.9799999999999999E-4</v>
      </c>
      <c r="AD74" s="73">
        <v>-1.94E-4</v>
      </c>
      <c r="AE74" s="73">
        <v>4.1E-5</v>
      </c>
      <c r="AF74" s="73">
        <v>3.9399999999999998E-4</v>
      </c>
      <c r="AG74" s="73">
        <v>8.4500000000000005E-4</v>
      </c>
      <c r="AH74" s="73">
        <v>1.8259999999999999E-3</v>
      </c>
      <c r="AI74" s="73">
        <v>2.97E-3</v>
      </c>
      <c r="AJ74" s="73">
        <v>4.47E-3</v>
      </c>
      <c r="AK74" s="73">
        <v>5.4440000000000001E-3</v>
      </c>
    </row>
    <row r="75" spans="1:37" ht="12.75" customHeight="1">
      <c r="A75" s="73">
        <v>1.4184E-2</v>
      </c>
      <c r="B75" s="73">
        <v>1.3354E-2</v>
      </c>
      <c r="C75" s="73">
        <v>1.2283000000000001E-2</v>
      </c>
      <c r="D75" s="73">
        <v>1.1298000000000001E-2</v>
      </c>
      <c r="E75" s="73">
        <v>1.0555E-2</v>
      </c>
      <c r="F75" s="73">
        <v>9.7640000000000001E-3</v>
      </c>
      <c r="G75" s="73">
        <v>8.9999999999999993E-3</v>
      </c>
      <c r="H75" s="73">
        <v>8.1270000000000005E-3</v>
      </c>
      <c r="I75" s="73">
        <v>7.2810000000000001E-3</v>
      </c>
      <c r="J75" s="73">
        <v>6.4060000000000002E-3</v>
      </c>
      <c r="K75" s="73">
        <v>5.4219999999999997E-3</v>
      </c>
      <c r="L75" s="73">
        <v>4.6220000000000002E-3</v>
      </c>
      <c r="M75" s="73">
        <v>4.0660000000000002E-3</v>
      </c>
      <c r="N75" s="73">
        <v>3.3370000000000001E-3</v>
      </c>
      <c r="O75" s="73">
        <v>2.64E-3</v>
      </c>
      <c r="P75" s="73">
        <v>2.385E-3</v>
      </c>
      <c r="Q75" s="73">
        <v>2.137E-3</v>
      </c>
      <c r="R75" s="73">
        <v>1.81E-3</v>
      </c>
      <c r="S75" s="73">
        <v>1.472E-3</v>
      </c>
      <c r="T75" s="73">
        <v>1.2769999999999999E-3</v>
      </c>
      <c r="U75" s="73">
        <v>1.1720000000000001E-3</v>
      </c>
      <c r="V75" s="73">
        <v>8.6600000000000002E-4</v>
      </c>
      <c r="W75" s="73">
        <v>6.2699999999999995E-4</v>
      </c>
      <c r="X75" s="73">
        <v>3.6299999999999999E-4</v>
      </c>
      <c r="Y75" s="73">
        <v>1.76E-4</v>
      </c>
      <c r="Z75" s="73">
        <v>0</v>
      </c>
      <c r="AA75" s="73">
        <v>-6.3E-5</v>
      </c>
      <c r="AB75" s="73">
        <v>-1.3100000000000001E-4</v>
      </c>
      <c r="AC75" s="73">
        <v>-2.6899999999999998E-4</v>
      </c>
      <c r="AD75" s="73">
        <v>-3.3399999999999999E-4</v>
      </c>
      <c r="AE75" s="73">
        <v>-2.1499999999999999E-4</v>
      </c>
      <c r="AF75" s="73">
        <v>8.7999999999999998E-5</v>
      </c>
      <c r="AG75" s="73">
        <v>5.44E-4</v>
      </c>
      <c r="AH75" s="73">
        <v>1.485E-3</v>
      </c>
      <c r="AI75" s="73">
        <v>2.764E-3</v>
      </c>
      <c r="AJ75" s="73">
        <v>4.2090000000000001E-3</v>
      </c>
      <c r="AK75" s="73">
        <v>5.143E-3</v>
      </c>
    </row>
    <row r="76" spans="1:37" ht="12.75" customHeight="1">
      <c r="A76" s="73">
        <v>1.4278000000000001E-2</v>
      </c>
      <c r="B76" s="73">
        <v>1.3480000000000001E-2</v>
      </c>
      <c r="C76" s="73">
        <v>1.2305999999999999E-2</v>
      </c>
      <c r="D76" s="73">
        <v>1.1464999999999999E-2</v>
      </c>
      <c r="E76" s="73">
        <v>1.0677000000000001E-2</v>
      </c>
      <c r="F76" s="73">
        <v>9.8829999999999994E-3</v>
      </c>
      <c r="G76" s="73">
        <v>9.1020000000000007E-3</v>
      </c>
      <c r="H76" s="73">
        <v>8.2000000000000007E-3</v>
      </c>
      <c r="I76" s="73">
        <v>7.3000000000000001E-3</v>
      </c>
      <c r="J76" s="73">
        <v>6.496E-3</v>
      </c>
      <c r="K76" s="73">
        <v>5.5620000000000001E-3</v>
      </c>
      <c r="L76" s="73">
        <v>4.8430000000000001E-3</v>
      </c>
      <c r="M76" s="73">
        <v>4.3270000000000001E-3</v>
      </c>
      <c r="N76" s="73">
        <v>3.6770000000000001E-3</v>
      </c>
      <c r="O76" s="73">
        <v>2.9139999999999999E-3</v>
      </c>
      <c r="P76" s="73">
        <v>2.6080000000000001E-3</v>
      </c>
      <c r="Q76" s="73">
        <v>2.447E-3</v>
      </c>
      <c r="R76" s="73">
        <v>2.088E-3</v>
      </c>
      <c r="S76" s="73">
        <v>1.6479999999999999E-3</v>
      </c>
      <c r="T76" s="73">
        <v>1.5479999999999999E-3</v>
      </c>
      <c r="U76" s="73">
        <v>1.4239999999999999E-3</v>
      </c>
      <c r="V76" s="73">
        <v>1.0759999999999999E-3</v>
      </c>
      <c r="W76" s="73">
        <v>7.4100000000000001E-4</v>
      </c>
      <c r="X76" s="73">
        <v>4.17E-4</v>
      </c>
      <c r="Y76" s="73">
        <v>2.4600000000000002E-4</v>
      </c>
      <c r="Z76" s="73">
        <v>0</v>
      </c>
      <c r="AA76" s="73">
        <v>-3.6000000000000001E-5</v>
      </c>
      <c r="AB76" s="73">
        <v>-7.7999999999999999E-5</v>
      </c>
      <c r="AC76" s="73">
        <v>-3.28E-4</v>
      </c>
      <c r="AD76" s="73">
        <v>-2.5999999999999998E-4</v>
      </c>
      <c r="AE76" s="73">
        <v>-1.3799999999999999E-4</v>
      </c>
      <c r="AF76" s="73">
        <v>7.1000000000000005E-5</v>
      </c>
      <c r="AG76" s="73">
        <v>5.6499999999999996E-4</v>
      </c>
      <c r="AH76" s="73">
        <v>1.4430000000000001E-3</v>
      </c>
      <c r="AI76" s="73">
        <v>2.6410000000000001E-3</v>
      </c>
      <c r="AJ76" s="73">
        <v>4.0749999999999996E-3</v>
      </c>
      <c r="AK76" s="73">
        <v>5.0010000000000002E-3</v>
      </c>
    </row>
    <row r="77" spans="1:37" ht="12.75" customHeight="1">
      <c r="A77" s="73">
        <v>1.3766E-2</v>
      </c>
      <c r="B77" s="73">
        <v>1.3043000000000001E-2</v>
      </c>
      <c r="C77" s="73">
        <v>1.2038999999999999E-2</v>
      </c>
      <c r="D77" s="73">
        <v>1.1155999999999999E-2</v>
      </c>
      <c r="E77" s="73">
        <v>1.0459E-2</v>
      </c>
      <c r="F77" s="73">
        <v>9.6100000000000005E-3</v>
      </c>
      <c r="G77" s="73">
        <v>8.9119999999999998E-3</v>
      </c>
      <c r="H77" s="73">
        <v>8.175E-3</v>
      </c>
      <c r="I77" s="73">
        <v>7.3049999999999999E-3</v>
      </c>
      <c r="J77" s="73">
        <v>6.5009999999999998E-3</v>
      </c>
      <c r="K77" s="73">
        <v>5.6610000000000002E-3</v>
      </c>
      <c r="L77" s="73">
        <v>4.8929999999999998E-3</v>
      </c>
      <c r="M77" s="73">
        <v>4.4460000000000003E-3</v>
      </c>
      <c r="N77" s="73">
        <v>3.8170000000000001E-3</v>
      </c>
      <c r="O77" s="73">
        <v>3.0330000000000001E-3</v>
      </c>
      <c r="P77" s="73">
        <v>2.8029999999999999E-3</v>
      </c>
      <c r="Q77" s="73">
        <v>2.5010000000000002E-3</v>
      </c>
      <c r="R77" s="73">
        <v>2.1440000000000001E-3</v>
      </c>
      <c r="S77" s="73">
        <v>1.8619999999999999E-3</v>
      </c>
      <c r="T77" s="73">
        <v>1.575E-3</v>
      </c>
      <c r="U77" s="73">
        <v>1.4159999999999999E-3</v>
      </c>
      <c r="V77" s="73">
        <v>1.139E-3</v>
      </c>
      <c r="W77" s="73">
        <v>8.1300000000000003E-4</v>
      </c>
      <c r="X77" s="73">
        <v>5.3799999999999996E-4</v>
      </c>
      <c r="Y77" s="73">
        <v>2.5900000000000001E-4</v>
      </c>
      <c r="Z77" s="73">
        <v>0</v>
      </c>
      <c r="AA77" s="73">
        <v>-1.1E-5</v>
      </c>
      <c r="AB77" s="73">
        <v>-1.5200000000000001E-4</v>
      </c>
      <c r="AC77" s="73">
        <v>-3.19E-4</v>
      </c>
      <c r="AD77" s="73">
        <v>-4.1599999999999997E-4</v>
      </c>
      <c r="AE77" s="73">
        <v>-2.8800000000000001E-4</v>
      </c>
      <c r="AF77" s="73">
        <v>-5.8999999999999998E-5</v>
      </c>
      <c r="AG77" s="73">
        <v>2.9599999999999998E-4</v>
      </c>
      <c r="AH77" s="73">
        <v>1.2260000000000001E-3</v>
      </c>
      <c r="AI77" s="73">
        <v>2.2330000000000002E-3</v>
      </c>
      <c r="AJ77" s="73">
        <v>3.705E-3</v>
      </c>
      <c r="AK77" s="73">
        <v>4.5869999999999999E-3</v>
      </c>
    </row>
    <row r="78" spans="1:37" ht="12.75" customHeight="1">
      <c r="A78" s="73">
        <v>1.3745E-2</v>
      </c>
      <c r="B78" s="73">
        <v>1.2968E-2</v>
      </c>
      <c r="C78" s="73">
        <v>1.1941E-2</v>
      </c>
      <c r="D78" s="73">
        <v>1.1044999999999999E-2</v>
      </c>
      <c r="E78" s="73">
        <v>1.0392999999999999E-2</v>
      </c>
      <c r="F78" s="73">
        <v>9.6609999999999994E-3</v>
      </c>
      <c r="G78" s="73">
        <v>8.9800000000000001E-3</v>
      </c>
      <c r="H78" s="73">
        <v>8.0759999999999998E-3</v>
      </c>
      <c r="I78" s="73">
        <v>7.3550000000000004E-3</v>
      </c>
      <c r="J78" s="73">
        <v>6.607E-3</v>
      </c>
      <c r="K78" s="73">
        <v>5.7390000000000002E-3</v>
      </c>
      <c r="L78" s="73">
        <v>5.1590000000000004E-3</v>
      </c>
      <c r="M78" s="73">
        <v>4.653E-3</v>
      </c>
      <c r="N78" s="73">
        <v>3.9500000000000004E-3</v>
      </c>
      <c r="O78" s="73">
        <v>3.1960000000000001E-3</v>
      </c>
      <c r="P78" s="73">
        <v>2.9150000000000001E-3</v>
      </c>
      <c r="Q78" s="73">
        <v>2.6180000000000001E-3</v>
      </c>
      <c r="R78" s="73">
        <v>2.3400000000000001E-3</v>
      </c>
      <c r="S78" s="73">
        <v>1.9170000000000001E-3</v>
      </c>
      <c r="T78" s="73">
        <v>1.737E-3</v>
      </c>
      <c r="U78" s="73">
        <v>1.547E-3</v>
      </c>
      <c r="V78" s="73">
        <v>1.173E-3</v>
      </c>
      <c r="W78" s="73">
        <v>7.6900000000000004E-4</v>
      </c>
      <c r="X78" s="73">
        <v>4.66E-4</v>
      </c>
      <c r="Y78" s="73">
        <v>2.22E-4</v>
      </c>
      <c r="Z78" s="73">
        <v>0</v>
      </c>
      <c r="AA78" s="73">
        <v>-8.8999999999999995E-5</v>
      </c>
      <c r="AB78" s="73">
        <v>-1.8000000000000001E-4</v>
      </c>
      <c r="AC78" s="73">
        <v>-3.6999999999999999E-4</v>
      </c>
      <c r="AD78" s="73">
        <v>-4.4000000000000002E-4</v>
      </c>
      <c r="AE78" s="73">
        <v>-4.0499999999999998E-4</v>
      </c>
      <c r="AF78" s="73">
        <v>-1.3799999999999999E-4</v>
      </c>
      <c r="AG78" s="73">
        <v>2.61E-4</v>
      </c>
      <c r="AH78" s="73">
        <v>1.036E-3</v>
      </c>
      <c r="AI78" s="73">
        <v>2.2620000000000001E-3</v>
      </c>
      <c r="AJ78" s="73">
        <v>3.6089999999999998E-3</v>
      </c>
      <c r="AK78" s="73">
        <v>4.5599999999999998E-3</v>
      </c>
    </row>
    <row r="79" spans="1:37" ht="12.75" customHeight="1">
      <c r="A79" s="73">
        <v>1.3419E-2</v>
      </c>
      <c r="B79" s="73">
        <v>1.2711999999999999E-2</v>
      </c>
      <c r="C79" s="73">
        <v>1.1651E-2</v>
      </c>
      <c r="D79" s="73">
        <v>1.0907999999999999E-2</v>
      </c>
      <c r="E79" s="73">
        <v>1.0222999999999999E-2</v>
      </c>
      <c r="F79" s="73">
        <v>9.5149999999999992E-3</v>
      </c>
      <c r="G79" s="73">
        <v>8.8660000000000006E-3</v>
      </c>
      <c r="H79" s="73">
        <v>8.0210000000000004E-3</v>
      </c>
      <c r="I79" s="73">
        <v>7.254E-3</v>
      </c>
      <c r="J79" s="73">
        <v>6.4720000000000003E-3</v>
      </c>
      <c r="K79" s="73">
        <v>5.7470000000000004E-3</v>
      </c>
      <c r="L79" s="73">
        <v>5.1489999999999999E-3</v>
      </c>
      <c r="M79" s="73">
        <v>4.7320000000000001E-3</v>
      </c>
      <c r="N79" s="73">
        <v>4.1770000000000002E-3</v>
      </c>
      <c r="O79" s="73">
        <v>3.261E-3</v>
      </c>
      <c r="P79" s="73">
        <v>3.0079999999999998E-3</v>
      </c>
      <c r="Q79" s="73">
        <v>2.7929999999999999E-3</v>
      </c>
      <c r="R79" s="73">
        <v>2.431E-3</v>
      </c>
      <c r="S79" s="73">
        <v>2.0279999999999999E-3</v>
      </c>
      <c r="T79" s="73">
        <v>1.861E-3</v>
      </c>
      <c r="U79" s="73">
        <v>1.6850000000000001E-3</v>
      </c>
      <c r="V79" s="73">
        <v>1.271E-3</v>
      </c>
      <c r="W79" s="73">
        <v>8.3799999999999999E-4</v>
      </c>
      <c r="X79" s="73">
        <v>5.3899999999999998E-4</v>
      </c>
      <c r="Y79" s="73">
        <v>3.3300000000000002E-4</v>
      </c>
      <c r="Z79" s="73">
        <v>0</v>
      </c>
      <c r="AA79" s="73">
        <v>1.9000000000000001E-5</v>
      </c>
      <c r="AB79" s="73">
        <v>-1.03E-4</v>
      </c>
      <c r="AC79" s="73">
        <v>-3.1199999999999999E-4</v>
      </c>
      <c r="AD79" s="73">
        <v>-2.4000000000000001E-4</v>
      </c>
      <c r="AE79" s="73">
        <v>-1.9900000000000001E-4</v>
      </c>
      <c r="AF79" s="73">
        <v>-8.2000000000000001E-5</v>
      </c>
      <c r="AG79" s="73">
        <v>3.4699999999999998E-4</v>
      </c>
      <c r="AH79" s="73">
        <v>1.0939999999999999E-3</v>
      </c>
      <c r="AI79" s="73">
        <v>2.1640000000000001E-3</v>
      </c>
      <c r="AJ79" s="73">
        <v>3.565E-3</v>
      </c>
      <c r="AK79" s="73">
        <v>4.3860000000000001E-3</v>
      </c>
    </row>
    <row r="80" spans="1:37" ht="12.75" customHeight="1">
      <c r="A80" s="73">
        <v>1.2756E-2</v>
      </c>
      <c r="B80" s="73">
        <v>1.2081E-2</v>
      </c>
      <c r="C80" s="73">
        <v>1.1169999999999999E-2</v>
      </c>
      <c r="D80" s="73">
        <v>1.0286E-2</v>
      </c>
      <c r="E80" s="73">
        <v>9.7509999999999993E-3</v>
      </c>
      <c r="F80" s="73">
        <v>9.0080000000000004E-3</v>
      </c>
      <c r="G80" s="73">
        <v>8.4069999999999995E-3</v>
      </c>
      <c r="H80" s="73">
        <v>7.7000000000000002E-3</v>
      </c>
      <c r="I80" s="73">
        <v>6.9899999999999997E-3</v>
      </c>
      <c r="J80" s="73">
        <v>6.2259999999999998E-3</v>
      </c>
      <c r="K80" s="73">
        <v>5.581E-3</v>
      </c>
      <c r="L80" s="73">
        <v>5.045E-3</v>
      </c>
      <c r="M80" s="73">
        <v>4.581E-3</v>
      </c>
      <c r="N80" s="73">
        <v>3.9890000000000004E-3</v>
      </c>
      <c r="O80" s="73">
        <v>3.2620000000000001E-3</v>
      </c>
      <c r="P80" s="73">
        <v>2.944E-3</v>
      </c>
      <c r="Q80" s="73">
        <v>2.6050000000000001E-3</v>
      </c>
      <c r="R80" s="73">
        <v>2.2659999999999998E-3</v>
      </c>
      <c r="S80" s="73">
        <v>2.0179999999999998E-3</v>
      </c>
      <c r="T80" s="73">
        <v>1.7149999999999999E-3</v>
      </c>
      <c r="U80" s="73">
        <v>1.537E-3</v>
      </c>
      <c r="V80" s="73">
        <v>1.175E-3</v>
      </c>
      <c r="W80" s="73">
        <v>7.7399999999999995E-4</v>
      </c>
      <c r="X80" s="73">
        <v>4.8899999999999996E-4</v>
      </c>
      <c r="Y80" s="73">
        <v>1.7100000000000001E-4</v>
      </c>
      <c r="Z80" s="73">
        <v>0</v>
      </c>
      <c r="AA80" s="73">
        <v>-8.3999999999999995E-5</v>
      </c>
      <c r="AB80" s="73">
        <v>-2.4399999999999999E-4</v>
      </c>
      <c r="AC80" s="73">
        <v>-4.0000000000000002E-4</v>
      </c>
      <c r="AD80" s="73">
        <v>-5.8399999999999999E-4</v>
      </c>
      <c r="AE80" s="73">
        <v>-5.3899999999999998E-4</v>
      </c>
      <c r="AF80" s="73">
        <v>-2.4399999999999999E-4</v>
      </c>
      <c r="AG80" s="73">
        <v>2.4000000000000001E-5</v>
      </c>
      <c r="AH80" s="73">
        <v>8.7600000000000004E-4</v>
      </c>
      <c r="AI80" s="73">
        <v>1.8810000000000001E-3</v>
      </c>
      <c r="AJ80" s="73">
        <v>3.166E-3</v>
      </c>
      <c r="AK80" s="73">
        <v>4.1289999999999999E-3</v>
      </c>
    </row>
    <row r="81" spans="1:37" ht="12.75" customHeight="1">
      <c r="A81" s="73">
        <v>1.2468999999999999E-2</v>
      </c>
      <c r="B81" s="73">
        <v>1.1748E-2</v>
      </c>
      <c r="C81" s="73">
        <v>1.0791E-2</v>
      </c>
      <c r="D81" s="73">
        <v>1.0068000000000001E-2</v>
      </c>
      <c r="E81" s="73">
        <v>9.4789999999999996E-3</v>
      </c>
      <c r="F81" s="73">
        <v>8.8690000000000001E-3</v>
      </c>
      <c r="G81" s="73">
        <v>8.2869999999999992E-3</v>
      </c>
      <c r="H81" s="73">
        <v>7.4780000000000003E-3</v>
      </c>
      <c r="I81" s="73">
        <v>6.8149999999999999E-3</v>
      </c>
      <c r="J81" s="73">
        <v>6.169E-3</v>
      </c>
      <c r="K81" s="73">
        <v>5.5449999999999996E-3</v>
      </c>
      <c r="L81" s="73">
        <v>5.1840000000000002E-3</v>
      </c>
      <c r="M81" s="73">
        <v>4.7790000000000003E-3</v>
      </c>
      <c r="N81" s="73">
        <v>4.0810000000000004E-3</v>
      </c>
      <c r="O81" s="73">
        <v>3.2680000000000001E-3</v>
      </c>
      <c r="P81" s="73">
        <v>2.9659999999999999E-3</v>
      </c>
      <c r="Q81" s="73">
        <v>2.7230000000000002E-3</v>
      </c>
      <c r="R81" s="73">
        <v>2.4190000000000001E-3</v>
      </c>
      <c r="S81" s="73">
        <v>2.0270000000000002E-3</v>
      </c>
      <c r="T81" s="73">
        <v>1.7910000000000001E-3</v>
      </c>
      <c r="U81" s="73">
        <v>1.5809999999999999E-3</v>
      </c>
      <c r="V81" s="73">
        <v>1.137E-3</v>
      </c>
      <c r="W81" s="73">
        <v>7.9100000000000004E-4</v>
      </c>
      <c r="X81" s="73">
        <v>4.9100000000000001E-4</v>
      </c>
      <c r="Y81" s="73">
        <v>3.3700000000000001E-4</v>
      </c>
      <c r="Z81" s="73">
        <v>0</v>
      </c>
      <c r="AA81" s="73">
        <v>-4.3000000000000002E-5</v>
      </c>
      <c r="AB81" s="73">
        <v>-1.1E-4</v>
      </c>
      <c r="AC81" s="73">
        <v>-3.1199999999999999E-4</v>
      </c>
      <c r="AD81" s="73">
        <v>-2.8400000000000002E-4</v>
      </c>
      <c r="AE81" s="73">
        <v>-2.4600000000000002E-4</v>
      </c>
      <c r="AF81" s="73">
        <v>-1.76E-4</v>
      </c>
      <c r="AG81" s="73">
        <v>1.9900000000000001E-4</v>
      </c>
      <c r="AH81" s="73">
        <v>1.0529999999999999E-3</v>
      </c>
      <c r="AI81" s="73">
        <v>2.0400000000000001E-3</v>
      </c>
      <c r="AJ81" s="73">
        <v>3.31E-3</v>
      </c>
      <c r="AK81" s="73">
        <v>4.2770000000000004E-3</v>
      </c>
    </row>
    <row r="82" spans="1:37" ht="12.75" customHeight="1">
      <c r="A82" s="73">
        <v>1.2166E-2</v>
      </c>
      <c r="B82" s="73">
        <v>1.1514999999999999E-2</v>
      </c>
      <c r="C82" s="73">
        <v>1.0562999999999999E-2</v>
      </c>
      <c r="D82" s="73">
        <v>9.7669999999999996E-3</v>
      </c>
      <c r="E82" s="73">
        <v>9.247E-3</v>
      </c>
      <c r="F82" s="73">
        <v>8.5859999999999999E-3</v>
      </c>
      <c r="G82" s="73">
        <v>7.927E-3</v>
      </c>
      <c r="H82" s="73">
        <v>7.2750000000000002E-3</v>
      </c>
      <c r="I82" s="73">
        <v>6.6249999999999998E-3</v>
      </c>
      <c r="J82" s="73">
        <v>5.9880000000000003E-3</v>
      </c>
      <c r="K82" s="73">
        <v>5.3730000000000002E-3</v>
      </c>
      <c r="L82" s="73">
        <v>4.8859999999999997E-3</v>
      </c>
      <c r="M82" s="73">
        <v>4.6109999999999996E-3</v>
      </c>
      <c r="N82" s="73">
        <v>4.065E-3</v>
      </c>
      <c r="O82" s="73">
        <v>3.2360000000000002E-3</v>
      </c>
      <c r="P82" s="73">
        <v>2.9160000000000002E-3</v>
      </c>
      <c r="Q82" s="73">
        <v>2.5969999999999999E-3</v>
      </c>
      <c r="R82" s="73">
        <v>2.251E-3</v>
      </c>
      <c r="S82" s="73">
        <v>1.903E-3</v>
      </c>
      <c r="T82" s="73">
        <v>1.789E-3</v>
      </c>
      <c r="U82" s="73">
        <v>1.5510000000000001E-3</v>
      </c>
      <c r="V82" s="73">
        <v>1.1739999999999999E-3</v>
      </c>
      <c r="W82" s="73">
        <v>7.3700000000000002E-4</v>
      </c>
      <c r="X82" s="73">
        <v>4.3399999999999998E-4</v>
      </c>
      <c r="Y82" s="73">
        <v>2.8899999999999998E-4</v>
      </c>
      <c r="Z82" s="73">
        <v>0</v>
      </c>
      <c r="AA82" s="73">
        <v>-1.0000000000000001E-5</v>
      </c>
      <c r="AB82" s="73">
        <v>-8.6000000000000003E-5</v>
      </c>
      <c r="AC82" s="73">
        <v>-3.0699999999999998E-4</v>
      </c>
      <c r="AD82" s="73">
        <v>-3.57E-4</v>
      </c>
      <c r="AE82" s="73">
        <v>-2.7599999999999999E-4</v>
      </c>
      <c r="AF82" s="73">
        <v>-3.3000000000000003E-5</v>
      </c>
      <c r="AG82" s="73">
        <v>1.0399999999999999E-4</v>
      </c>
      <c r="AH82" s="73">
        <v>8.9099999999999997E-4</v>
      </c>
      <c r="AI82" s="73">
        <v>1.8320000000000001E-3</v>
      </c>
      <c r="AJ82" s="73">
        <v>3.117E-3</v>
      </c>
      <c r="AK82" s="73">
        <v>3.901E-3</v>
      </c>
    </row>
    <row r="83" spans="1:37" ht="12.75" customHeight="1">
      <c r="A83" s="73">
        <v>1.1521E-2</v>
      </c>
      <c r="B83" s="73">
        <v>1.0864E-2</v>
      </c>
      <c r="C83" s="73">
        <v>9.9550000000000003E-3</v>
      </c>
      <c r="D83" s="73">
        <v>9.1870000000000007E-3</v>
      </c>
      <c r="E83" s="73">
        <v>8.6739999999999994E-3</v>
      </c>
      <c r="F83" s="73">
        <v>8.0540000000000004E-3</v>
      </c>
      <c r="G83" s="73">
        <v>7.5249999999999996E-3</v>
      </c>
      <c r="H83" s="73">
        <v>6.8799999999999998E-3</v>
      </c>
      <c r="I83" s="73">
        <v>6.3010000000000002E-3</v>
      </c>
      <c r="J83" s="73">
        <v>5.7400000000000003E-3</v>
      </c>
      <c r="K83" s="73">
        <v>5.169E-3</v>
      </c>
      <c r="L83" s="73">
        <v>4.8279999999999998E-3</v>
      </c>
      <c r="M83" s="73">
        <v>4.4479999999999997E-3</v>
      </c>
      <c r="N83" s="73">
        <v>3.7550000000000001E-3</v>
      </c>
      <c r="O83" s="73">
        <v>2.9759999999999999E-3</v>
      </c>
      <c r="P83" s="73">
        <v>2.7230000000000002E-3</v>
      </c>
      <c r="Q83" s="73">
        <v>2.3089999999999999E-3</v>
      </c>
      <c r="R83" s="73">
        <v>2.117E-3</v>
      </c>
      <c r="S83" s="73">
        <v>1.8289999999999999E-3</v>
      </c>
      <c r="T83" s="73">
        <v>1.5E-3</v>
      </c>
      <c r="U83" s="73">
        <v>1.3569999999999999E-3</v>
      </c>
      <c r="V83" s="73">
        <v>9.77E-4</v>
      </c>
      <c r="W83" s="73">
        <v>7.0899999999999999E-4</v>
      </c>
      <c r="X83" s="73">
        <v>4.6099999999999998E-4</v>
      </c>
      <c r="Y83" s="73">
        <v>2.14E-4</v>
      </c>
      <c r="Z83" s="73">
        <v>0</v>
      </c>
      <c r="AA83" s="73">
        <v>3.0000000000000001E-6</v>
      </c>
      <c r="AB83" s="73">
        <v>-1.7000000000000001E-4</v>
      </c>
      <c r="AC83" s="73">
        <v>-3.8000000000000002E-4</v>
      </c>
      <c r="AD83" s="73">
        <v>-4.57E-4</v>
      </c>
      <c r="AE83" s="73">
        <v>-5.5099999999999995E-4</v>
      </c>
      <c r="AF83" s="73">
        <v>-2.32E-4</v>
      </c>
      <c r="AG83" s="73">
        <v>-2.3E-5</v>
      </c>
      <c r="AH83" s="73">
        <v>7.6999999999999996E-4</v>
      </c>
      <c r="AI83" s="73">
        <v>1.699E-3</v>
      </c>
      <c r="AJ83" s="73">
        <v>2.9060000000000002E-3</v>
      </c>
      <c r="AK83" s="73">
        <v>3.9610000000000001E-3</v>
      </c>
    </row>
    <row r="84" spans="1:37" ht="12.75" customHeight="1">
      <c r="A84" s="73">
        <v>1.1221999999999999E-2</v>
      </c>
      <c r="B84" s="73">
        <v>1.0564E-2</v>
      </c>
      <c r="C84" s="73">
        <v>9.6259999999999991E-3</v>
      </c>
      <c r="D84" s="73">
        <v>8.9529999999999992E-3</v>
      </c>
      <c r="E84" s="73">
        <v>8.4080000000000005E-3</v>
      </c>
      <c r="F84" s="73">
        <v>7.8019999999999999E-3</v>
      </c>
      <c r="G84" s="73">
        <v>7.3330000000000001E-3</v>
      </c>
      <c r="H84" s="73">
        <v>6.6259999999999999E-3</v>
      </c>
      <c r="I84" s="73">
        <v>6.0549999999999996E-3</v>
      </c>
      <c r="J84" s="73">
        <v>5.5059999999999996E-3</v>
      </c>
      <c r="K84" s="73">
        <v>5.0029999999999996E-3</v>
      </c>
      <c r="L84" s="73">
        <v>4.7999999999999996E-3</v>
      </c>
      <c r="M84" s="73">
        <v>4.4450000000000002E-3</v>
      </c>
      <c r="N84" s="73">
        <v>3.8059999999999999E-3</v>
      </c>
      <c r="O84" s="73">
        <v>2.9689999999999999E-3</v>
      </c>
      <c r="P84" s="73">
        <v>2.4979999999999998E-3</v>
      </c>
      <c r="Q84" s="73">
        <v>2.2899999999999999E-3</v>
      </c>
      <c r="R84" s="73">
        <v>2.0119999999999999E-3</v>
      </c>
      <c r="S84" s="73">
        <v>1.627E-3</v>
      </c>
      <c r="T84" s="73">
        <v>1.516E-3</v>
      </c>
      <c r="U84" s="73">
        <v>1.3519999999999999E-3</v>
      </c>
      <c r="V84" s="73">
        <v>1.0120000000000001E-3</v>
      </c>
      <c r="W84" s="73">
        <v>6.7100000000000005E-4</v>
      </c>
      <c r="X84" s="73">
        <v>4.4200000000000001E-4</v>
      </c>
      <c r="Y84" s="73">
        <v>2.9300000000000002E-4</v>
      </c>
      <c r="Z84" s="73">
        <v>0</v>
      </c>
      <c r="AA84" s="73">
        <v>2.9E-5</v>
      </c>
      <c r="AB84" s="73">
        <v>-6.3E-5</v>
      </c>
      <c r="AC84" s="73">
        <v>-2.5999999999999998E-4</v>
      </c>
      <c r="AD84" s="73">
        <v>-1.73E-4</v>
      </c>
      <c r="AE84" s="73">
        <v>-1.7000000000000001E-4</v>
      </c>
      <c r="AF84" s="73">
        <v>-5.1999999999999997E-5</v>
      </c>
      <c r="AG84" s="73">
        <v>2.5999999999999998E-4</v>
      </c>
      <c r="AH84" s="73">
        <v>8.92E-4</v>
      </c>
      <c r="AI84" s="73">
        <v>1.7589999999999999E-3</v>
      </c>
      <c r="AJ84" s="73">
        <v>3.0439999999999998E-3</v>
      </c>
      <c r="AK84" s="73">
        <v>3.7529999999999998E-3</v>
      </c>
    </row>
    <row r="85" spans="1:37" ht="12.75" customHeight="1">
      <c r="A85" s="73">
        <v>1.0297000000000001E-2</v>
      </c>
      <c r="B85" s="73">
        <v>9.6780000000000008E-3</v>
      </c>
      <c r="C85" s="73">
        <v>8.7889999999999999E-3</v>
      </c>
      <c r="D85" s="73">
        <v>8.0920000000000002E-3</v>
      </c>
      <c r="E85" s="73">
        <v>7.5779999999999997E-3</v>
      </c>
      <c r="F85" s="73">
        <v>6.973E-3</v>
      </c>
      <c r="G85" s="73">
        <v>6.5529999999999998E-3</v>
      </c>
      <c r="H85" s="73">
        <v>5.953E-3</v>
      </c>
      <c r="I85" s="73">
        <v>5.4000000000000003E-3</v>
      </c>
      <c r="J85" s="73">
        <v>4.9280000000000001E-3</v>
      </c>
      <c r="K85" s="73">
        <v>4.4429999999999999E-3</v>
      </c>
      <c r="L85" s="73">
        <v>4.2050000000000004E-3</v>
      </c>
      <c r="M85" s="73">
        <v>3.967E-3</v>
      </c>
      <c r="N85" s="73">
        <v>3.3340000000000002E-3</v>
      </c>
      <c r="O85" s="73">
        <v>2.4520000000000002E-3</v>
      </c>
      <c r="P85" s="73">
        <v>2.2079999999999999E-3</v>
      </c>
      <c r="Q85" s="73">
        <v>1.8760000000000001E-3</v>
      </c>
      <c r="R85" s="73">
        <v>1.474E-3</v>
      </c>
      <c r="S85" s="73">
        <v>1.325E-3</v>
      </c>
      <c r="T85" s="73">
        <v>1.1770000000000001E-3</v>
      </c>
      <c r="U85" s="73">
        <v>1.1130000000000001E-3</v>
      </c>
      <c r="V85" s="73">
        <v>8.61E-4</v>
      </c>
      <c r="W85" s="73">
        <v>5.2099999999999998E-4</v>
      </c>
      <c r="X85" s="73">
        <v>3.6000000000000002E-4</v>
      </c>
      <c r="Y85" s="73">
        <v>2.23E-4</v>
      </c>
      <c r="Z85" s="73">
        <v>0</v>
      </c>
      <c r="AA85" s="73">
        <v>-9.7E-5</v>
      </c>
      <c r="AB85" s="73">
        <v>-1.4200000000000001E-4</v>
      </c>
      <c r="AC85" s="73">
        <v>-3.3199999999999999E-4</v>
      </c>
      <c r="AD85" s="73">
        <v>-3.97E-4</v>
      </c>
      <c r="AE85" s="73">
        <v>-3.6400000000000001E-4</v>
      </c>
      <c r="AF85" s="73">
        <v>-3.2600000000000001E-4</v>
      </c>
      <c r="AG85" s="73">
        <v>-5.3999999999999998E-5</v>
      </c>
      <c r="AH85" s="73">
        <v>6.29E-4</v>
      </c>
      <c r="AI85" s="73">
        <v>1.5410000000000001E-3</v>
      </c>
      <c r="AJ85" s="73">
        <v>2.6619999999999999E-3</v>
      </c>
      <c r="AK85" s="73">
        <v>3.5409999999999999E-3</v>
      </c>
    </row>
    <row r="86" spans="1:37" ht="12.75" customHeight="1">
      <c r="A86" s="73">
        <v>9.672E-3</v>
      </c>
      <c r="B86" s="73">
        <v>9.0299999999999998E-3</v>
      </c>
      <c r="C86" s="73">
        <v>8.2679999999999993E-3</v>
      </c>
      <c r="D86" s="73">
        <v>7.5100000000000002E-3</v>
      </c>
      <c r="E86" s="73">
        <v>7.1520000000000004E-3</v>
      </c>
      <c r="F86" s="73">
        <v>6.6899999999999998E-3</v>
      </c>
      <c r="G86" s="73">
        <v>6.2119999999999996E-3</v>
      </c>
      <c r="H86" s="73">
        <v>5.6090000000000003E-3</v>
      </c>
      <c r="I86" s="73">
        <v>5.2220000000000001E-3</v>
      </c>
      <c r="J86" s="73">
        <v>4.738E-3</v>
      </c>
      <c r="K86" s="73">
        <v>4.2550000000000001E-3</v>
      </c>
      <c r="L86" s="73">
        <v>4.1440000000000001E-3</v>
      </c>
      <c r="M86" s="73">
        <v>3.8479999999999999E-3</v>
      </c>
      <c r="N86" s="73">
        <v>3.2309999999999999E-3</v>
      </c>
      <c r="O86" s="73">
        <v>2.4039999999999999E-3</v>
      </c>
      <c r="P86" s="73">
        <v>2.032E-3</v>
      </c>
      <c r="Q86" s="73">
        <v>1.6100000000000001E-3</v>
      </c>
      <c r="R86" s="73">
        <v>1.389E-3</v>
      </c>
      <c r="S86" s="73">
        <v>1.121E-3</v>
      </c>
      <c r="T86" s="73">
        <v>9.3099999999999997E-4</v>
      </c>
      <c r="U86" s="73">
        <v>9.3899999999999995E-4</v>
      </c>
      <c r="V86" s="73">
        <v>6.4999999999999997E-4</v>
      </c>
      <c r="W86" s="73">
        <v>4.86E-4</v>
      </c>
      <c r="X86" s="73">
        <v>3.79E-4</v>
      </c>
      <c r="Y86" s="73">
        <v>2.3699999999999999E-4</v>
      </c>
      <c r="Z86" s="73">
        <v>0</v>
      </c>
      <c r="AA86" s="73">
        <v>-1.3799999999999999E-4</v>
      </c>
      <c r="AB86" s="73">
        <v>-2.5399999999999999E-4</v>
      </c>
      <c r="AC86" s="73">
        <v>-3.68E-4</v>
      </c>
      <c r="AD86" s="73">
        <v>-5.6599999999999999E-4</v>
      </c>
      <c r="AE86" s="73">
        <v>-5.6499999999999996E-4</v>
      </c>
      <c r="AF86" s="73">
        <v>-4.3199999999999998E-4</v>
      </c>
      <c r="AG86" s="73">
        <v>-2.04E-4</v>
      </c>
      <c r="AH86" s="73">
        <v>3.7399999999999998E-4</v>
      </c>
      <c r="AI86" s="73">
        <v>1.31E-3</v>
      </c>
      <c r="AJ86" s="73">
        <v>2.4629999999999999E-3</v>
      </c>
      <c r="AK86" s="73">
        <v>3.2590000000000002E-3</v>
      </c>
    </row>
    <row r="87" spans="1:3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</row>
    <row r="88" spans="1:37" ht="12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</row>
    <row r="89" spans="1:37" ht="1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</row>
    <row r="90" spans="1:37" ht="1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</row>
    <row r="91" spans="1:37" ht="1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</row>
    <row r="92" spans="1:37" ht="1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</row>
    <row r="93" spans="1:37" ht="1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</row>
    <row r="94" spans="1:37" ht="1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</row>
    <row r="95" spans="1:37" ht="1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</row>
    <row r="96" spans="1:37" ht="1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</row>
    <row r="97" spans="1:37" ht="1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</row>
    <row r="98" spans="1:37" ht="1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</row>
    <row r="99" spans="1:37" ht="1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</row>
    <row r="100" spans="1:37" ht="1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</row>
    <row r="101" spans="1:37" ht="1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</row>
    <row r="102" spans="1:37" ht="1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</row>
    <row r="103" spans="1:37" ht="1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</row>
    <row r="104" spans="1:37" ht="1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</row>
    <row r="105" spans="1:37" ht="1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</row>
    <row r="106" spans="1:37" ht="1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</row>
    <row r="107" spans="1:37" ht="1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</row>
    <row r="108" spans="1:37" ht="1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</row>
    <row r="109" spans="1:37" ht="1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</row>
    <row r="110" spans="1:37" ht="1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</row>
    <row r="111" spans="1:37" ht="1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</row>
    <row r="112" spans="1:37" ht="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</row>
    <row r="113" spans="1:37" ht="1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</row>
    <row r="114" spans="1:37" ht="1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</row>
    <row r="115" spans="1:37" ht="1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</row>
    <row r="116" spans="1:37" ht="1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</row>
    <row r="117" spans="1:37" ht="1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</row>
    <row r="118" spans="1:37" ht="1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</row>
    <row r="119" spans="1:37" ht="1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</row>
    <row r="120" spans="1:37" ht="1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</row>
    <row r="121" spans="1:37" ht="1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</row>
    <row r="122" spans="1:37" ht="1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</row>
    <row r="123" spans="1:37" ht="1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</row>
    <row r="124" spans="1:37" ht="1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</row>
    <row r="125" spans="1:37" ht="1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</row>
    <row r="126" spans="1:37" ht="1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</row>
    <row r="127" spans="1:37" ht="1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</row>
    <row r="128" spans="1:37" ht="1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</row>
    <row r="129" spans="1:37" ht="1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</row>
    <row r="130" spans="1:37" ht="1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</row>
    <row r="131" spans="1:37" ht="1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</row>
    <row r="132" spans="1:37" ht="1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</row>
    <row r="133" spans="1:37" ht="1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</row>
    <row r="134" spans="1:37" ht="1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</row>
    <row r="135" spans="1:37" ht="1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</row>
    <row r="136" spans="1:37" ht="1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</row>
    <row r="137" spans="1:37" ht="1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</row>
    <row r="138" spans="1:37" ht="1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</row>
    <row r="139" spans="1:37" ht="1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</row>
    <row r="140" spans="1:37" ht="1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</row>
    <row r="141" spans="1:37" ht="1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</row>
    <row r="142" spans="1:37" ht="1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</row>
    <row r="143" spans="1:37" ht="1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</row>
    <row r="144" spans="1:37" ht="1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</row>
    <row r="145" spans="1:37" ht="1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</row>
    <row r="146" spans="1:37" ht="1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</row>
    <row r="147" spans="1:37" ht="1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</row>
    <row r="148" spans="1:37" ht="1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</row>
    <row r="149" spans="1:37" ht="1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</row>
    <row r="150" spans="1:37" ht="1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</row>
    <row r="151" spans="1:37" ht="1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</row>
    <row r="152" spans="1:37" ht="1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</row>
    <row r="153" spans="1:37" ht="1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</row>
    <row r="154" spans="1:37" ht="1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</row>
    <row r="155" spans="1:37" ht="1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</row>
    <row r="156" spans="1:37" ht="1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</row>
    <row r="157" spans="1:37" ht="1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</row>
    <row r="158" spans="1:37" ht="1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</row>
    <row r="159" spans="1:37" ht="1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</row>
    <row r="160" spans="1:37" ht="1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</row>
    <row r="161" spans="1:37" ht="1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</row>
    <row r="162" spans="1:37" ht="1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</row>
    <row r="163" spans="1:37" ht="1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</row>
    <row r="164" spans="1:37" ht="1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</row>
    <row r="165" spans="1:37" ht="1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</row>
    <row r="166" spans="1:37" ht="1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</row>
    <row r="167" spans="1:37" ht="1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</row>
    <row r="168" spans="1:37" ht="1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</row>
    <row r="169" spans="1:37" ht="1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</row>
    <row r="170" spans="1:37" ht="1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</row>
    <row r="171" spans="1:37" ht="1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</row>
    <row r="172" spans="1:37" ht="1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</row>
    <row r="173" spans="1:37" ht="1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</row>
    <row r="174" spans="1:37" ht="1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</row>
    <row r="175" spans="1:37" ht="1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</row>
    <row r="176" spans="1:37" ht="1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</row>
    <row r="177" spans="1:37" ht="1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</row>
    <row r="178" spans="1:37" ht="1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</row>
    <row r="179" spans="1:37" ht="1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</row>
    <row r="180" spans="1:37" ht="1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</row>
    <row r="181" spans="1:37" ht="1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</row>
    <row r="182" spans="1:37" ht="1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</row>
    <row r="183" spans="1:37" ht="1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</row>
    <row r="184" spans="1:37" ht="1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</row>
    <row r="185" spans="1:37" ht="1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</row>
    <row r="186" spans="1:37" ht="1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</row>
    <row r="187" spans="1:37" ht="1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</row>
    <row r="188" spans="1:37" ht="1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</row>
    <row r="189" spans="1:37" ht="1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</row>
    <row r="190" spans="1:37" ht="1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</row>
    <row r="191" spans="1:37" ht="1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</row>
    <row r="192" spans="1:37" ht="1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</row>
    <row r="193" spans="1:37" ht="1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</row>
    <row r="194" spans="1:37" ht="1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</row>
    <row r="195" spans="1:37" ht="1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</row>
    <row r="196" spans="1:37" ht="1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</row>
    <row r="197" spans="1:37" ht="1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</row>
    <row r="198" spans="1:37" ht="1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</row>
    <row r="199" spans="1:37" ht="1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</row>
    <row r="200" spans="1:37" ht="1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</row>
    <row r="201" spans="1:37" ht="1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</row>
    <row r="202" spans="1:37" ht="1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</row>
    <row r="203" spans="1:37" ht="1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</row>
    <row r="204" spans="1:37" ht="1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</row>
    <row r="205" spans="1:37" ht="1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</row>
    <row r="206" spans="1:37" ht="1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</row>
    <row r="207" spans="1:37" ht="1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</row>
    <row r="208" spans="1:37" ht="1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</row>
    <row r="209" spans="1:37" ht="1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</row>
    <row r="210" spans="1:37" ht="1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</row>
    <row r="211" spans="1:37" ht="1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</row>
    <row r="212" spans="1:37" ht="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</row>
    <row r="213" spans="1:37" ht="1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</row>
    <row r="214" spans="1:37" ht="1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</row>
    <row r="215" spans="1:37" ht="1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</row>
    <row r="216" spans="1:37" ht="1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</row>
    <row r="217" spans="1:37" ht="1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</row>
    <row r="218" spans="1:37" ht="1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</row>
    <row r="219" spans="1:37" ht="1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</row>
    <row r="220" spans="1:37" ht="1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</row>
    <row r="221" spans="1:37" ht="1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</row>
    <row r="222" spans="1:37" ht="1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</row>
    <row r="223" spans="1:37" ht="1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</row>
    <row r="224" spans="1:37" ht="1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</row>
    <row r="225" spans="1:37" ht="1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</row>
    <row r="226" spans="1:37" ht="1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</row>
    <row r="227" spans="1:37" ht="1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</row>
    <row r="228" spans="1:37" ht="1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</row>
    <row r="229" spans="1:37" ht="1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</row>
    <row r="230" spans="1:37" ht="1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</row>
    <row r="231" spans="1:37" ht="1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</row>
    <row r="232" spans="1:37" ht="1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</row>
    <row r="233" spans="1:37" ht="1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</row>
    <row r="234" spans="1:37" ht="1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</row>
    <row r="235" spans="1:37" ht="1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</row>
    <row r="236" spans="1:37" ht="1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</row>
    <row r="237" spans="1:37" ht="1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</row>
    <row r="238" spans="1:37" ht="1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</row>
    <row r="239" spans="1:37" ht="1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</row>
    <row r="240" spans="1:37" ht="1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</row>
    <row r="241" spans="1:37" ht="1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</row>
    <row r="242" spans="1:37" ht="1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</row>
    <row r="243" spans="1:37" ht="1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</row>
    <row r="244" spans="1:37" ht="1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</row>
    <row r="245" spans="1:37" ht="1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</row>
    <row r="246" spans="1:37" ht="1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</row>
    <row r="247" spans="1:37" ht="1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</row>
    <row r="248" spans="1:37" ht="1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</row>
    <row r="249" spans="1:37" ht="1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</row>
    <row r="250" spans="1:37" ht="1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</row>
    <row r="251" spans="1:37" ht="1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</row>
    <row r="252" spans="1:37" ht="1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</row>
    <row r="253" spans="1:37" ht="1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</row>
    <row r="254" spans="1:37" ht="1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</row>
    <row r="255" spans="1:37" ht="1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</row>
    <row r="256" spans="1:37" ht="1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</row>
    <row r="257" spans="1:37" ht="1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</row>
    <row r="258" spans="1:37" ht="1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</row>
    <row r="259" spans="1:37" ht="1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</row>
    <row r="260" spans="1:37" ht="1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</row>
    <row r="261" spans="1:37" ht="1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</row>
    <row r="262" spans="1:37" ht="1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</row>
    <row r="263" spans="1:37" ht="1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</row>
    <row r="264" spans="1:37" ht="1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</row>
    <row r="265" spans="1:37" ht="1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</row>
    <row r="266" spans="1:37" ht="1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</row>
    <row r="267" spans="1:37" ht="1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</row>
    <row r="268" spans="1:37" ht="1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</row>
    <row r="269" spans="1:37" ht="1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</row>
    <row r="270" spans="1:37" ht="1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</row>
    <row r="271" spans="1:37" ht="1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</row>
    <row r="272" spans="1:37" ht="1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</row>
    <row r="273" spans="1:37" ht="1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</row>
    <row r="274" spans="1:37" ht="1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</row>
    <row r="275" spans="1:37" ht="1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</row>
    <row r="276" spans="1:37" ht="1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</row>
    <row r="277" spans="1:37" ht="1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</row>
    <row r="278" spans="1:37" ht="1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</row>
    <row r="279" spans="1:37" ht="1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</row>
    <row r="280" spans="1:37" ht="1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</row>
    <row r="281" spans="1:37" ht="1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</row>
    <row r="282" spans="1:37" ht="1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</row>
    <row r="283" spans="1:37" ht="1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</row>
    <row r="284" spans="1:37" ht="1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</row>
    <row r="285" spans="1:37" ht="1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</row>
    <row r="286" spans="1:37" ht="1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</row>
    <row r="287" spans="1:37" ht="1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</row>
    <row r="288" spans="1:37" ht="1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</row>
    <row r="289" spans="1:37" ht="1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</row>
    <row r="290" spans="1:37" ht="1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</row>
    <row r="291" spans="1:37" ht="1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</row>
    <row r="292" spans="1:37" ht="1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</row>
    <row r="293" spans="1:37" ht="1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</row>
    <row r="294" spans="1:37" ht="1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</row>
    <row r="295" spans="1:37" ht="1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</row>
    <row r="296" spans="1:37" ht="1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</row>
    <row r="297" spans="1:37" ht="1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</row>
    <row r="298" spans="1:37" ht="1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</row>
    <row r="299" spans="1:37" ht="1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</row>
    <row r="300" spans="1:37" ht="1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</row>
    <row r="301" spans="1:37" ht="1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</row>
    <row r="302" spans="1:37" ht="1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</row>
    <row r="303" spans="1:37" ht="1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</row>
    <row r="304" spans="1:37" ht="1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</row>
    <row r="305" spans="1:37" ht="1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</row>
    <row r="306" spans="1:37" ht="1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</row>
    <row r="307" spans="1:37" ht="1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</row>
    <row r="308" spans="1:37" ht="1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</row>
    <row r="309" spans="1:37" ht="1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</row>
    <row r="310" spans="1:37" ht="1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</row>
    <row r="311" spans="1:37" ht="1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</row>
    <row r="312" spans="1:37" ht="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</row>
    <row r="313" spans="1:37" ht="1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</row>
    <row r="314" spans="1:37" ht="1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</row>
    <row r="315" spans="1:37" ht="1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</row>
    <row r="316" spans="1:37" ht="1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</row>
    <row r="317" spans="1:37" ht="1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</row>
    <row r="318" spans="1:37" ht="1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</row>
    <row r="319" spans="1:37" ht="1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</row>
    <row r="320" spans="1:37" ht="1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</row>
    <row r="321" spans="1:37" ht="1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</row>
    <row r="322" spans="1:37" ht="1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</row>
    <row r="323" spans="1:37" ht="1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</row>
    <row r="324" spans="1:37" ht="1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</row>
    <row r="325" spans="1:37" ht="1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</row>
    <row r="326" spans="1:37" ht="1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</row>
    <row r="327" spans="1:37" ht="1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</row>
    <row r="328" spans="1:37" ht="1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</row>
    <row r="329" spans="1:37" ht="1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</row>
    <row r="330" spans="1:37" ht="1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</row>
    <row r="331" spans="1:37" ht="1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</row>
    <row r="332" spans="1:37" ht="1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</row>
    <row r="333" spans="1:37" ht="1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</row>
    <row r="334" spans="1:37" ht="1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</row>
    <row r="335" spans="1:37" ht="1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</row>
    <row r="336" spans="1:37" ht="1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</row>
    <row r="337" spans="1:37" ht="1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</row>
    <row r="338" spans="1:37" ht="1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</row>
    <row r="339" spans="1:37" ht="1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</row>
    <row r="340" spans="1:37" ht="1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</row>
    <row r="341" spans="1:37" ht="1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</row>
    <row r="342" spans="1:37" ht="1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</row>
    <row r="343" spans="1:37" ht="1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</row>
    <row r="344" spans="1:37" ht="1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</row>
    <row r="345" spans="1:37" ht="1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</row>
    <row r="346" spans="1:37" ht="1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</row>
    <row r="347" spans="1:37" ht="1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</row>
    <row r="348" spans="1:37" ht="1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</row>
    <row r="349" spans="1:37" ht="1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</row>
    <row r="350" spans="1:37" ht="1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</row>
    <row r="351" spans="1:37" ht="1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</row>
    <row r="352" spans="1:37" ht="1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</row>
    <row r="353" spans="1:37" ht="1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</row>
    <row r="354" spans="1:37" ht="1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</row>
    <row r="355" spans="1:37" ht="1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</row>
    <row r="356" spans="1:37" ht="1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</row>
    <row r="357" spans="1:37" ht="1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</row>
    <row r="358" spans="1:37" ht="1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</row>
    <row r="359" spans="1:37" ht="1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</row>
    <row r="360" spans="1:37" ht="1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</row>
    <row r="361" spans="1:37" ht="1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</row>
    <row r="362" spans="1:37" ht="1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</row>
    <row r="363" spans="1:37" ht="1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</row>
    <row r="364" spans="1:37" ht="1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</row>
    <row r="365" spans="1:37" ht="1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</row>
    <row r="366" spans="1:37" ht="1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</row>
    <row r="367" spans="1:37" ht="1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</row>
    <row r="368" spans="1:37" ht="1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</row>
    <row r="369" spans="1:37" ht="1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</row>
    <row r="370" spans="1:37" ht="1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</row>
    <row r="371" spans="1:37" ht="1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</row>
    <row r="372" spans="1:37" ht="1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</row>
    <row r="373" spans="1:37" ht="1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</row>
    <row r="374" spans="1:37" ht="1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</row>
    <row r="375" spans="1:37" ht="1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</row>
    <row r="376" spans="1:37" ht="1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</row>
    <row r="377" spans="1:37" ht="1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</row>
    <row r="378" spans="1:37" ht="1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</row>
    <row r="379" spans="1:37" ht="1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</row>
    <row r="380" spans="1:37" ht="1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</row>
    <row r="381" spans="1:37" ht="1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</row>
    <row r="382" spans="1:37" ht="1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</row>
    <row r="383" spans="1:37" ht="1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</row>
    <row r="384" spans="1:37" ht="1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</row>
    <row r="385" spans="1:37" ht="1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</row>
    <row r="386" spans="1:37" ht="1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</row>
    <row r="387" spans="1:37" ht="1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</row>
    <row r="388" spans="1:37" ht="1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</row>
    <row r="389" spans="1:37" ht="1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</row>
    <row r="390" spans="1:37" ht="1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</row>
    <row r="391" spans="1:37" ht="1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</row>
    <row r="392" spans="1:37" ht="1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</row>
    <row r="393" spans="1:37" ht="1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</row>
    <row r="394" spans="1:37" ht="1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</row>
    <row r="395" spans="1:37" ht="1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</row>
    <row r="396" spans="1:37" ht="1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</row>
    <row r="397" spans="1:37" ht="1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</row>
    <row r="398" spans="1:37" ht="1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</row>
    <row r="399" spans="1:37" ht="1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</row>
    <row r="400" spans="1:37" ht="1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</row>
    <row r="401" spans="1:37" ht="1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</row>
    <row r="402" spans="1:37" ht="1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</row>
    <row r="403" spans="1:37" ht="1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</row>
    <row r="404" spans="1:37" ht="1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</row>
    <row r="405" spans="1:37" ht="1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</row>
    <row r="406" spans="1:37" ht="1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</row>
    <row r="407" spans="1:37" ht="1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</row>
    <row r="408" spans="1:37" ht="1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</row>
    <row r="409" spans="1:37" ht="1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</row>
    <row r="410" spans="1:37" ht="1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</row>
    <row r="411" spans="1:37" ht="1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</row>
    <row r="412" spans="1:37" ht="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</row>
    <row r="413" spans="1:37" ht="1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</row>
    <row r="414" spans="1:37" ht="1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</row>
    <row r="415" spans="1:37" ht="1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</row>
    <row r="416" spans="1:37" ht="1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</row>
    <row r="417" spans="1:37" ht="1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</row>
    <row r="418" spans="1:37" ht="1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</row>
    <row r="419" spans="1:37" ht="1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</row>
    <row r="420" spans="1:37" ht="1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</row>
    <row r="421" spans="1:37" ht="1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</row>
    <row r="422" spans="1:37" ht="1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</row>
    <row r="423" spans="1:37" ht="1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</row>
    <row r="424" spans="1:37" ht="1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</row>
    <row r="425" spans="1:37" ht="1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</row>
    <row r="426" spans="1:37" ht="1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</row>
    <row r="427" spans="1:37" ht="1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</row>
    <row r="428" spans="1:37" ht="1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</row>
    <row r="429" spans="1:37" ht="1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</row>
    <row r="430" spans="1:37" ht="1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</row>
    <row r="431" spans="1:37" ht="1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</row>
    <row r="432" spans="1:37" ht="1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</row>
    <row r="433" spans="1:37" ht="1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</row>
    <row r="434" spans="1:37" ht="1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</row>
    <row r="435" spans="1:37" ht="1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</row>
    <row r="436" spans="1:37" ht="1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</row>
    <row r="437" spans="1:37" ht="1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</row>
    <row r="438" spans="1:37" ht="1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</row>
    <row r="439" spans="1:37" ht="1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</row>
    <row r="440" spans="1:37" ht="1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</row>
    <row r="441" spans="1:37" ht="1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</row>
    <row r="442" spans="1:37" ht="1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</row>
    <row r="443" spans="1:37" ht="1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</row>
    <row r="444" spans="1:37" ht="1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</row>
    <row r="445" spans="1:37" ht="1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</row>
    <row r="446" spans="1:37" ht="1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</row>
    <row r="447" spans="1:37" ht="1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</row>
    <row r="448" spans="1:37" ht="1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</row>
    <row r="449" spans="1:37" ht="1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</row>
    <row r="450" spans="1:37" ht="1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</row>
    <row r="451" spans="1:37" ht="1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</row>
    <row r="452" spans="1:37" ht="1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</row>
    <row r="453" spans="1:37" ht="1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</row>
    <row r="454" spans="1:37" ht="1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</row>
    <row r="455" spans="1:37" ht="1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</row>
    <row r="456" spans="1:37" ht="1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</row>
    <row r="457" spans="1:37" ht="1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</row>
    <row r="458" spans="1:37" ht="1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</row>
    <row r="459" spans="1:37" ht="1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</row>
    <row r="460" spans="1:37" ht="1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</row>
    <row r="461" spans="1:37" ht="1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</row>
    <row r="462" spans="1:37" ht="1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</row>
    <row r="463" spans="1:37" ht="1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</row>
    <row r="464" spans="1:37" ht="1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</row>
    <row r="465" spans="1:37" ht="1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</row>
    <row r="466" spans="1:37" ht="1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</row>
    <row r="467" spans="1:37" ht="1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</row>
    <row r="468" spans="1:37" ht="1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</row>
    <row r="469" spans="1:37" ht="1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</row>
    <row r="470" spans="1:37" ht="1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</row>
    <row r="471" spans="1:37" ht="1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</row>
    <row r="472" spans="1:37" ht="1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</row>
    <row r="473" spans="1:37" ht="1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</row>
    <row r="474" spans="1:37" ht="1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</row>
    <row r="475" spans="1:37" ht="1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</row>
    <row r="476" spans="1:37" ht="1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</row>
    <row r="477" spans="1:37" ht="1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</row>
    <row r="478" spans="1:37" ht="1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</row>
    <row r="479" spans="1:37" ht="1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</row>
    <row r="480" spans="1:37" ht="1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</row>
    <row r="481" spans="1:37" ht="1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</row>
    <row r="482" spans="1:37" ht="1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</row>
    <row r="483" spans="1:37" ht="1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</row>
    <row r="484" spans="1:37" ht="1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</row>
    <row r="485" spans="1:37" ht="1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</row>
    <row r="486" spans="1:37" ht="1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</row>
    <row r="487" spans="1:37" ht="1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</row>
    <row r="488" spans="1:37" ht="1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</row>
    <row r="489" spans="1:37" ht="1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</row>
    <row r="490" spans="1:37" ht="1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</row>
    <row r="491" spans="1:37" ht="1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</row>
    <row r="492" spans="1:37" ht="1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</row>
    <row r="493" spans="1:37" ht="1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</row>
    <row r="494" spans="1:37" ht="1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</row>
    <row r="495" spans="1:37" ht="1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</row>
    <row r="496" spans="1:37" ht="1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</row>
    <row r="497" spans="1:37" ht="1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</row>
    <row r="498" spans="1:37" ht="1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</row>
    <row r="499" spans="1:37" ht="1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</row>
    <row r="500" spans="1:37" ht="1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</row>
    <row r="501" spans="1:37" ht="1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</row>
    <row r="502" spans="1:37" ht="1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</row>
    <row r="503" spans="1:37" ht="1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</row>
    <row r="504" spans="1:37" ht="1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</row>
    <row r="505" spans="1:37" ht="1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</row>
    <row r="506" spans="1:37" ht="1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</row>
    <row r="507" spans="1:37" ht="1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</row>
    <row r="508" spans="1:37" ht="1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</row>
    <row r="509" spans="1:37" ht="1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</row>
    <row r="510" spans="1:37" ht="1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</row>
    <row r="511" spans="1:37" ht="1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</row>
    <row r="512" spans="1:37" ht="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</row>
    <row r="513" spans="1:37" ht="1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</row>
    <row r="514" spans="1:37" ht="1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</row>
    <row r="515" spans="1:37" ht="1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</row>
    <row r="516" spans="1:37" ht="1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</row>
    <row r="517" spans="1:37" ht="1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</row>
    <row r="518" spans="1:37" ht="1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</row>
    <row r="519" spans="1:37" ht="1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</row>
    <row r="520" spans="1:37" ht="1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</row>
    <row r="521" spans="1:37" ht="1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</row>
    <row r="522" spans="1:37" ht="1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</row>
    <row r="523" spans="1:37" ht="1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</row>
    <row r="524" spans="1:37" ht="1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</row>
    <row r="525" spans="1:37" ht="1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</row>
    <row r="526" spans="1:37" ht="1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</row>
    <row r="527" spans="1:37" ht="1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</row>
    <row r="528" spans="1:37" ht="1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</row>
    <row r="529" spans="1:37" ht="1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</row>
    <row r="530" spans="1:37" ht="1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</row>
    <row r="531" spans="1:37" ht="1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</row>
    <row r="532" spans="1:37" ht="1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</row>
    <row r="533" spans="1:37" ht="1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</row>
    <row r="534" spans="1:37" ht="1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</row>
    <row r="535" spans="1:37" ht="1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</row>
    <row r="536" spans="1:37" ht="1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</row>
    <row r="537" spans="1:37" ht="1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</row>
    <row r="538" spans="1:37" ht="1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</row>
    <row r="539" spans="1:37" ht="1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</row>
    <row r="540" spans="1:37" ht="1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</row>
    <row r="541" spans="1:37" ht="1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</row>
    <row r="542" spans="1:37" ht="1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</row>
    <row r="543" spans="1:37" ht="1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</row>
    <row r="544" spans="1:37" ht="1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</row>
    <row r="545" spans="1:37" ht="1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</row>
    <row r="546" spans="1:37" ht="1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</row>
    <row r="547" spans="1:37" ht="1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</row>
    <row r="548" spans="1:37" ht="1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</row>
    <row r="549" spans="1:37" ht="1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</row>
    <row r="550" spans="1:37" ht="1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</row>
    <row r="551" spans="1:37" ht="1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</row>
    <row r="552" spans="1:37" ht="1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</row>
    <row r="553" spans="1:37" ht="1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</row>
    <row r="554" spans="1:37" ht="1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</row>
    <row r="555" spans="1:37" ht="1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</row>
    <row r="556" spans="1:37" ht="1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</row>
    <row r="557" spans="1:37" ht="1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</row>
    <row r="558" spans="1:37" ht="1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</row>
    <row r="559" spans="1:37" ht="1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</row>
    <row r="560" spans="1:37" ht="1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</row>
    <row r="561" spans="1:37" ht="1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</row>
    <row r="562" spans="1:37" ht="1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</row>
    <row r="563" spans="1:37" ht="1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</row>
    <row r="564" spans="1:37" ht="1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</row>
    <row r="565" spans="1:37" ht="1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</row>
    <row r="566" spans="1:37" ht="1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</row>
    <row r="567" spans="1:37" ht="1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</row>
    <row r="568" spans="1:37" ht="1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</row>
    <row r="569" spans="1:37" ht="1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</row>
    <row r="570" spans="1:37" ht="1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</row>
    <row r="571" spans="1:37" ht="1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</row>
    <row r="572" spans="1:37" ht="1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</row>
    <row r="573" spans="1:37" ht="1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</row>
    <row r="574" spans="1:37" ht="1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</row>
    <row r="575" spans="1:37" ht="1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</row>
    <row r="576" spans="1:37" ht="1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</row>
    <row r="577" spans="1:37" ht="1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</row>
    <row r="578" spans="1:37" ht="1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</row>
    <row r="579" spans="1:37" ht="1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</row>
    <row r="580" spans="1:37" ht="1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</row>
    <row r="581" spans="1:37" ht="1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</row>
    <row r="582" spans="1:37" ht="1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</row>
    <row r="583" spans="1:37" ht="1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</row>
    <row r="584" spans="1:37" ht="1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</row>
    <row r="585" spans="1:37" ht="1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</row>
    <row r="586" spans="1:37" ht="1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</row>
    <row r="587" spans="1:37" ht="1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</row>
    <row r="588" spans="1:37" ht="1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</row>
    <row r="589" spans="1:37" ht="1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</row>
    <row r="590" spans="1:37" ht="1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</row>
    <row r="591" spans="1:37" ht="1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</row>
    <row r="592" spans="1:37" ht="1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</row>
    <row r="593" spans="1:37" ht="1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</row>
    <row r="594" spans="1:37" ht="1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</row>
    <row r="595" spans="1:37" ht="1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</row>
    <row r="596" spans="1:37" ht="1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</row>
    <row r="597" spans="1:37" ht="1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</row>
    <row r="598" spans="1:37" ht="1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</row>
    <row r="599" spans="1:37" ht="1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</row>
    <row r="600" spans="1:37" ht="1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</row>
    <row r="601" spans="1:37" ht="1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</row>
    <row r="602" spans="1:37" ht="1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</row>
    <row r="603" spans="1:37" ht="1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</row>
    <row r="604" spans="1:37" ht="1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</row>
    <row r="605" spans="1:37" ht="1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</row>
    <row r="606" spans="1:37" ht="1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</row>
    <row r="607" spans="1:37" ht="1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</row>
    <row r="608" spans="1:37" ht="1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</row>
    <row r="609" spans="1:37" ht="1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</row>
    <row r="610" spans="1:37" ht="1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</row>
    <row r="611" spans="1:37" ht="1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</row>
    <row r="612" spans="1:37" ht="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</row>
    <row r="613" spans="1:37" ht="1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</row>
    <row r="614" spans="1:37" ht="1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</row>
    <row r="615" spans="1:37" ht="1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</row>
    <row r="616" spans="1:37" ht="1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</row>
    <row r="617" spans="1:37" ht="1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</row>
    <row r="618" spans="1:37" ht="1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</row>
    <row r="619" spans="1:37" ht="1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</row>
    <row r="620" spans="1:37" ht="1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</row>
    <row r="621" spans="1:37" ht="1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</row>
    <row r="622" spans="1:37" ht="1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</row>
    <row r="623" spans="1:37" ht="1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</row>
    <row r="624" spans="1:37" ht="1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</row>
    <row r="625" spans="1:37" ht="1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</row>
    <row r="626" spans="1:37" ht="1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</row>
    <row r="627" spans="1:37" ht="1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</row>
    <row r="628" spans="1:37" ht="1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</row>
    <row r="629" spans="1:37" ht="1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</row>
    <row r="630" spans="1:37" ht="1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</row>
    <row r="631" spans="1:37" ht="1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</row>
    <row r="632" spans="1:37" ht="1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</row>
    <row r="633" spans="1:37" ht="1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</row>
    <row r="634" spans="1:37" ht="1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</row>
    <row r="635" spans="1:37" ht="1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</row>
    <row r="636" spans="1:37" ht="1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</row>
    <row r="637" spans="1:37" ht="1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</row>
    <row r="638" spans="1:37" ht="1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</row>
    <row r="639" spans="1:37" ht="1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</row>
    <row r="640" spans="1:37" ht="1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</row>
    <row r="641" spans="1:37" ht="1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</row>
    <row r="642" spans="1:37" ht="1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</row>
    <row r="643" spans="1:37" ht="1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</row>
    <row r="644" spans="1:37" ht="1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</row>
    <row r="645" spans="1:37" ht="1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</row>
    <row r="646" spans="1:37" ht="1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</row>
    <row r="647" spans="1:37" ht="1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</row>
    <row r="648" spans="1:37" ht="1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</row>
    <row r="649" spans="1:37" ht="1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</row>
    <row r="650" spans="1:37" ht="1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</row>
    <row r="651" spans="1:37" ht="1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</row>
    <row r="652" spans="1:37" ht="1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</row>
    <row r="653" spans="1:37" ht="1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</row>
    <row r="654" spans="1:37" ht="1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</row>
    <row r="655" spans="1:37" ht="1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</row>
    <row r="656" spans="1:37" ht="1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</row>
    <row r="657" spans="1:37" ht="1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</row>
    <row r="658" spans="1:37" ht="1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</row>
    <row r="659" spans="1:37" ht="1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</row>
    <row r="660" spans="1:37" ht="1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</row>
    <row r="661" spans="1:37" ht="1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</row>
    <row r="662" spans="1:37" ht="1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</row>
    <row r="663" spans="1:37" ht="1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</row>
    <row r="664" spans="1:37" ht="1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</row>
    <row r="665" spans="1:37" ht="1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</row>
    <row r="666" spans="1:37" ht="1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</row>
    <row r="667" spans="1:37" ht="1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</row>
    <row r="668" spans="1:37" ht="1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</row>
    <row r="669" spans="1:37" ht="1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</row>
    <row r="670" spans="1:37" ht="1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</row>
    <row r="671" spans="1:37" ht="1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</row>
    <row r="672" spans="1:37" ht="1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</row>
    <row r="673" spans="1:37" ht="1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</row>
    <row r="674" spans="1:37" ht="1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</row>
    <row r="675" spans="1:37" ht="1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</row>
    <row r="676" spans="1:37" ht="1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</row>
    <row r="677" spans="1:37" ht="1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</row>
    <row r="678" spans="1:37" ht="1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</row>
    <row r="679" spans="1:37" ht="1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</row>
    <row r="680" spans="1:37" ht="1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</row>
    <row r="681" spans="1:37" ht="1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</row>
    <row r="682" spans="1:37" ht="1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</row>
    <row r="683" spans="1:37" ht="1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</row>
    <row r="684" spans="1:37" ht="1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</row>
    <row r="685" spans="1:37" ht="1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</row>
    <row r="686" spans="1:37" ht="1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</row>
    <row r="687" spans="1:37" ht="1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</row>
    <row r="688" spans="1:37" ht="1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</row>
    <row r="689" spans="1:37" ht="1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</row>
    <row r="690" spans="1:37" ht="1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</row>
    <row r="691" spans="1:37" ht="1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</row>
    <row r="692" spans="1:37" ht="1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</row>
    <row r="693" spans="1:37" ht="1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</row>
    <row r="694" spans="1:37" ht="1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</row>
    <row r="695" spans="1:37" ht="1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</row>
    <row r="696" spans="1:37" ht="1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</row>
    <row r="697" spans="1:37" ht="1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</row>
    <row r="698" spans="1:37" ht="1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</row>
    <row r="699" spans="1:37" ht="1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</row>
    <row r="700" spans="1:37" ht="1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</row>
    <row r="701" spans="1:37" ht="1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</row>
    <row r="702" spans="1:37" ht="1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</row>
    <row r="703" spans="1:37" ht="1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</row>
    <row r="704" spans="1:37" ht="1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</row>
    <row r="705" spans="1:37" ht="1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</row>
    <row r="706" spans="1:37" ht="1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</row>
    <row r="707" spans="1:37" ht="1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</row>
    <row r="708" spans="1:37" ht="1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</row>
    <row r="709" spans="1:37" ht="1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</row>
    <row r="710" spans="1:37" ht="1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</row>
    <row r="711" spans="1:37" ht="1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</row>
    <row r="712" spans="1:37" ht="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</row>
    <row r="713" spans="1:37" ht="1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</row>
    <row r="714" spans="1:37" ht="1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</row>
    <row r="715" spans="1:37" ht="1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</row>
    <row r="716" spans="1:37" ht="1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</row>
    <row r="717" spans="1:37" ht="1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</row>
    <row r="718" spans="1:37" ht="1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</row>
    <row r="719" spans="1:37" ht="1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</row>
    <row r="720" spans="1:37" ht="1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</row>
    <row r="721" spans="1:37" ht="1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</row>
    <row r="722" spans="1:37" ht="1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</row>
    <row r="723" spans="1:37" ht="1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</row>
    <row r="724" spans="1:37" ht="1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</row>
    <row r="725" spans="1:37" ht="1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</row>
    <row r="726" spans="1:37" ht="1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</row>
    <row r="727" spans="1:37" ht="1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</row>
    <row r="728" spans="1:37" ht="1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</row>
    <row r="729" spans="1:37" ht="1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</row>
    <row r="730" spans="1:37" ht="1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</row>
    <row r="731" spans="1:37" ht="1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</row>
    <row r="732" spans="1:37" ht="1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</row>
    <row r="733" spans="1:37" ht="1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</row>
    <row r="734" spans="1:37" ht="1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</row>
    <row r="735" spans="1:37" ht="1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</row>
    <row r="736" spans="1:37" ht="1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</row>
    <row r="737" spans="1:37" ht="1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</row>
    <row r="738" spans="1:37" ht="1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</row>
    <row r="739" spans="1:37" ht="1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</row>
    <row r="740" spans="1:37" ht="1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</row>
    <row r="741" spans="1:37" ht="1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</row>
    <row r="742" spans="1:37" ht="1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</row>
    <row r="743" spans="1:37" ht="1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</row>
    <row r="744" spans="1:37" ht="1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</row>
    <row r="745" spans="1:37" ht="1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</row>
    <row r="746" spans="1:37" ht="1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</row>
    <row r="747" spans="1:37" ht="1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</row>
    <row r="748" spans="1:37" ht="1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</row>
    <row r="749" spans="1:37" ht="1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</row>
    <row r="750" spans="1:37" ht="1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</row>
    <row r="751" spans="1:37" ht="1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</row>
    <row r="752" spans="1:37" ht="1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</row>
    <row r="753" spans="1:37" ht="1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</row>
    <row r="754" spans="1:37" ht="1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</row>
    <row r="755" spans="1:37" ht="1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</row>
    <row r="756" spans="1:37" ht="1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</row>
    <row r="757" spans="1:37" ht="1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</row>
    <row r="758" spans="1:37" ht="1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</row>
    <row r="759" spans="1:37" ht="1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</row>
    <row r="760" spans="1:37" ht="1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</row>
    <row r="761" spans="1:37" ht="1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</row>
    <row r="762" spans="1:37" ht="1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</row>
    <row r="763" spans="1:37" ht="1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</row>
    <row r="764" spans="1:37" ht="1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</row>
    <row r="765" spans="1:37" ht="1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</row>
    <row r="766" spans="1:37" ht="1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</row>
    <row r="767" spans="1:37" ht="1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</row>
    <row r="768" spans="1:37" ht="1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</row>
    <row r="769" spans="1:37" ht="1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</row>
    <row r="770" spans="1:37" ht="1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</row>
    <row r="771" spans="1:37" ht="1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</row>
    <row r="772" spans="1:37" ht="1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</row>
    <row r="773" spans="1:37" ht="1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</row>
    <row r="774" spans="1:37" ht="1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</row>
    <row r="775" spans="1:37" ht="1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</row>
    <row r="776" spans="1:37" ht="1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</row>
    <row r="777" spans="1:37" ht="1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</row>
    <row r="778" spans="1:37" ht="1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</row>
    <row r="779" spans="1:37" ht="1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</row>
    <row r="780" spans="1:37" ht="1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</row>
    <row r="781" spans="1:37" ht="1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</row>
    <row r="782" spans="1:37" ht="1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</row>
    <row r="783" spans="1:37" ht="1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</row>
    <row r="784" spans="1:37" ht="1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</row>
    <row r="785" spans="1:37" ht="1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</row>
    <row r="786" spans="1:37" ht="1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</row>
    <row r="787" spans="1:37" ht="1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</row>
    <row r="788" spans="1:37" ht="1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</row>
    <row r="789" spans="1:37" ht="1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</row>
    <row r="790" spans="1:37" ht="1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</row>
    <row r="791" spans="1:37" ht="1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</row>
    <row r="792" spans="1:37" ht="1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</row>
    <row r="793" spans="1:37" ht="1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</row>
    <row r="794" spans="1:37" ht="1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</row>
    <row r="795" spans="1:37" ht="1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</row>
    <row r="796" spans="1:37" ht="1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</row>
    <row r="797" spans="1:37" ht="1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</row>
    <row r="798" spans="1:37" ht="1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</row>
    <row r="799" spans="1:37" ht="1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</row>
    <row r="800" spans="1:37" ht="1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</row>
    <row r="801" spans="1:37" ht="1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</row>
    <row r="802" spans="1:37" ht="1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</row>
    <row r="803" spans="1:37" ht="1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</row>
    <row r="804" spans="1:37" ht="1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</row>
    <row r="805" spans="1:37" ht="1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</row>
    <row r="806" spans="1:37" ht="1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</row>
    <row r="807" spans="1:37" ht="1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</row>
    <row r="808" spans="1:37" ht="1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</row>
    <row r="809" spans="1:37" ht="1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</row>
    <row r="810" spans="1:37" ht="1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</row>
    <row r="811" spans="1:37" ht="1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</row>
    <row r="812" spans="1:37" ht="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</row>
    <row r="813" spans="1:37" ht="1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</row>
    <row r="814" spans="1:37" ht="1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</row>
    <row r="815" spans="1:37" ht="1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</row>
    <row r="816" spans="1:37" ht="1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</row>
    <row r="817" spans="1:37" ht="1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</row>
    <row r="818" spans="1:37" ht="1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</row>
    <row r="819" spans="1:37" ht="1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</row>
    <row r="820" spans="1:37" ht="1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</row>
    <row r="821" spans="1:37" ht="1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</row>
    <row r="822" spans="1:37" ht="1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</row>
    <row r="823" spans="1:37" ht="1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</row>
    <row r="824" spans="1:37" ht="1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</row>
    <row r="825" spans="1:37" ht="1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</row>
    <row r="826" spans="1:37" ht="1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</row>
    <row r="827" spans="1:37" ht="1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</row>
    <row r="828" spans="1:37" ht="1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</row>
    <row r="829" spans="1:37" ht="1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</row>
    <row r="830" spans="1:37" ht="1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</row>
    <row r="831" spans="1:37" ht="1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</row>
    <row r="832" spans="1:37" ht="1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</row>
    <row r="833" spans="1:37" ht="1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</row>
    <row r="834" spans="1:37" ht="1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</row>
    <row r="835" spans="1:37" ht="1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</row>
    <row r="836" spans="1:37" ht="1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</row>
    <row r="837" spans="1:37" ht="1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</row>
    <row r="838" spans="1:37" ht="1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</row>
    <row r="839" spans="1:37" ht="1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</row>
    <row r="840" spans="1:37" ht="1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</row>
    <row r="841" spans="1:37" ht="1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</row>
    <row r="842" spans="1:37" ht="1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</row>
    <row r="843" spans="1:37" ht="1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</row>
    <row r="844" spans="1:37" ht="1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</row>
    <row r="845" spans="1:37" ht="1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</row>
    <row r="846" spans="1:37" ht="1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</row>
    <row r="847" spans="1:37" ht="1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</row>
    <row r="848" spans="1:37" ht="1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</row>
    <row r="849" spans="1:37" ht="1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</row>
    <row r="850" spans="1:37" ht="1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</row>
    <row r="851" spans="1:37" ht="1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</row>
    <row r="852" spans="1:37" ht="1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</row>
    <row r="853" spans="1:37" ht="1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</row>
    <row r="854" spans="1:37" ht="1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</row>
    <row r="855" spans="1:37" ht="1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</row>
    <row r="856" spans="1:37" ht="1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</row>
    <row r="857" spans="1:37" ht="1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</row>
    <row r="858" spans="1:37" ht="1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</row>
    <row r="859" spans="1:37" ht="1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</row>
    <row r="860" spans="1:37" ht="1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</row>
    <row r="861" spans="1:37" ht="1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</row>
    <row r="862" spans="1:37" ht="1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</row>
    <row r="863" spans="1:37" ht="1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</row>
    <row r="864" spans="1:37" ht="1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</row>
    <row r="865" spans="1:37" ht="1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</row>
    <row r="866" spans="1:37" ht="1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</row>
    <row r="867" spans="1:37" ht="1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</row>
    <row r="868" spans="1:37" ht="1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</row>
    <row r="869" spans="1:37" ht="1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</row>
    <row r="870" spans="1:37" ht="1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</row>
    <row r="871" spans="1:37" ht="1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</row>
    <row r="872" spans="1:37" ht="1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</row>
    <row r="873" spans="1:37" ht="1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</row>
    <row r="874" spans="1:37" ht="1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</row>
    <row r="875" spans="1:37" ht="1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</row>
    <row r="876" spans="1:37" ht="1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</row>
    <row r="877" spans="1:37" ht="1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</row>
    <row r="878" spans="1:37" ht="1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</row>
    <row r="879" spans="1:37" ht="1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</row>
    <row r="880" spans="1:37" ht="1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</row>
    <row r="881" spans="1:37" ht="1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</row>
    <row r="882" spans="1:37" ht="1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</row>
    <row r="883" spans="1:37" ht="1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</row>
    <row r="884" spans="1:37" ht="1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</row>
    <row r="885" spans="1:37" ht="1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</row>
    <row r="886" spans="1:37" ht="1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</row>
    <row r="887" spans="1:37" ht="1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</row>
    <row r="888" spans="1:37" ht="1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</row>
    <row r="889" spans="1:37" ht="1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</row>
    <row r="890" spans="1:37" ht="1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</row>
    <row r="891" spans="1:37" ht="1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</row>
    <row r="892" spans="1:37" ht="1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</row>
    <row r="893" spans="1:37" ht="1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</row>
    <row r="894" spans="1:37" ht="1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</row>
    <row r="895" spans="1:37" ht="1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</row>
    <row r="896" spans="1:37" ht="1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</row>
    <row r="897" spans="1:37" ht="1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</row>
    <row r="898" spans="1:37" ht="1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</row>
    <row r="899" spans="1:37" ht="1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</row>
    <row r="900" spans="1:37" ht="1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</row>
    <row r="901" spans="1:37" ht="1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</row>
    <row r="902" spans="1:37" ht="1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</row>
    <row r="903" spans="1:37" ht="1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</row>
    <row r="904" spans="1:37" ht="1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</row>
    <row r="905" spans="1:37" ht="1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</row>
    <row r="906" spans="1:37" ht="1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</row>
    <row r="907" spans="1:37" ht="1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</row>
    <row r="908" spans="1:37" ht="1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</row>
    <row r="909" spans="1:37" ht="1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</row>
    <row r="910" spans="1:37" ht="1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</row>
    <row r="911" spans="1:37" ht="1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</row>
    <row r="912" spans="1:37" ht="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</row>
    <row r="913" spans="1:37" ht="1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</row>
    <row r="914" spans="1:37" ht="1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</row>
    <row r="915" spans="1:37" ht="1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</row>
    <row r="916" spans="1:37" ht="1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</row>
    <row r="917" spans="1:37" ht="1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</row>
    <row r="918" spans="1:37" ht="1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</row>
    <row r="919" spans="1:37" ht="1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</row>
    <row r="920" spans="1:37" ht="1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</row>
    <row r="921" spans="1:37" ht="1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</row>
    <row r="922" spans="1:37" ht="1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</row>
    <row r="923" spans="1:37" ht="1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</row>
    <row r="924" spans="1:37" ht="1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</row>
    <row r="925" spans="1:37" ht="1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</row>
    <row r="926" spans="1:37" ht="1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</row>
    <row r="927" spans="1:37" ht="1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</row>
    <row r="928" spans="1:37" ht="1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</row>
    <row r="929" spans="1:37" ht="1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</row>
    <row r="930" spans="1:37" ht="1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</row>
    <row r="931" spans="1:37" ht="1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</row>
    <row r="932" spans="1:37" ht="1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</row>
    <row r="933" spans="1:37" ht="1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</row>
    <row r="934" spans="1:37" ht="1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</row>
    <row r="935" spans="1:37" ht="1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</row>
    <row r="936" spans="1:37" ht="1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</row>
    <row r="937" spans="1:37" ht="1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</row>
    <row r="938" spans="1:37" ht="1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</row>
    <row r="939" spans="1:37" ht="1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</row>
    <row r="940" spans="1:37" ht="1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</row>
    <row r="941" spans="1:37" ht="1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</row>
    <row r="942" spans="1:37" ht="1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</row>
    <row r="943" spans="1:37" ht="1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</row>
    <row r="944" spans="1:37" ht="1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</row>
    <row r="945" spans="1:37" ht="1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</row>
    <row r="946" spans="1:37" ht="1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</row>
    <row r="947" spans="1:37" ht="1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</row>
    <row r="948" spans="1:37" ht="1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</row>
    <row r="949" spans="1:37" ht="1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</row>
    <row r="950" spans="1:37" ht="1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</row>
    <row r="951" spans="1:37" ht="1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</row>
    <row r="952" spans="1:37" ht="1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</row>
    <row r="953" spans="1:37" ht="1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</row>
    <row r="954" spans="1:37" ht="1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</row>
    <row r="955" spans="1:37" ht="1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</row>
    <row r="956" spans="1:37" ht="1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</row>
    <row r="957" spans="1:37" ht="1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</row>
    <row r="958" spans="1:37" ht="1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</row>
    <row r="959" spans="1:37" ht="1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</row>
    <row r="960" spans="1:37" ht="1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</row>
    <row r="961" spans="1:37" ht="1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</row>
    <row r="962" spans="1:37" ht="1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</row>
    <row r="963" spans="1:37" ht="1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</row>
    <row r="964" spans="1:37" ht="1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</row>
    <row r="965" spans="1:37" ht="1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</row>
    <row r="966" spans="1:37" ht="1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</row>
    <row r="967" spans="1:37" ht="1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</row>
    <row r="968" spans="1:37" ht="1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</row>
    <row r="969" spans="1:37" ht="1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</row>
    <row r="970" spans="1:37" ht="1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</row>
    <row r="971" spans="1:37" ht="1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</row>
    <row r="972" spans="1:37" ht="1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</row>
    <row r="973" spans="1:37" ht="1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</row>
    <row r="974" spans="1:37" ht="1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</row>
    <row r="975" spans="1:37" ht="1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</row>
    <row r="976" spans="1:37" ht="1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</row>
    <row r="977" spans="1:37" ht="1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</row>
    <row r="978" spans="1:37" ht="1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</row>
    <row r="979" spans="1:37" ht="1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</row>
    <row r="980" spans="1:37" ht="1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</row>
    <row r="981" spans="1:37" ht="1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</row>
    <row r="982" spans="1:37" ht="1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</row>
    <row r="983" spans="1:37" ht="1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</row>
    <row r="984" spans="1:37" ht="1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</row>
    <row r="985" spans="1:37" ht="1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</row>
    <row r="986" spans="1:37" ht="1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</row>
    <row r="987" spans="1:37" ht="1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</row>
    <row r="988" spans="1:37" ht="1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</row>
    <row r="989" spans="1:37" ht="1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</row>
    <row r="990" spans="1:37" ht="1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</row>
    <row r="991" spans="1:37" ht="1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</row>
    <row r="992" spans="1:37" ht="1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</row>
    <row r="993" spans="1:37" ht="1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</row>
    <row r="994" spans="1:37" ht="1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</row>
    <row r="995" spans="1:37" ht="1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</row>
    <row r="996" spans="1:37" ht="1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</row>
    <row r="997" spans="1:37" ht="1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</row>
    <row r="998" spans="1:37" ht="1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</row>
    <row r="999" spans="1:37" ht="1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</row>
    <row r="1000" spans="1:37" ht="1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/>
  </sheetViews>
  <sheetFormatPr baseColWidth="10" defaultColWidth="17.33203125" defaultRowHeight="15" customHeight="1" x14ac:dyDescent="0"/>
  <cols>
    <col min="1" max="1" width="9.5" customWidth="1"/>
    <col min="2" max="37" width="8.6640625" customWidth="1"/>
  </cols>
  <sheetData>
    <row r="1" spans="1:37" ht="12.75" customHeight="1">
      <c r="A1" s="73">
        <v>-5.8056000000000003E-2</v>
      </c>
      <c r="B1" s="73">
        <v>-5.8673000000000003E-2</v>
      </c>
      <c r="C1" s="73">
        <v>-5.7953999999999999E-2</v>
      </c>
      <c r="D1" s="73">
        <v>-5.6099000000000003E-2</v>
      </c>
      <c r="E1" s="73">
        <v>-5.5371999999999998E-2</v>
      </c>
      <c r="F1" s="73">
        <v>-5.4004000000000003E-2</v>
      </c>
      <c r="G1" s="73">
        <v>-5.0901000000000002E-2</v>
      </c>
      <c r="H1" s="73">
        <v>-4.7966000000000002E-2</v>
      </c>
      <c r="I1" s="73">
        <v>-4.6309999999999997E-2</v>
      </c>
      <c r="J1" s="73">
        <v>-4.3798999999999998E-2</v>
      </c>
      <c r="K1" s="73">
        <v>-4.2077999999999997E-2</v>
      </c>
      <c r="L1" s="73">
        <v>-3.8892000000000003E-2</v>
      </c>
      <c r="M1" s="73">
        <v>-3.6103000000000003E-2</v>
      </c>
      <c r="N1" s="73">
        <v>-3.2725999999999998E-2</v>
      </c>
      <c r="O1" s="73">
        <v>-2.997E-2</v>
      </c>
      <c r="P1" s="73">
        <v>-2.8219000000000001E-2</v>
      </c>
      <c r="Q1" s="73">
        <v>-2.4507999999999999E-2</v>
      </c>
      <c r="R1" s="73">
        <v>-2.2922999999999999E-2</v>
      </c>
      <c r="S1" s="73">
        <v>-2.0494999999999999E-2</v>
      </c>
      <c r="T1" s="73">
        <v>-1.8099000000000001E-2</v>
      </c>
      <c r="U1" s="73">
        <v>-1.5876000000000001E-2</v>
      </c>
      <c r="V1" s="73">
        <v>-1.2806E-2</v>
      </c>
      <c r="W1" s="73">
        <v>-1.0163E-2</v>
      </c>
      <c r="X1" s="73">
        <v>-6.8490000000000001E-3</v>
      </c>
      <c r="Y1" s="73">
        <v>-3.0699999999999998E-3</v>
      </c>
      <c r="Z1" s="73">
        <v>0</v>
      </c>
      <c r="AA1" s="73">
        <v>2.4759999999999999E-3</v>
      </c>
      <c r="AB1" s="73">
        <v>5.842E-3</v>
      </c>
      <c r="AC1" s="73">
        <v>8.7989999999999995E-3</v>
      </c>
      <c r="AD1" s="73">
        <v>1.2083999999999999E-2</v>
      </c>
      <c r="AE1" s="73">
        <v>1.6323000000000001E-2</v>
      </c>
      <c r="AF1" s="73">
        <v>1.8794000000000002E-2</v>
      </c>
      <c r="AG1" s="73">
        <v>2.2697999999999999E-2</v>
      </c>
      <c r="AH1" s="73">
        <v>2.6058000000000001E-2</v>
      </c>
      <c r="AI1" s="73">
        <v>2.9721000000000001E-2</v>
      </c>
      <c r="AJ1" s="73">
        <v>3.1968000000000003E-2</v>
      </c>
      <c r="AK1" s="73">
        <v>3.2403000000000001E-2</v>
      </c>
    </row>
    <row r="2" spans="1:37" ht="12.75" customHeight="1">
      <c r="A2" s="73">
        <v>-5.0367000000000002E-2</v>
      </c>
      <c r="B2" s="73">
        <v>-5.0360000000000002E-2</v>
      </c>
      <c r="C2" s="73">
        <v>-4.9722000000000002E-2</v>
      </c>
      <c r="D2" s="73">
        <v>-4.7879999999999999E-2</v>
      </c>
      <c r="E2" s="73">
        <v>-4.7234999999999999E-2</v>
      </c>
      <c r="F2" s="73">
        <v>-4.5677000000000002E-2</v>
      </c>
      <c r="G2" s="73">
        <v>-4.2810000000000001E-2</v>
      </c>
      <c r="H2" s="73">
        <v>-4.0050000000000002E-2</v>
      </c>
      <c r="I2" s="73">
        <v>-3.8688E-2</v>
      </c>
      <c r="J2" s="73">
        <v>-3.6082000000000003E-2</v>
      </c>
      <c r="K2" s="73">
        <v>-3.4568000000000002E-2</v>
      </c>
      <c r="L2" s="73">
        <v>-3.2134000000000003E-2</v>
      </c>
      <c r="M2" s="73">
        <v>-2.9904E-2</v>
      </c>
      <c r="N2" s="73">
        <v>-2.6540000000000001E-2</v>
      </c>
      <c r="O2" s="73">
        <v>-2.4333E-2</v>
      </c>
      <c r="P2" s="73">
        <v>-2.2991000000000001E-2</v>
      </c>
      <c r="Q2" s="73">
        <v>-1.9843E-2</v>
      </c>
      <c r="R2" s="73">
        <v>-1.8624000000000002E-2</v>
      </c>
      <c r="S2" s="73">
        <v>-1.6351000000000001E-2</v>
      </c>
      <c r="T2" s="73">
        <v>-1.4545000000000001E-2</v>
      </c>
      <c r="U2" s="73">
        <v>-1.3061E-2</v>
      </c>
      <c r="V2" s="73">
        <v>-9.9609999999999994E-3</v>
      </c>
      <c r="W2" s="73">
        <v>-7.8059999999999996E-3</v>
      </c>
      <c r="X2" s="73">
        <v>-5.1910000000000003E-3</v>
      </c>
      <c r="Y2" s="73">
        <v>-2.4480000000000001E-3</v>
      </c>
      <c r="Z2" s="73">
        <v>0</v>
      </c>
      <c r="AA2" s="73">
        <v>2.3119999999999998E-3</v>
      </c>
      <c r="AB2" s="73">
        <v>4.6670000000000001E-3</v>
      </c>
      <c r="AC2" s="73">
        <v>7.2360000000000002E-3</v>
      </c>
      <c r="AD2" s="73">
        <v>1.0496999999999999E-2</v>
      </c>
      <c r="AE2" s="73">
        <v>1.3431999999999999E-2</v>
      </c>
      <c r="AF2" s="73">
        <v>1.5684E-2</v>
      </c>
      <c r="AG2" s="73">
        <v>1.8199E-2</v>
      </c>
      <c r="AH2" s="73">
        <v>2.0735E-2</v>
      </c>
      <c r="AI2" s="73">
        <v>2.3806999999999998E-2</v>
      </c>
      <c r="AJ2" s="73">
        <v>2.5114999999999998E-2</v>
      </c>
      <c r="AK2" s="73">
        <v>2.5190000000000001E-2</v>
      </c>
    </row>
    <row r="3" spans="1:37" ht="12.75" customHeight="1">
      <c r="A3" s="73">
        <v>-4.3192000000000001E-2</v>
      </c>
      <c r="B3" s="73">
        <v>-4.2967999999999999E-2</v>
      </c>
      <c r="C3" s="73">
        <v>-4.1743000000000002E-2</v>
      </c>
      <c r="D3" s="73">
        <v>-3.9986000000000001E-2</v>
      </c>
      <c r="E3" s="73">
        <v>-3.9239999999999997E-2</v>
      </c>
      <c r="F3" s="73">
        <v>-3.7574000000000003E-2</v>
      </c>
      <c r="G3" s="73">
        <v>-3.4856999999999999E-2</v>
      </c>
      <c r="H3" s="73">
        <v>-3.2615999999999999E-2</v>
      </c>
      <c r="I3" s="73">
        <v>-3.1474000000000002E-2</v>
      </c>
      <c r="J3" s="73">
        <v>-2.9402999999999999E-2</v>
      </c>
      <c r="K3" s="73">
        <v>-2.8021999999999998E-2</v>
      </c>
      <c r="L3" s="73">
        <v>-2.5940999999999999E-2</v>
      </c>
      <c r="M3" s="73">
        <v>-2.4105000000000001E-2</v>
      </c>
      <c r="N3" s="73">
        <v>-2.1493999999999999E-2</v>
      </c>
      <c r="O3" s="73">
        <v>-1.9813999999999998E-2</v>
      </c>
      <c r="P3" s="73">
        <v>-1.8374999999999999E-2</v>
      </c>
      <c r="Q3" s="73">
        <v>-1.6274E-2</v>
      </c>
      <c r="R3" s="73">
        <v>-1.5089999999999999E-2</v>
      </c>
      <c r="S3" s="73">
        <v>-1.3246000000000001E-2</v>
      </c>
      <c r="T3" s="73">
        <v>-1.1733E-2</v>
      </c>
      <c r="U3" s="73">
        <v>-1.0152E-2</v>
      </c>
      <c r="V3" s="73">
        <v>-8.2559999999999995E-3</v>
      </c>
      <c r="W3" s="73">
        <v>-6.2830000000000004E-3</v>
      </c>
      <c r="X3" s="73">
        <v>-4.2079999999999999E-3</v>
      </c>
      <c r="Y3" s="73">
        <v>-2.4580000000000001E-3</v>
      </c>
      <c r="Z3" s="73">
        <v>0</v>
      </c>
      <c r="AA3" s="73">
        <v>1.129E-3</v>
      </c>
      <c r="AB3" s="73">
        <v>2.7269999999999998E-3</v>
      </c>
      <c r="AC3" s="73">
        <v>4.8929999999999998E-3</v>
      </c>
      <c r="AD3" s="73">
        <v>6.4900000000000001E-3</v>
      </c>
      <c r="AE3" s="73">
        <v>9.1219999999999999E-3</v>
      </c>
      <c r="AF3" s="73">
        <v>1.0125E-2</v>
      </c>
      <c r="AG3" s="73">
        <v>1.2511E-2</v>
      </c>
      <c r="AH3" s="73">
        <v>1.4331E-2</v>
      </c>
      <c r="AI3" s="73">
        <v>1.6122000000000001E-2</v>
      </c>
      <c r="AJ3" s="73">
        <v>1.7187999999999998E-2</v>
      </c>
      <c r="AK3" s="73">
        <v>1.7399000000000001E-2</v>
      </c>
    </row>
    <row r="4" spans="1:37" ht="12.75" customHeight="1">
      <c r="A4" s="73">
        <v>-3.3029000000000003E-2</v>
      </c>
      <c r="B4" s="73">
        <v>-3.2445000000000002E-2</v>
      </c>
      <c r="C4" s="73">
        <v>-3.1287000000000002E-2</v>
      </c>
      <c r="D4" s="73">
        <v>-2.9936999999999998E-2</v>
      </c>
      <c r="E4" s="73">
        <v>-2.9242000000000001E-2</v>
      </c>
      <c r="F4" s="73">
        <v>-2.8006E-2</v>
      </c>
      <c r="G4" s="73">
        <v>-2.5812999999999999E-2</v>
      </c>
      <c r="H4" s="73">
        <v>-2.4125000000000001E-2</v>
      </c>
      <c r="I4" s="73">
        <v>-2.3373000000000001E-2</v>
      </c>
      <c r="J4" s="73">
        <v>-2.1853000000000001E-2</v>
      </c>
      <c r="K4" s="73">
        <v>-2.0528999999999999E-2</v>
      </c>
      <c r="L4" s="73">
        <v>-1.9154000000000001E-2</v>
      </c>
      <c r="M4" s="73">
        <v>-1.7989000000000002E-2</v>
      </c>
      <c r="N4" s="73">
        <v>-1.5810000000000001E-2</v>
      </c>
      <c r="O4" s="73">
        <v>-1.4265E-2</v>
      </c>
      <c r="P4" s="73">
        <v>-1.3596E-2</v>
      </c>
      <c r="Q4" s="73">
        <v>-1.1468000000000001E-2</v>
      </c>
      <c r="R4" s="73">
        <v>-1.1254E-2</v>
      </c>
      <c r="S4" s="73">
        <v>-9.6120000000000008E-3</v>
      </c>
      <c r="T4" s="73">
        <v>-8.3990000000000002E-3</v>
      </c>
      <c r="U4" s="73">
        <v>-7.5770000000000004E-3</v>
      </c>
      <c r="V4" s="73">
        <v>-5.653E-3</v>
      </c>
      <c r="W4" s="73">
        <v>-4.4710000000000001E-3</v>
      </c>
      <c r="X4" s="73">
        <v>-3.0590000000000001E-3</v>
      </c>
      <c r="Y4" s="73">
        <v>-1.797E-3</v>
      </c>
      <c r="Z4" s="73">
        <v>0</v>
      </c>
      <c r="AA4" s="73">
        <v>7.4299999999999995E-4</v>
      </c>
      <c r="AB4" s="73">
        <v>1.83E-3</v>
      </c>
      <c r="AC4" s="73">
        <v>3.091E-3</v>
      </c>
      <c r="AD4" s="73">
        <v>4.2680000000000001E-3</v>
      </c>
      <c r="AE4" s="73">
        <v>5.607E-3</v>
      </c>
      <c r="AF4" s="73">
        <v>6.3800000000000003E-3</v>
      </c>
      <c r="AG4" s="73">
        <v>7.7850000000000003E-3</v>
      </c>
      <c r="AH4" s="73">
        <v>8.8470000000000007E-3</v>
      </c>
      <c r="AI4" s="73">
        <v>1.0277E-2</v>
      </c>
      <c r="AJ4" s="73">
        <v>1.0942E-2</v>
      </c>
      <c r="AK4" s="73">
        <v>1.0879E-2</v>
      </c>
    </row>
    <row r="5" spans="1:37" ht="12.75" customHeight="1">
      <c r="A5" s="73">
        <v>-2.4174000000000001E-2</v>
      </c>
      <c r="B5" s="73">
        <v>-2.3570000000000001E-2</v>
      </c>
      <c r="C5" s="73">
        <v>-2.2716E-2</v>
      </c>
      <c r="D5" s="73">
        <v>-2.1727E-2</v>
      </c>
      <c r="E5" s="73">
        <v>-2.1055999999999998E-2</v>
      </c>
      <c r="F5" s="73">
        <v>-2.0198000000000001E-2</v>
      </c>
      <c r="G5" s="73">
        <v>-1.8297000000000001E-2</v>
      </c>
      <c r="H5" s="73">
        <v>-1.6778999999999999E-2</v>
      </c>
      <c r="I5" s="73">
        <v>-1.6284E-2</v>
      </c>
      <c r="J5" s="73">
        <v>-1.5226999999999999E-2</v>
      </c>
      <c r="K5" s="73">
        <v>-1.4326999999999999E-2</v>
      </c>
      <c r="L5" s="73">
        <v>-1.3084999999999999E-2</v>
      </c>
      <c r="M5" s="73">
        <v>-1.2186000000000001E-2</v>
      </c>
      <c r="N5" s="73">
        <v>-1.0874E-2</v>
      </c>
      <c r="O5" s="73">
        <v>-9.9710000000000007E-3</v>
      </c>
      <c r="P5" s="73">
        <v>-8.9960000000000005E-3</v>
      </c>
      <c r="Q5" s="73">
        <v>-7.7029999999999998E-3</v>
      </c>
      <c r="R5" s="73">
        <v>-7.2500000000000004E-3</v>
      </c>
      <c r="S5" s="73">
        <v>-5.5919999999999997E-3</v>
      </c>
      <c r="T5" s="73">
        <v>-5.1630000000000001E-3</v>
      </c>
      <c r="U5" s="73">
        <v>-4.561E-3</v>
      </c>
      <c r="V5" s="73">
        <v>-3.1939999999999998E-3</v>
      </c>
      <c r="W5" s="73">
        <v>-2.5530000000000001E-3</v>
      </c>
      <c r="X5" s="73">
        <v>-1.717E-3</v>
      </c>
      <c r="Y5" s="73">
        <v>-8.5099999999999998E-4</v>
      </c>
      <c r="Z5" s="73">
        <v>0</v>
      </c>
      <c r="AA5" s="73">
        <v>3.7800000000000003E-4</v>
      </c>
      <c r="AB5" s="73">
        <v>8.7900000000000001E-4</v>
      </c>
      <c r="AC5" s="73">
        <v>1.6479999999999999E-3</v>
      </c>
      <c r="AD5" s="73">
        <v>2.2560000000000002E-3</v>
      </c>
      <c r="AE5" s="73">
        <v>2.9750000000000002E-3</v>
      </c>
      <c r="AF5" s="73">
        <v>3.1459999999999999E-3</v>
      </c>
      <c r="AG5" s="73">
        <v>4.1139999999999996E-3</v>
      </c>
      <c r="AH5" s="73">
        <v>4.7629999999999999E-3</v>
      </c>
      <c r="AI5" s="73">
        <v>5.496E-3</v>
      </c>
      <c r="AJ5" s="73">
        <v>5.7670000000000004E-3</v>
      </c>
      <c r="AK5" s="73">
        <v>5.2849999999999998E-3</v>
      </c>
    </row>
    <row r="6" spans="1:37" ht="12.75" customHeight="1">
      <c r="A6" s="73">
        <v>-1.7437000000000001E-2</v>
      </c>
      <c r="B6" s="73">
        <v>-1.7066999999999999E-2</v>
      </c>
      <c r="C6" s="73">
        <v>-1.6249E-2</v>
      </c>
      <c r="D6" s="73">
        <v>-1.5569E-2</v>
      </c>
      <c r="E6" s="73">
        <v>-1.4883E-2</v>
      </c>
      <c r="F6" s="73">
        <v>-1.4119E-2</v>
      </c>
      <c r="G6" s="73">
        <v>-1.2399E-2</v>
      </c>
      <c r="H6" s="73">
        <v>-1.1374E-2</v>
      </c>
      <c r="I6" s="73">
        <v>-1.0886E-2</v>
      </c>
      <c r="J6" s="73">
        <v>-1.0215999999999999E-2</v>
      </c>
      <c r="K6" s="73">
        <v>-9.7050000000000001E-3</v>
      </c>
      <c r="L6" s="73">
        <v>-8.8870000000000008E-3</v>
      </c>
      <c r="M6" s="73">
        <v>-8.3020000000000004E-3</v>
      </c>
      <c r="N6" s="73">
        <v>-7.012E-3</v>
      </c>
      <c r="O6" s="73">
        <v>-6.2469999999999999E-3</v>
      </c>
      <c r="P6" s="73">
        <v>-5.8539999999999998E-3</v>
      </c>
      <c r="Q6" s="73">
        <v>-4.7650000000000001E-3</v>
      </c>
      <c r="R6" s="73">
        <v>-4.4600000000000004E-3</v>
      </c>
      <c r="S6" s="73">
        <v>-3.6909999999999998E-3</v>
      </c>
      <c r="T6" s="73">
        <v>-3.0950000000000001E-3</v>
      </c>
      <c r="U6" s="73">
        <v>-2.764E-3</v>
      </c>
      <c r="V6" s="73">
        <v>-1.861E-3</v>
      </c>
      <c r="W6" s="73">
        <v>-1.573E-3</v>
      </c>
      <c r="X6" s="73">
        <v>-1.057E-3</v>
      </c>
      <c r="Y6" s="73">
        <v>-3.9300000000000001E-4</v>
      </c>
      <c r="Z6" s="73">
        <v>0</v>
      </c>
      <c r="AA6" s="73">
        <v>-4.5000000000000003E-5</v>
      </c>
      <c r="AB6" s="73">
        <v>1.15E-4</v>
      </c>
      <c r="AC6" s="73">
        <v>4.8299999999999998E-4</v>
      </c>
      <c r="AD6" s="73">
        <v>5.8500000000000002E-4</v>
      </c>
      <c r="AE6" s="73">
        <v>9.5299999999999996E-4</v>
      </c>
      <c r="AF6" s="73">
        <v>8.5800000000000004E-4</v>
      </c>
      <c r="AG6" s="73">
        <v>1.444E-3</v>
      </c>
      <c r="AH6" s="73">
        <v>1.6199999999999999E-3</v>
      </c>
      <c r="AI6" s="73">
        <v>2.3630000000000001E-3</v>
      </c>
      <c r="AJ6" s="73">
        <v>2.447E-3</v>
      </c>
      <c r="AK6" s="73">
        <v>2.2690000000000002E-3</v>
      </c>
    </row>
    <row r="7" spans="1:37" ht="12.75" customHeight="1">
      <c r="A7" s="73">
        <v>-1.2656000000000001E-2</v>
      </c>
      <c r="B7" s="73">
        <v>-1.2173E-2</v>
      </c>
      <c r="C7" s="73">
        <v>-1.1568999999999999E-2</v>
      </c>
      <c r="D7" s="73">
        <v>-1.0888999999999999E-2</v>
      </c>
      <c r="E7" s="73">
        <v>-1.0569E-2</v>
      </c>
      <c r="F7" s="73">
        <v>-9.8670000000000008E-3</v>
      </c>
      <c r="G7" s="73">
        <v>-8.6660000000000001E-3</v>
      </c>
      <c r="H7" s="73">
        <v>-7.7340000000000004E-3</v>
      </c>
      <c r="I7" s="73">
        <v>-7.5630000000000003E-3</v>
      </c>
      <c r="J7" s="73">
        <v>-7.0060000000000001E-3</v>
      </c>
      <c r="K7" s="73">
        <v>-6.8450000000000004E-3</v>
      </c>
      <c r="L7" s="73">
        <v>-6.0270000000000002E-3</v>
      </c>
      <c r="M7" s="73">
        <v>-5.5880000000000001E-3</v>
      </c>
      <c r="N7" s="73">
        <v>-4.7010000000000003E-3</v>
      </c>
      <c r="O7" s="73">
        <v>-4.3049999999999998E-3</v>
      </c>
      <c r="P7" s="73">
        <v>-3.9430000000000003E-3</v>
      </c>
      <c r="Q7" s="73">
        <v>-3.1580000000000002E-3</v>
      </c>
      <c r="R7" s="73">
        <v>-3.009E-3</v>
      </c>
      <c r="S7" s="73">
        <v>-2.4260000000000002E-3</v>
      </c>
      <c r="T7" s="73">
        <v>-2.0309999999999998E-3</v>
      </c>
      <c r="U7" s="73">
        <v>-1.781E-3</v>
      </c>
      <c r="V7" s="73">
        <v>-1.129E-3</v>
      </c>
      <c r="W7" s="73">
        <v>-9.3499999999999996E-4</v>
      </c>
      <c r="X7" s="73">
        <v>-7.2300000000000001E-4</v>
      </c>
      <c r="Y7" s="73">
        <v>-4.7199999999999998E-4</v>
      </c>
      <c r="Z7" s="73">
        <v>0</v>
      </c>
      <c r="AA7" s="73">
        <v>-5.53E-4</v>
      </c>
      <c r="AB7" s="73">
        <v>-6.9700000000000003E-4</v>
      </c>
      <c r="AC7" s="73">
        <v>-2.5099999999999998E-4</v>
      </c>
      <c r="AD7" s="73">
        <v>-4.3199999999999998E-4</v>
      </c>
      <c r="AE7" s="73">
        <v>-2.1100000000000001E-4</v>
      </c>
      <c r="AF7" s="73">
        <v>-6.4599999999999998E-4</v>
      </c>
      <c r="AG7" s="73">
        <v>-5.7499999999999999E-4</v>
      </c>
      <c r="AH7" s="73">
        <v>-3.8099999999999999E-4</v>
      </c>
      <c r="AI7" s="73">
        <v>-1.17E-4</v>
      </c>
      <c r="AJ7" s="73">
        <v>-2.7500000000000002E-4</v>
      </c>
      <c r="AK7" s="73">
        <v>-1.1119999999999999E-3</v>
      </c>
    </row>
    <row r="8" spans="1:37" ht="12.75" customHeight="1">
      <c r="A8" s="73">
        <v>-1.038E-2</v>
      </c>
      <c r="B8" s="73">
        <v>-9.8019999999999999E-3</v>
      </c>
      <c r="C8" s="73">
        <v>-9.0229999999999998E-3</v>
      </c>
      <c r="D8" s="73">
        <v>-8.4670000000000006E-3</v>
      </c>
      <c r="E8" s="73">
        <v>-8.2570000000000005E-3</v>
      </c>
      <c r="F8" s="73">
        <v>-7.6299999999999996E-3</v>
      </c>
      <c r="G8" s="73">
        <v>-6.3429999999999997E-3</v>
      </c>
      <c r="H8" s="73">
        <v>-5.6319999999999999E-3</v>
      </c>
      <c r="I8" s="73">
        <v>-5.3740000000000003E-3</v>
      </c>
      <c r="J8" s="73">
        <v>-5.0159999999999996E-3</v>
      </c>
      <c r="K8" s="73">
        <v>-4.8500000000000001E-3</v>
      </c>
      <c r="L8" s="73">
        <v>-4.2979999999999997E-3</v>
      </c>
      <c r="M8" s="73">
        <v>-3.9890000000000004E-3</v>
      </c>
      <c r="N8" s="73">
        <v>-3.3240000000000001E-3</v>
      </c>
      <c r="O8" s="73">
        <v>-2.7409999999999999E-3</v>
      </c>
      <c r="P8" s="73">
        <v>-2.594E-3</v>
      </c>
      <c r="Q8" s="73">
        <v>-2.019E-3</v>
      </c>
      <c r="R8" s="73">
        <v>-1.7080000000000001E-3</v>
      </c>
      <c r="S8" s="73">
        <v>-1.3489999999999999E-3</v>
      </c>
      <c r="T8" s="73">
        <v>-1.2030000000000001E-3</v>
      </c>
      <c r="U8" s="73">
        <v>-1.0330000000000001E-3</v>
      </c>
      <c r="V8" s="73">
        <v>-6.5499999999999998E-4</v>
      </c>
      <c r="W8" s="73">
        <v>-5.7200000000000003E-4</v>
      </c>
      <c r="X8" s="73">
        <v>-5.0600000000000005E-4</v>
      </c>
      <c r="Y8" s="73">
        <v>-4.4900000000000002E-4</v>
      </c>
      <c r="Z8" s="73">
        <v>0</v>
      </c>
      <c r="AA8" s="73">
        <v>-4.73E-4</v>
      </c>
      <c r="AB8" s="73">
        <v>-5.4000000000000001E-4</v>
      </c>
      <c r="AC8" s="73">
        <v>-5.9199999999999997E-4</v>
      </c>
      <c r="AD8" s="73">
        <v>-7.85E-4</v>
      </c>
      <c r="AE8" s="73">
        <v>-9.0499999999999999E-4</v>
      </c>
      <c r="AF8" s="73">
        <v>-1.1919999999999999E-3</v>
      </c>
      <c r="AG8" s="73">
        <v>-1.1670000000000001E-3</v>
      </c>
      <c r="AH8" s="73">
        <v>-1.297E-3</v>
      </c>
      <c r="AI8" s="73">
        <v>-1.17E-3</v>
      </c>
      <c r="AJ8" s="73">
        <v>-1.289E-3</v>
      </c>
      <c r="AK8" s="73">
        <v>-2.366E-3</v>
      </c>
    </row>
    <row r="9" spans="1:37" ht="12.75" customHeight="1">
      <c r="A9" s="73">
        <v>-8.1849999999999996E-3</v>
      </c>
      <c r="B9" s="73">
        <v>-7.6800000000000002E-3</v>
      </c>
      <c r="C9" s="73">
        <v>-7.156E-3</v>
      </c>
      <c r="D9" s="73">
        <v>-6.783E-3</v>
      </c>
      <c r="E9" s="73">
        <v>-6.6439999999999997E-3</v>
      </c>
      <c r="F9" s="73">
        <v>-6.1859999999999997E-3</v>
      </c>
      <c r="G9" s="73">
        <v>-5.2379999999999996E-3</v>
      </c>
      <c r="H9" s="73">
        <v>-4.3660000000000001E-3</v>
      </c>
      <c r="I9" s="73">
        <v>-4.1370000000000001E-3</v>
      </c>
      <c r="J9" s="73">
        <v>-3.7090000000000001E-3</v>
      </c>
      <c r="K9" s="73">
        <v>-3.5750000000000001E-3</v>
      </c>
      <c r="L9" s="73">
        <v>-3.0479999999999999E-3</v>
      </c>
      <c r="M9" s="73">
        <v>-2.7789999999999998E-3</v>
      </c>
      <c r="N9" s="73">
        <v>-2.1310000000000001E-3</v>
      </c>
      <c r="O9" s="73">
        <v>-1.817E-3</v>
      </c>
      <c r="P9" s="73">
        <v>-1.5969999999999999E-3</v>
      </c>
      <c r="Q9" s="73">
        <v>-1.1329999999999999E-3</v>
      </c>
      <c r="R9" s="73">
        <v>-8.92E-4</v>
      </c>
      <c r="S9" s="73">
        <v>-8.4000000000000003E-4</v>
      </c>
      <c r="T9" s="73">
        <v>-5.1400000000000003E-4</v>
      </c>
      <c r="U9" s="73">
        <v>-4.7699999999999999E-4</v>
      </c>
      <c r="V9" s="73">
        <v>-1.2400000000000001E-4</v>
      </c>
      <c r="W9" s="73">
        <v>-1.6899999999999999E-4</v>
      </c>
      <c r="X9" s="73">
        <v>-2.5900000000000001E-4</v>
      </c>
      <c r="Y9" s="73">
        <v>-1.8E-5</v>
      </c>
      <c r="Z9" s="73">
        <v>0</v>
      </c>
      <c r="AA9" s="73">
        <v>-3.7399999999999998E-4</v>
      </c>
      <c r="AB9" s="73">
        <v>-5.7899999999999998E-4</v>
      </c>
      <c r="AC9" s="73">
        <v>-6.0800000000000003E-4</v>
      </c>
      <c r="AD9" s="73">
        <v>-9.6699999999999998E-4</v>
      </c>
      <c r="AE9" s="73">
        <v>-1.2199999999999999E-3</v>
      </c>
      <c r="AF9" s="73">
        <v>-1.3910000000000001E-3</v>
      </c>
      <c r="AG9" s="73">
        <v>-1.446E-3</v>
      </c>
      <c r="AH9" s="73">
        <v>-1.5529999999999999E-3</v>
      </c>
      <c r="AI9" s="73">
        <v>-1.5430000000000001E-3</v>
      </c>
      <c r="AJ9" s="73">
        <v>-1.859E-3</v>
      </c>
      <c r="AK9" s="73">
        <v>-2.5950000000000001E-3</v>
      </c>
    </row>
    <row r="10" spans="1:37" ht="12.75" customHeight="1">
      <c r="A10" s="73">
        <v>-6.1279999999999998E-3</v>
      </c>
      <c r="B10" s="73">
        <v>-5.7089999999999997E-3</v>
      </c>
      <c r="C10" s="73">
        <v>-5.2610000000000001E-3</v>
      </c>
      <c r="D10" s="73">
        <v>-4.7600000000000003E-3</v>
      </c>
      <c r="E10" s="73">
        <v>-4.7569999999999999E-3</v>
      </c>
      <c r="F10" s="73">
        <v>-4.4799999999999996E-3</v>
      </c>
      <c r="G10" s="73">
        <v>-3.735E-3</v>
      </c>
      <c r="H10" s="73">
        <v>-3.274E-3</v>
      </c>
      <c r="I10" s="73">
        <v>-3.2880000000000001E-3</v>
      </c>
      <c r="J10" s="73">
        <v>-3.1180000000000001E-3</v>
      </c>
      <c r="K10" s="73">
        <v>-2.774E-3</v>
      </c>
      <c r="L10" s="73">
        <v>-2.4139999999999999E-3</v>
      </c>
      <c r="M10" s="73">
        <v>-2.1940000000000002E-3</v>
      </c>
      <c r="N10" s="73">
        <v>-1.5790000000000001E-3</v>
      </c>
      <c r="O10" s="73">
        <v>-1.3470000000000001E-3</v>
      </c>
      <c r="P10" s="73">
        <v>-9.7999999999999997E-4</v>
      </c>
      <c r="Q10" s="73">
        <v>-5.2499999999999997E-4</v>
      </c>
      <c r="R10" s="73">
        <v>-5.2099999999999998E-4</v>
      </c>
      <c r="S10" s="73">
        <v>-2.6400000000000002E-4</v>
      </c>
      <c r="T10" s="73">
        <v>-9.5000000000000005E-5</v>
      </c>
      <c r="U10" s="73">
        <v>-1.1400000000000001E-4</v>
      </c>
      <c r="V10" s="73">
        <v>2.3E-5</v>
      </c>
      <c r="W10" s="73">
        <v>-5.1E-5</v>
      </c>
      <c r="X10" s="73">
        <v>-1.8E-5</v>
      </c>
      <c r="Y10" s="73">
        <v>-1.3200000000000001E-4</v>
      </c>
      <c r="Z10" s="73">
        <v>0</v>
      </c>
      <c r="AA10" s="73">
        <v>-4.84E-4</v>
      </c>
      <c r="AB10" s="73">
        <v>-7.5000000000000002E-4</v>
      </c>
      <c r="AC10" s="73">
        <v>-8.2200000000000003E-4</v>
      </c>
      <c r="AD10" s="73">
        <v>-1.1050000000000001E-3</v>
      </c>
      <c r="AE10" s="73">
        <v>-1.2440000000000001E-3</v>
      </c>
      <c r="AF10" s="73">
        <v>-1.774E-3</v>
      </c>
      <c r="AG10" s="73">
        <v>-1.748E-3</v>
      </c>
      <c r="AH10" s="73">
        <v>-1.864E-3</v>
      </c>
      <c r="AI10" s="73">
        <v>-1.957E-3</v>
      </c>
      <c r="AJ10" s="73">
        <v>-2.33E-3</v>
      </c>
      <c r="AK10" s="73">
        <v>-2.875E-3</v>
      </c>
    </row>
    <row r="11" spans="1:37" ht="12.75" customHeight="1">
      <c r="A11" s="73">
        <v>-5.4799999999999996E-3</v>
      </c>
      <c r="B11" s="73">
        <v>-4.9540000000000001E-3</v>
      </c>
      <c r="C11" s="73">
        <v>-4.463E-3</v>
      </c>
      <c r="D11" s="73">
        <v>-4.1679999999999998E-3</v>
      </c>
      <c r="E11" s="73">
        <v>-4.0569999999999998E-3</v>
      </c>
      <c r="F11" s="73">
        <v>-3.764E-3</v>
      </c>
      <c r="G11" s="73">
        <v>-2.9989999999999999E-3</v>
      </c>
      <c r="H11" s="73">
        <v>-2.3930000000000002E-3</v>
      </c>
      <c r="I11" s="73">
        <v>-2.3349999999999998E-3</v>
      </c>
      <c r="J11" s="73">
        <v>-2.2039999999999998E-3</v>
      </c>
      <c r="K11" s="73">
        <v>-2.0409999999999998E-3</v>
      </c>
      <c r="L11" s="73">
        <v>-1.7229999999999999E-3</v>
      </c>
      <c r="M11" s="73">
        <v>-1.518E-3</v>
      </c>
      <c r="N11" s="73">
        <v>-1.0200000000000001E-3</v>
      </c>
      <c r="O11" s="73">
        <v>-7.2900000000000005E-4</v>
      </c>
      <c r="P11" s="73">
        <v>-3.6099999999999999E-4</v>
      </c>
      <c r="Q11" s="73">
        <v>-9.2E-5</v>
      </c>
      <c r="R11" s="73">
        <v>3.0000000000000001E-5</v>
      </c>
      <c r="S11" s="73">
        <v>1.45E-4</v>
      </c>
      <c r="T11" s="73">
        <v>2.3000000000000001E-4</v>
      </c>
      <c r="U11" s="73">
        <v>2.24E-4</v>
      </c>
      <c r="V11" s="73">
        <v>2.8699999999999998E-4</v>
      </c>
      <c r="W11" s="73">
        <v>1.85E-4</v>
      </c>
      <c r="X11" s="73">
        <v>5.5999999999999999E-5</v>
      </c>
      <c r="Y11" s="73">
        <v>1.2999999999999999E-5</v>
      </c>
      <c r="Z11" s="73">
        <v>0</v>
      </c>
      <c r="AA11" s="73">
        <v>-3.97E-4</v>
      </c>
      <c r="AB11" s="73">
        <v>-5.53E-4</v>
      </c>
      <c r="AC11" s="73">
        <v>-6.7100000000000005E-4</v>
      </c>
      <c r="AD11" s="73">
        <v>-1.0939999999999999E-3</v>
      </c>
      <c r="AE11" s="73">
        <v>-1.2539999999999999E-3</v>
      </c>
      <c r="AF11" s="73">
        <v>-1.67E-3</v>
      </c>
      <c r="AG11" s="73">
        <v>-1.774E-3</v>
      </c>
      <c r="AH11" s="73">
        <v>-1.8220000000000001E-3</v>
      </c>
      <c r="AI11" s="73">
        <v>-1.9789999999999999E-3</v>
      </c>
      <c r="AJ11" s="73">
        <v>-2.2769999999999999E-3</v>
      </c>
      <c r="AK11" s="73">
        <v>-3.1210000000000001E-3</v>
      </c>
    </row>
    <row r="12" spans="1:37" ht="12.75" customHeight="1">
      <c r="A12" s="73">
        <v>-4.1939999999999998E-3</v>
      </c>
      <c r="B12" s="73">
        <v>-3.8969999999999999E-3</v>
      </c>
      <c r="C12" s="73">
        <v>-3.5999999999999999E-3</v>
      </c>
      <c r="D12" s="73">
        <v>-3.3310000000000002E-3</v>
      </c>
      <c r="E12" s="73">
        <v>-3.3319999999999999E-3</v>
      </c>
      <c r="F12" s="73">
        <v>-2.9780000000000002E-3</v>
      </c>
      <c r="G12" s="73">
        <v>-2.2499999999999998E-3</v>
      </c>
      <c r="H12" s="73">
        <v>-1.897E-3</v>
      </c>
      <c r="I12" s="73">
        <v>-1.9090000000000001E-3</v>
      </c>
      <c r="J12" s="73">
        <v>-1.7589999999999999E-3</v>
      </c>
      <c r="K12" s="73">
        <v>-1.384E-3</v>
      </c>
      <c r="L12" s="73">
        <v>-1.165E-3</v>
      </c>
      <c r="M12" s="73">
        <v>-9.4799999999999995E-4</v>
      </c>
      <c r="N12" s="73">
        <v>-4.73E-4</v>
      </c>
      <c r="O12" s="73">
        <v>-3.2000000000000003E-4</v>
      </c>
      <c r="P12" s="73">
        <v>-3.8000000000000002E-5</v>
      </c>
      <c r="Q12" s="73">
        <v>1.9900000000000001E-4</v>
      </c>
      <c r="R12" s="73">
        <v>3.2299999999999999E-4</v>
      </c>
      <c r="S12" s="73">
        <v>3.2000000000000003E-4</v>
      </c>
      <c r="T12" s="73">
        <v>3.4299999999999999E-4</v>
      </c>
      <c r="U12" s="73">
        <v>2.6899999999999998E-4</v>
      </c>
      <c r="V12" s="73">
        <v>2.7099999999999997E-4</v>
      </c>
      <c r="W12" s="73">
        <v>1.08E-4</v>
      </c>
      <c r="X12" s="73">
        <v>4.6999999999999997E-5</v>
      </c>
      <c r="Y12" s="73">
        <v>3.0000000000000001E-6</v>
      </c>
      <c r="Z12" s="73">
        <v>0</v>
      </c>
      <c r="AA12" s="73">
        <v>-4.26E-4</v>
      </c>
      <c r="AB12" s="73">
        <v>-6.4700000000000001E-4</v>
      </c>
      <c r="AC12" s="73">
        <v>-6.96E-4</v>
      </c>
      <c r="AD12" s="73">
        <v>-1.0460000000000001E-3</v>
      </c>
      <c r="AE12" s="73">
        <v>-1.1980000000000001E-3</v>
      </c>
      <c r="AF12" s="73">
        <v>-1.7589999999999999E-3</v>
      </c>
      <c r="AG12" s="73">
        <v>-1.663E-3</v>
      </c>
      <c r="AH12" s="73">
        <v>-1.8190000000000001E-3</v>
      </c>
      <c r="AI12" s="73">
        <v>-1.7949999999999999E-3</v>
      </c>
      <c r="AJ12" s="73">
        <v>-2.1429999999999999E-3</v>
      </c>
      <c r="AK12" s="73">
        <v>-2.4160000000000002E-3</v>
      </c>
    </row>
    <row r="13" spans="1:37" ht="12.75" customHeight="1">
      <c r="A13" s="73">
        <v>-3.0980000000000001E-3</v>
      </c>
      <c r="B13" s="73">
        <v>-2.7460000000000002E-3</v>
      </c>
      <c r="C13" s="73">
        <v>-2.4780000000000002E-3</v>
      </c>
      <c r="D13" s="73">
        <v>-2.323E-3</v>
      </c>
      <c r="E13" s="73">
        <v>-2.4020000000000001E-3</v>
      </c>
      <c r="F13" s="73">
        <v>-2.1789999999999999E-3</v>
      </c>
      <c r="G13" s="73">
        <v>-1.652E-3</v>
      </c>
      <c r="H13" s="73">
        <v>-1.3140000000000001E-3</v>
      </c>
      <c r="I13" s="73">
        <v>-1.3110000000000001E-3</v>
      </c>
      <c r="J13" s="73">
        <v>-1.2329999999999999E-3</v>
      </c>
      <c r="K13" s="73">
        <v>-9.1600000000000004E-4</v>
      </c>
      <c r="L13" s="73">
        <v>-9.41E-4</v>
      </c>
      <c r="M13" s="73">
        <v>-6.7400000000000001E-4</v>
      </c>
      <c r="N13" s="73">
        <v>-1.8699999999999999E-4</v>
      </c>
      <c r="O13" s="73">
        <v>-5.3999999999999998E-5</v>
      </c>
      <c r="P13" s="73">
        <v>3.0699999999999998E-4</v>
      </c>
      <c r="Q13" s="73">
        <v>5.7200000000000003E-4</v>
      </c>
      <c r="R13" s="73">
        <v>5.0299999999999997E-4</v>
      </c>
      <c r="S13" s="73">
        <v>5.9199999999999997E-4</v>
      </c>
      <c r="T13" s="73">
        <v>6.4400000000000004E-4</v>
      </c>
      <c r="U13" s="73">
        <v>4.4200000000000001E-4</v>
      </c>
      <c r="V13" s="73">
        <v>4.3199999999999998E-4</v>
      </c>
      <c r="W13" s="73">
        <v>3.1E-4</v>
      </c>
      <c r="X13" s="73">
        <v>8.6000000000000003E-5</v>
      </c>
      <c r="Y13" s="73">
        <v>9.0000000000000002E-6</v>
      </c>
      <c r="Z13" s="73">
        <v>0</v>
      </c>
      <c r="AA13" s="73">
        <v>-4.2000000000000002E-4</v>
      </c>
      <c r="AB13" s="73">
        <v>-6.7500000000000004E-4</v>
      </c>
      <c r="AC13" s="73">
        <v>-8.0999999999999996E-4</v>
      </c>
      <c r="AD13" s="73">
        <v>-1.1559999999999999E-3</v>
      </c>
      <c r="AE13" s="73">
        <v>-1.3270000000000001E-3</v>
      </c>
      <c r="AF13" s="73">
        <v>-1.691E-3</v>
      </c>
      <c r="AG13" s="73">
        <v>-1.7489999999999999E-3</v>
      </c>
      <c r="AH13" s="73">
        <v>-1.895E-3</v>
      </c>
      <c r="AI13" s="73">
        <v>-1.944E-3</v>
      </c>
      <c r="AJ13" s="73">
        <v>-2.2650000000000001E-3</v>
      </c>
      <c r="AK13" s="73">
        <v>-2.63E-3</v>
      </c>
    </row>
    <row r="14" spans="1:37" ht="12.75" customHeight="1">
      <c r="A14" s="73">
        <v>-3.258E-3</v>
      </c>
      <c r="B14" s="73">
        <v>-2.9640000000000001E-3</v>
      </c>
      <c r="C14" s="73">
        <v>-2.6489999999999999E-3</v>
      </c>
      <c r="D14" s="73">
        <v>-2.4489999999999998E-3</v>
      </c>
      <c r="E14" s="73">
        <v>-2.5110000000000002E-3</v>
      </c>
      <c r="F14" s="73">
        <v>-2.1940000000000002E-3</v>
      </c>
      <c r="G14" s="73">
        <v>-1.5610000000000001E-3</v>
      </c>
      <c r="H14" s="73">
        <v>-1.248E-3</v>
      </c>
      <c r="I14" s="73">
        <v>-1.1379999999999999E-3</v>
      </c>
      <c r="J14" s="73">
        <v>-1.0560000000000001E-3</v>
      </c>
      <c r="K14" s="73">
        <v>-7.9699999999999997E-4</v>
      </c>
      <c r="L14" s="73">
        <v>-6.9700000000000003E-4</v>
      </c>
      <c r="M14" s="73">
        <v>-4.95E-4</v>
      </c>
      <c r="N14" s="73">
        <v>-2.3599999999999999E-4</v>
      </c>
      <c r="O14" s="73">
        <v>2.0000000000000001E-4</v>
      </c>
      <c r="P14" s="73">
        <v>3.1100000000000002E-4</v>
      </c>
      <c r="Q14" s="73">
        <v>4.57E-4</v>
      </c>
      <c r="R14" s="73">
        <v>6.8800000000000003E-4</v>
      </c>
      <c r="S14" s="73">
        <v>7.2400000000000003E-4</v>
      </c>
      <c r="T14" s="73">
        <v>6.2399999999999999E-4</v>
      </c>
      <c r="U14" s="73">
        <v>5.1800000000000001E-4</v>
      </c>
      <c r="V14" s="73">
        <v>4.4799999999999999E-4</v>
      </c>
      <c r="W14" s="73">
        <v>1.5300000000000001E-4</v>
      </c>
      <c r="X14" s="73">
        <v>1.5699999999999999E-4</v>
      </c>
      <c r="Y14" s="73">
        <v>3.4999999999999997E-5</v>
      </c>
      <c r="Z14" s="73">
        <v>0</v>
      </c>
      <c r="AA14" s="73">
        <v>-3.3500000000000001E-4</v>
      </c>
      <c r="AB14" s="73">
        <v>-5.5400000000000002E-4</v>
      </c>
      <c r="AC14" s="73">
        <v>-5.8E-4</v>
      </c>
      <c r="AD14" s="73">
        <v>-9.8900000000000008E-4</v>
      </c>
      <c r="AE14" s="73">
        <v>-1.147E-3</v>
      </c>
      <c r="AF14" s="73">
        <v>-1.519E-3</v>
      </c>
      <c r="AG14" s="73">
        <v>-1.6119999999999999E-3</v>
      </c>
      <c r="AH14" s="73">
        <v>-1.784E-3</v>
      </c>
      <c r="AI14" s="73">
        <v>-1.854E-3</v>
      </c>
      <c r="AJ14" s="73">
        <v>-2.31E-3</v>
      </c>
      <c r="AK14" s="73">
        <v>-2.503E-3</v>
      </c>
    </row>
    <row r="15" spans="1:37" ht="12.75" customHeight="1">
      <c r="A15" s="73">
        <v>-2.382E-3</v>
      </c>
      <c r="B15" s="73">
        <v>-2.085E-3</v>
      </c>
      <c r="C15" s="73">
        <v>-1.869E-3</v>
      </c>
      <c r="D15" s="73">
        <v>-1.6999999999999999E-3</v>
      </c>
      <c r="E15" s="73">
        <v>-1.7899999999999999E-3</v>
      </c>
      <c r="F15" s="73">
        <v>-1.621E-3</v>
      </c>
      <c r="G15" s="73">
        <v>-1.1479999999999999E-3</v>
      </c>
      <c r="H15" s="73">
        <v>-7.9000000000000001E-4</v>
      </c>
      <c r="I15" s="73">
        <v>-7.4700000000000005E-4</v>
      </c>
      <c r="J15" s="73">
        <v>-7.6000000000000004E-4</v>
      </c>
      <c r="K15" s="73">
        <v>-4.73E-4</v>
      </c>
      <c r="L15" s="73">
        <v>-3.5599999999999998E-4</v>
      </c>
      <c r="M15" s="73">
        <v>-2.7999999999999998E-4</v>
      </c>
      <c r="N15" s="73">
        <v>1.11E-4</v>
      </c>
      <c r="O15" s="73">
        <v>3.1700000000000001E-4</v>
      </c>
      <c r="P15" s="73">
        <v>6.2500000000000001E-4</v>
      </c>
      <c r="Q15" s="73">
        <v>8.0800000000000002E-4</v>
      </c>
      <c r="R15" s="73">
        <v>8.2200000000000003E-4</v>
      </c>
      <c r="S15" s="73">
        <v>9.2800000000000001E-4</v>
      </c>
      <c r="T15" s="73">
        <v>8.0900000000000004E-4</v>
      </c>
      <c r="U15" s="73">
        <v>5.6599999999999999E-4</v>
      </c>
      <c r="V15" s="73">
        <v>5.3799999999999996E-4</v>
      </c>
      <c r="W15" s="73">
        <v>2.9799999999999998E-4</v>
      </c>
      <c r="X15" s="73">
        <v>1.02E-4</v>
      </c>
      <c r="Y15" s="73">
        <v>2.5999999999999998E-5</v>
      </c>
      <c r="Z15" s="73">
        <v>0</v>
      </c>
      <c r="AA15" s="73">
        <v>-3.7500000000000001E-4</v>
      </c>
      <c r="AB15" s="73">
        <v>-5.6899999999999995E-4</v>
      </c>
      <c r="AC15" s="73">
        <v>-7.2000000000000005E-4</v>
      </c>
      <c r="AD15" s="73">
        <v>-9.19E-4</v>
      </c>
      <c r="AE15" s="73">
        <v>-1.1249999999999999E-3</v>
      </c>
      <c r="AF15" s="73">
        <v>-1.428E-3</v>
      </c>
      <c r="AG15" s="73">
        <v>-1.588E-3</v>
      </c>
      <c r="AH15" s="73">
        <v>-1.64E-3</v>
      </c>
      <c r="AI15" s="73">
        <v>-1.8779999999999999E-3</v>
      </c>
      <c r="AJ15" s="73">
        <v>-1.9139999999999999E-3</v>
      </c>
      <c r="AK15" s="73">
        <v>-2.545E-3</v>
      </c>
    </row>
    <row r="16" spans="1:37" ht="12.75" customHeight="1">
      <c r="A16" s="73">
        <v>-2.3080000000000002E-3</v>
      </c>
      <c r="B16" s="73">
        <v>-1.9729999999999999E-3</v>
      </c>
      <c r="C16" s="73">
        <v>-1.7459999999999999E-3</v>
      </c>
      <c r="D16" s="73">
        <v>-1.604E-3</v>
      </c>
      <c r="E16" s="73">
        <v>-1.6199999999999999E-3</v>
      </c>
      <c r="F16" s="73">
        <v>-1.4630000000000001E-3</v>
      </c>
      <c r="G16" s="73">
        <v>-9.990000000000001E-4</v>
      </c>
      <c r="H16" s="73">
        <v>-5.6899999999999995E-4</v>
      </c>
      <c r="I16" s="73">
        <v>-6.0499999999999996E-4</v>
      </c>
      <c r="J16" s="73">
        <v>-5.9699999999999998E-4</v>
      </c>
      <c r="K16" s="73">
        <v>-3.39E-4</v>
      </c>
      <c r="L16" s="73">
        <v>-2.6699999999999998E-4</v>
      </c>
      <c r="M16" s="73">
        <v>-1.5100000000000001E-4</v>
      </c>
      <c r="N16" s="73">
        <v>1.2899999999999999E-4</v>
      </c>
      <c r="O16" s="73">
        <v>4.6200000000000001E-4</v>
      </c>
      <c r="P16" s="73">
        <v>6.6200000000000005E-4</v>
      </c>
      <c r="Q16" s="73">
        <v>8.5400000000000005E-4</v>
      </c>
      <c r="R16" s="73">
        <v>8.8400000000000002E-4</v>
      </c>
      <c r="S16" s="73">
        <v>1.0120000000000001E-3</v>
      </c>
      <c r="T16" s="73">
        <v>8.2100000000000001E-4</v>
      </c>
      <c r="U16" s="73">
        <v>5.9299999999999999E-4</v>
      </c>
      <c r="V16" s="73">
        <v>4.6200000000000001E-4</v>
      </c>
      <c r="W16" s="73">
        <v>2.23E-4</v>
      </c>
      <c r="X16" s="73">
        <v>1.5899999999999999E-4</v>
      </c>
      <c r="Y16" s="73">
        <v>2.3E-5</v>
      </c>
      <c r="Z16" s="73">
        <v>0</v>
      </c>
      <c r="AA16" s="73">
        <v>-4.0499999999999998E-4</v>
      </c>
      <c r="AB16" s="73">
        <v>-5.3499999999999999E-4</v>
      </c>
      <c r="AC16" s="73">
        <v>-5.9000000000000003E-4</v>
      </c>
      <c r="AD16" s="73">
        <v>-9.3199999999999999E-4</v>
      </c>
      <c r="AE16" s="73">
        <v>-1.147E-3</v>
      </c>
      <c r="AF16" s="73">
        <v>-1.42E-3</v>
      </c>
      <c r="AG16" s="73">
        <v>-1.554E-3</v>
      </c>
      <c r="AH16" s="73">
        <v>-1.7669999999999999E-3</v>
      </c>
      <c r="AI16" s="73">
        <v>-1.8860000000000001E-3</v>
      </c>
      <c r="AJ16" s="73">
        <v>-2.0400000000000001E-3</v>
      </c>
      <c r="AK16" s="73">
        <v>-2.5899999999999999E-3</v>
      </c>
    </row>
    <row r="17" spans="1:37" ht="12.75" customHeight="1">
      <c r="A17" s="73">
        <v>-1.423E-3</v>
      </c>
      <c r="B17" s="73">
        <v>-1.1670000000000001E-3</v>
      </c>
      <c r="C17" s="73">
        <v>-9.7300000000000002E-4</v>
      </c>
      <c r="D17" s="73">
        <v>-9.3199999999999999E-4</v>
      </c>
      <c r="E17" s="73">
        <v>-9.8799999999999995E-4</v>
      </c>
      <c r="F17" s="73">
        <v>-8.4900000000000004E-4</v>
      </c>
      <c r="G17" s="73">
        <v>-4.2700000000000002E-4</v>
      </c>
      <c r="H17" s="73">
        <v>-2.23E-4</v>
      </c>
      <c r="I17" s="73">
        <v>-1.2E-4</v>
      </c>
      <c r="J17" s="73">
        <v>-1.08E-4</v>
      </c>
      <c r="K17" s="73">
        <v>6.9999999999999999E-6</v>
      </c>
      <c r="L17" s="73">
        <v>8.5000000000000006E-5</v>
      </c>
      <c r="M17" s="73">
        <v>2.0599999999999999E-4</v>
      </c>
      <c r="N17" s="73">
        <v>4.9399999999999997E-4</v>
      </c>
      <c r="O17" s="73">
        <v>8.4000000000000003E-4</v>
      </c>
      <c r="P17" s="73">
        <v>1.0219999999999999E-3</v>
      </c>
      <c r="Q17" s="73">
        <v>1.127E-3</v>
      </c>
      <c r="R17" s="73">
        <v>1.1839999999999999E-3</v>
      </c>
      <c r="S17" s="73">
        <v>1.2409999999999999E-3</v>
      </c>
      <c r="T17" s="73">
        <v>1.031E-3</v>
      </c>
      <c r="U17" s="73">
        <v>7.2099999999999996E-4</v>
      </c>
      <c r="V17" s="73">
        <v>5.6599999999999999E-4</v>
      </c>
      <c r="W17" s="73">
        <v>3.1700000000000001E-4</v>
      </c>
      <c r="X17" s="73">
        <v>2.1800000000000001E-4</v>
      </c>
      <c r="Y17" s="73">
        <v>1.1E-5</v>
      </c>
      <c r="Z17" s="73">
        <v>0</v>
      </c>
      <c r="AA17" s="73">
        <v>-3.59E-4</v>
      </c>
      <c r="AB17" s="73">
        <v>-5.8500000000000002E-4</v>
      </c>
      <c r="AC17" s="73">
        <v>-6.1399999999999996E-4</v>
      </c>
      <c r="AD17" s="73">
        <v>-8.8000000000000003E-4</v>
      </c>
      <c r="AE17" s="73">
        <v>-1.0939999999999999E-3</v>
      </c>
      <c r="AF17" s="73">
        <v>-1.3370000000000001E-3</v>
      </c>
      <c r="AG17" s="73">
        <v>-1.5410000000000001E-3</v>
      </c>
      <c r="AH17" s="73">
        <v>-1.603E-3</v>
      </c>
      <c r="AI17" s="73">
        <v>-1.606E-3</v>
      </c>
      <c r="AJ17" s="73">
        <v>-1.8550000000000001E-3</v>
      </c>
      <c r="AK17" s="73">
        <v>-2.3400000000000001E-3</v>
      </c>
    </row>
    <row r="18" spans="1:37" ht="12.75" customHeight="1">
      <c r="A18" s="73">
        <v>-1.3810000000000001E-3</v>
      </c>
      <c r="B18" s="73">
        <v>-1.0859999999999999E-3</v>
      </c>
      <c r="C18" s="73">
        <v>-9.3400000000000004E-4</v>
      </c>
      <c r="D18" s="73">
        <v>-8.4099999999999995E-4</v>
      </c>
      <c r="E18" s="73">
        <v>-9.0700000000000004E-4</v>
      </c>
      <c r="F18" s="73">
        <v>-8.03E-4</v>
      </c>
      <c r="G18" s="73">
        <v>-4.64E-4</v>
      </c>
      <c r="H18" s="73">
        <v>-2.22E-4</v>
      </c>
      <c r="I18" s="73">
        <v>-1.3799999999999999E-4</v>
      </c>
      <c r="J18" s="73">
        <v>-1.7799999999999999E-4</v>
      </c>
      <c r="K18" s="73">
        <v>2.8E-5</v>
      </c>
      <c r="L18" s="73">
        <v>8.3999999999999995E-5</v>
      </c>
      <c r="M18" s="73">
        <v>2.33E-4</v>
      </c>
      <c r="N18" s="73">
        <v>5.62E-4</v>
      </c>
      <c r="O18" s="73">
        <v>8.7000000000000001E-4</v>
      </c>
      <c r="P18" s="73">
        <v>9.8400000000000007E-4</v>
      </c>
      <c r="Q18" s="73">
        <v>1.098E-3</v>
      </c>
      <c r="R18" s="73">
        <v>1.181E-3</v>
      </c>
      <c r="S18" s="73">
        <v>1.219E-3</v>
      </c>
      <c r="T18" s="73">
        <v>1.011E-3</v>
      </c>
      <c r="U18" s="73">
        <v>7.4100000000000001E-4</v>
      </c>
      <c r="V18" s="73">
        <v>5.8E-4</v>
      </c>
      <c r="W18" s="73">
        <v>2.8899999999999998E-4</v>
      </c>
      <c r="X18" s="73">
        <v>1.03E-4</v>
      </c>
      <c r="Y18" s="73">
        <v>-4.6E-5</v>
      </c>
      <c r="Z18" s="73">
        <v>0</v>
      </c>
      <c r="AA18" s="73">
        <v>-3.4200000000000002E-4</v>
      </c>
      <c r="AB18" s="73">
        <v>-4.9899999999999999E-4</v>
      </c>
      <c r="AC18" s="73">
        <v>-5.4600000000000004E-4</v>
      </c>
      <c r="AD18" s="73">
        <v>-6.8800000000000003E-4</v>
      </c>
      <c r="AE18" s="73">
        <v>-9.8700000000000003E-4</v>
      </c>
      <c r="AF18" s="73">
        <v>-1.1590000000000001E-3</v>
      </c>
      <c r="AG18" s="73">
        <v>-1.266E-3</v>
      </c>
      <c r="AH18" s="73">
        <v>-1.356E-3</v>
      </c>
      <c r="AI18" s="73">
        <v>-1.5100000000000001E-3</v>
      </c>
      <c r="AJ18" s="73">
        <v>-1.688E-3</v>
      </c>
      <c r="AK18" s="73">
        <v>-1.92E-3</v>
      </c>
    </row>
    <row r="19" spans="1:37" ht="12.75" customHeight="1">
      <c r="A19" s="73">
        <v>-1.0740000000000001E-3</v>
      </c>
      <c r="B19" s="73">
        <v>-8.2299999999999995E-4</v>
      </c>
      <c r="C19" s="73">
        <v>-6.3100000000000005E-4</v>
      </c>
      <c r="D19" s="73">
        <v>-6.0700000000000001E-4</v>
      </c>
      <c r="E19" s="73">
        <v>-6.6E-4</v>
      </c>
      <c r="F19" s="73">
        <v>-5.5699999999999999E-4</v>
      </c>
      <c r="G19" s="73">
        <v>-1.4100000000000001E-4</v>
      </c>
      <c r="H19" s="73">
        <v>7.4999999999999993E-5</v>
      </c>
      <c r="I19" s="73">
        <v>1.34E-4</v>
      </c>
      <c r="J19" s="73">
        <v>1.4200000000000001E-4</v>
      </c>
      <c r="K19" s="73">
        <v>2.6699999999999998E-4</v>
      </c>
      <c r="L19" s="73">
        <v>3.1100000000000002E-4</v>
      </c>
      <c r="M19" s="73">
        <v>3.8699999999999997E-4</v>
      </c>
      <c r="N19" s="73">
        <v>7.2999999999999996E-4</v>
      </c>
      <c r="O19" s="73">
        <v>9.990000000000001E-4</v>
      </c>
      <c r="P19" s="73">
        <v>1.1230000000000001E-3</v>
      </c>
      <c r="Q19" s="73">
        <v>1.2489999999999999E-3</v>
      </c>
      <c r="R19" s="73">
        <v>1.305E-3</v>
      </c>
      <c r="S19" s="73">
        <v>1.382E-3</v>
      </c>
      <c r="T19" s="73">
        <v>1.0939999999999999E-3</v>
      </c>
      <c r="U19" s="73">
        <v>7.5900000000000002E-4</v>
      </c>
      <c r="V19" s="73">
        <v>5.4699999999999996E-4</v>
      </c>
      <c r="W19" s="73">
        <v>3.0600000000000001E-4</v>
      </c>
      <c r="X19" s="73">
        <v>1.66E-4</v>
      </c>
      <c r="Y19" s="73">
        <v>1.2999999999999999E-5</v>
      </c>
      <c r="Z19" s="73">
        <v>0</v>
      </c>
      <c r="AA19" s="73">
        <v>-3.1399999999999999E-4</v>
      </c>
      <c r="AB19" s="73">
        <v>-4.95E-4</v>
      </c>
      <c r="AC19" s="73">
        <v>-5.53E-4</v>
      </c>
      <c r="AD19" s="73">
        <v>-7.9799999999999999E-4</v>
      </c>
      <c r="AE19" s="73">
        <v>-9.5200000000000005E-4</v>
      </c>
      <c r="AF19" s="73">
        <v>-1.1349999999999999E-3</v>
      </c>
      <c r="AG19" s="73">
        <v>-1.25E-3</v>
      </c>
      <c r="AH19" s="73">
        <v>-1.4E-3</v>
      </c>
      <c r="AI19" s="73">
        <v>-1.433E-3</v>
      </c>
      <c r="AJ19" s="73">
        <v>-1.652E-3</v>
      </c>
      <c r="AK19" s="73">
        <v>-2.052E-3</v>
      </c>
    </row>
    <row r="20" spans="1:37" ht="12.75" customHeight="1">
      <c r="A20" s="73">
        <v>-6.1600000000000001E-4</v>
      </c>
      <c r="B20" s="73">
        <v>-4.0299999999999998E-4</v>
      </c>
      <c r="C20" s="73">
        <v>-2.6400000000000002E-4</v>
      </c>
      <c r="D20" s="73">
        <v>-2.8600000000000001E-4</v>
      </c>
      <c r="E20" s="73">
        <v>-3.5199999999999999E-4</v>
      </c>
      <c r="F20" s="73">
        <v>-2.52E-4</v>
      </c>
      <c r="G20" s="73">
        <v>6.7000000000000002E-5</v>
      </c>
      <c r="H20" s="73">
        <v>2.13E-4</v>
      </c>
      <c r="I20" s="73">
        <v>2.42E-4</v>
      </c>
      <c r="J20" s="73">
        <v>3.5E-4</v>
      </c>
      <c r="K20" s="73">
        <v>3.6999999999999999E-4</v>
      </c>
      <c r="L20" s="73">
        <v>4.3199999999999998E-4</v>
      </c>
      <c r="M20" s="73">
        <v>5.7300000000000005E-4</v>
      </c>
      <c r="N20" s="73">
        <v>8.1700000000000002E-4</v>
      </c>
      <c r="O20" s="73">
        <v>1.0989999999999999E-3</v>
      </c>
      <c r="P20" s="73">
        <v>1.1590000000000001E-3</v>
      </c>
      <c r="Q20" s="73">
        <v>1.3910000000000001E-3</v>
      </c>
      <c r="R20" s="73">
        <v>1.4239999999999999E-3</v>
      </c>
      <c r="S20" s="73">
        <v>1.3760000000000001E-3</v>
      </c>
      <c r="T20" s="73">
        <v>1.0939999999999999E-3</v>
      </c>
      <c r="U20" s="73">
        <v>7.5000000000000002E-4</v>
      </c>
      <c r="V20" s="73">
        <v>5.6800000000000004E-4</v>
      </c>
      <c r="W20" s="73">
        <v>2.9E-4</v>
      </c>
      <c r="X20" s="73">
        <v>1.6200000000000001E-4</v>
      </c>
      <c r="Y20" s="73">
        <v>-1.0000000000000001E-5</v>
      </c>
      <c r="Z20" s="73">
        <v>0</v>
      </c>
      <c r="AA20" s="73">
        <v>-3.0800000000000001E-4</v>
      </c>
      <c r="AB20" s="73">
        <v>-4.6900000000000002E-4</v>
      </c>
      <c r="AC20" s="73">
        <v>-5.22E-4</v>
      </c>
      <c r="AD20" s="73">
        <v>-6.5200000000000002E-4</v>
      </c>
      <c r="AE20" s="73">
        <v>-8.7699999999999996E-4</v>
      </c>
      <c r="AF20" s="73">
        <v>-1.039E-3</v>
      </c>
      <c r="AG20" s="73">
        <v>-1.1869999999999999E-3</v>
      </c>
      <c r="AH20" s="73">
        <v>-1.2329999999999999E-3</v>
      </c>
      <c r="AI20" s="73">
        <v>-1.2949999999999999E-3</v>
      </c>
      <c r="AJ20" s="73">
        <v>-1.4909999999999999E-3</v>
      </c>
      <c r="AK20" s="73">
        <v>-1.701E-3</v>
      </c>
    </row>
    <row r="21" spans="1:37" ht="12.75" customHeight="1">
      <c r="A21" s="73">
        <v>-3.9800000000000002E-4</v>
      </c>
      <c r="B21" s="73">
        <v>-1.84E-4</v>
      </c>
      <c r="C21" s="73">
        <v>-6.3E-5</v>
      </c>
      <c r="D21" s="73">
        <v>-4.1999999999999998E-5</v>
      </c>
      <c r="E21" s="73">
        <v>-1.6100000000000001E-4</v>
      </c>
      <c r="F21" s="73">
        <v>-7.7000000000000001E-5</v>
      </c>
      <c r="G21" s="73">
        <v>1.85E-4</v>
      </c>
      <c r="H21" s="73">
        <v>4.3899999999999999E-4</v>
      </c>
      <c r="I21" s="73">
        <v>4.4799999999999999E-4</v>
      </c>
      <c r="J21" s="73">
        <v>4.06E-4</v>
      </c>
      <c r="K21" s="73">
        <v>5.3200000000000003E-4</v>
      </c>
      <c r="L21" s="73">
        <v>5.5199999999999997E-4</v>
      </c>
      <c r="M21" s="73">
        <v>7.2599999999999997E-4</v>
      </c>
      <c r="N21" s="73">
        <v>9.8299999999999993E-4</v>
      </c>
      <c r="O21" s="73">
        <v>1.274E-3</v>
      </c>
      <c r="P21" s="73">
        <v>1.315E-3</v>
      </c>
      <c r="Q21" s="73">
        <v>1.4970000000000001E-3</v>
      </c>
      <c r="R21" s="73">
        <v>1.5009999999999999E-3</v>
      </c>
      <c r="S21" s="73">
        <v>1.3860000000000001E-3</v>
      </c>
      <c r="T21" s="73">
        <v>1.194E-3</v>
      </c>
      <c r="U21" s="73">
        <v>8.0099999999999995E-4</v>
      </c>
      <c r="V21" s="73">
        <v>6.8499999999999995E-4</v>
      </c>
      <c r="W21" s="73">
        <v>3.6000000000000002E-4</v>
      </c>
      <c r="X21" s="73">
        <v>2.0000000000000001E-4</v>
      </c>
      <c r="Y21" s="73">
        <v>8.7999999999999998E-5</v>
      </c>
      <c r="Z21" s="73">
        <v>0</v>
      </c>
      <c r="AA21" s="73">
        <v>-1.6699999999999999E-4</v>
      </c>
      <c r="AB21" s="73">
        <v>-3.28E-4</v>
      </c>
      <c r="AC21" s="73">
        <v>-4.55E-4</v>
      </c>
      <c r="AD21" s="73">
        <v>-4.8999999999999998E-4</v>
      </c>
      <c r="AE21" s="73">
        <v>-7.2000000000000005E-4</v>
      </c>
      <c r="AF21" s="73">
        <v>-8.52E-4</v>
      </c>
      <c r="AG21" s="73">
        <v>-9.77E-4</v>
      </c>
      <c r="AH21" s="73">
        <v>-9.8999999999999999E-4</v>
      </c>
      <c r="AI21" s="73">
        <v>-1.1490000000000001E-3</v>
      </c>
      <c r="AJ21" s="73">
        <v>-1.3339999999999999E-3</v>
      </c>
      <c r="AK21" s="73">
        <v>-1.5820000000000001E-3</v>
      </c>
    </row>
    <row r="22" spans="1:37" ht="12.75" customHeight="1">
      <c r="A22" s="73">
        <v>-4.1899999999999999E-4</v>
      </c>
      <c r="B22" s="73">
        <v>-2.4699999999999999E-4</v>
      </c>
      <c r="C22" s="73">
        <v>-1.1400000000000001E-4</v>
      </c>
      <c r="D22" s="73">
        <v>-1.4899999999999999E-4</v>
      </c>
      <c r="E22" s="73">
        <v>-2.2499999999999999E-4</v>
      </c>
      <c r="F22" s="73">
        <v>-1.7200000000000001E-4</v>
      </c>
      <c r="G22" s="73">
        <v>1.5699999999999999E-4</v>
      </c>
      <c r="H22" s="73">
        <v>3.1700000000000001E-4</v>
      </c>
      <c r="I22" s="73">
        <v>3.3500000000000001E-4</v>
      </c>
      <c r="J22" s="73">
        <v>4.17E-4</v>
      </c>
      <c r="K22" s="73">
        <v>4.0099999999999999E-4</v>
      </c>
      <c r="L22" s="73">
        <v>4.66E-4</v>
      </c>
      <c r="M22" s="73">
        <v>6.4800000000000003E-4</v>
      </c>
      <c r="N22" s="73">
        <v>8.8999999999999995E-4</v>
      </c>
      <c r="O22" s="73">
        <v>1.1739999999999999E-3</v>
      </c>
      <c r="P22" s="73">
        <v>1.242E-3</v>
      </c>
      <c r="Q22" s="73">
        <v>1.451E-3</v>
      </c>
      <c r="R22" s="73">
        <v>1.4040000000000001E-3</v>
      </c>
      <c r="S22" s="73">
        <v>1.3760000000000001E-3</v>
      </c>
      <c r="T22" s="73">
        <v>1.109E-3</v>
      </c>
      <c r="U22" s="73">
        <v>7.5500000000000003E-4</v>
      </c>
      <c r="V22" s="73">
        <v>5.2099999999999998E-4</v>
      </c>
      <c r="W22" s="73">
        <v>2.6499999999999999E-4</v>
      </c>
      <c r="X22" s="73">
        <v>1.25E-4</v>
      </c>
      <c r="Y22" s="73">
        <v>1.9999999999999999E-6</v>
      </c>
      <c r="Z22" s="73">
        <v>0</v>
      </c>
      <c r="AA22" s="73">
        <v>-2.43E-4</v>
      </c>
      <c r="AB22" s="73">
        <v>-3.2499999999999999E-4</v>
      </c>
      <c r="AC22" s="73">
        <v>-4.64E-4</v>
      </c>
      <c r="AD22" s="73">
        <v>-5.8100000000000003E-4</v>
      </c>
      <c r="AE22" s="73">
        <v>-7.2900000000000005E-4</v>
      </c>
      <c r="AF22" s="73">
        <v>-8.8000000000000003E-4</v>
      </c>
      <c r="AG22" s="73">
        <v>-9.59E-4</v>
      </c>
      <c r="AH22" s="73">
        <v>-1.052E-3</v>
      </c>
      <c r="AI22" s="73">
        <v>-1.1620000000000001E-3</v>
      </c>
      <c r="AJ22" s="73">
        <v>-1.4109999999999999E-3</v>
      </c>
      <c r="AK22" s="73">
        <v>-1.487E-3</v>
      </c>
    </row>
    <row r="23" spans="1:37" ht="12.75" customHeight="1">
      <c r="A23" s="73">
        <v>-1.5100000000000001E-4</v>
      </c>
      <c r="B23" s="73">
        <v>-1.8E-5</v>
      </c>
      <c r="C23" s="73">
        <v>8.7999999999999998E-5</v>
      </c>
      <c r="D23" s="73">
        <v>6.7999999999999999E-5</v>
      </c>
      <c r="E23" s="73">
        <v>0</v>
      </c>
      <c r="F23" s="73">
        <v>1.18E-4</v>
      </c>
      <c r="G23" s="73">
        <v>3.9300000000000001E-4</v>
      </c>
      <c r="H23" s="73">
        <v>5.6899999999999995E-4</v>
      </c>
      <c r="I23" s="73">
        <v>5.5699999999999999E-4</v>
      </c>
      <c r="J23" s="73">
        <v>6.3699999999999998E-4</v>
      </c>
      <c r="K23" s="73">
        <v>6.7000000000000002E-4</v>
      </c>
      <c r="L23" s="73">
        <v>7.0299999999999996E-4</v>
      </c>
      <c r="M23" s="73">
        <v>8.2100000000000001E-4</v>
      </c>
      <c r="N23" s="73">
        <v>1.085E-3</v>
      </c>
      <c r="O23" s="73">
        <v>1.3060000000000001E-3</v>
      </c>
      <c r="P23" s="73">
        <v>1.3780000000000001E-3</v>
      </c>
      <c r="Q23" s="73">
        <v>1.578E-3</v>
      </c>
      <c r="R23" s="73">
        <v>1.5510000000000001E-3</v>
      </c>
      <c r="S23" s="73">
        <v>1.4339999999999999E-3</v>
      </c>
      <c r="T23" s="73">
        <v>1.1429999999999999E-3</v>
      </c>
      <c r="U23" s="73">
        <v>8.4400000000000002E-4</v>
      </c>
      <c r="V23" s="73">
        <v>5.44E-4</v>
      </c>
      <c r="W23" s="73">
        <v>3.0400000000000002E-4</v>
      </c>
      <c r="X23" s="73">
        <v>1.4300000000000001E-4</v>
      </c>
      <c r="Y23" s="73">
        <v>2.6999999999999999E-5</v>
      </c>
      <c r="Z23" s="73">
        <v>0</v>
      </c>
      <c r="AA23" s="73">
        <v>-1.8100000000000001E-4</v>
      </c>
      <c r="AB23" s="73">
        <v>-2.5999999999999998E-4</v>
      </c>
      <c r="AC23" s="73">
        <v>-3.5799999999999997E-4</v>
      </c>
      <c r="AD23" s="73">
        <v>-4.4499999999999997E-4</v>
      </c>
      <c r="AE23" s="73">
        <v>-5.9699999999999998E-4</v>
      </c>
      <c r="AF23" s="73">
        <v>-7.4399999999999998E-4</v>
      </c>
      <c r="AG23" s="73">
        <v>-8.3900000000000001E-4</v>
      </c>
      <c r="AH23" s="73">
        <v>-8.8099999999999995E-4</v>
      </c>
      <c r="AI23" s="73">
        <v>-9.6500000000000004E-4</v>
      </c>
      <c r="AJ23" s="73">
        <v>-1.132E-3</v>
      </c>
      <c r="AK23" s="73">
        <v>-1.3270000000000001E-3</v>
      </c>
    </row>
    <row r="24" spans="1:37" ht="12.75" customHeight="1">
      <c r="A24" s="73">
        <v>-1.2799999999999999E-4</v>
      </c>
      <c r="B24" s="73">
        <v>3.3000000000000003E-5</v>
      </c>
      <c r="C24" s="73">
        <v>1.01E-4</v>
      </c>
      <c r="D24" s="73">
        <v>7.3999999999999996E-5</v>
      </c>
      <c r="E24" s="73">
        <v>-1.7E-5</v>
      </c>
      <c r="F24" s="73">
        <v>5.3999999999999998E-5</v>
      </c>
      <c r="G24" s="73">
        <v>2.7500000000000002E-4</v>
      </c>
      <c r="H24" s="73">
        <v>4.86E-4</v>
      </c>
      <c r="I24" s="73">
        <v>4.8000000000000001E-4</v>
      </c>
      <c r="J24" s="73">
        <v>5.0600000000000005E-4</v>
      </c>
      <c r="K24" s="73">
        <v>5.7499999999999999E-4</v>
      </c>
      <c r="L24" s="73">
        <v>5.8E-4</v>
      </c>
      <c r="M24" s="73">
        <v>6.8099999999999996E-4</v>
      </c>
      <c r="N24" s="73">
        <v>1.0510000000000001E-3</v>
      </c>
      <c r="O24" s="73">
        <v>1.222E-3</v>
      </c>
      <c r="P24" s="73">
        <v>1.3439999999999999E-3</v>
      </c>
      <c r="Q24" s="73">
        <v>1.5169999999999999E-3</v>
      </c>
      <c r="R24" s="73">
        <v>1.488E-3</v>
      </c>
      <c r="S24" s="73">
        <v>1.4E-3</v>
      </c>
      <c r="T24" s="73">
        <v>1.137E-3</v>
      </c>
      <c r="U24" s="73">
        <v>7.9000000000000001E-4</v>
      </c>
      <c r="V24" s="73">
        <v>5.3799999999999996E-4</v>
      </c>
      <c r="W24" s="73">
        <v>2.8499999999999999E-4</v>
      </c>
      <c r="X24" s="73">
        <v>1.3300000000000001E-4</v>
      </c>
      <c r="Y24" s="73">
        <v>3.3000000000000003E-5</v>
      </c>
      <c r="Z24" s="73">
        <v>0</v>
      </c>
      <c r="AA24" s="73">
        <v>-1.84E-4</v>
      </c>
      <c r="AB24" s="73">
        <v>-2.8800000000000001E-4</v>
      </c>
      <c r="AC24" s="73">
        <v>-3.3E-4</v>
      </c>
      <c r="AD24" s="73">
        <v>-4.0000000000000002E-4</v>
      </c>
      <c r="AE24" s="73">
        <v>-5.5800000000000001E-4</v>
      </c>
      <c r="AF24" s="73">
        <v>-6.96E-4</v>
      </c>
      <c r="AG24" s="73">
        <v>-7.5600000000000005E-4</v>
      </c>
      <c r="AH24" s="73">
        <v>-7.9500000000000003E-4</v>
      </c>
      <c r="AI24" s="73">
        <v>-8.9700000000000001E-4</v>
      </c>
      <c r="AJ24" s="73">
        <v>-1.1019999999999999E-3</v>
      </c>
      <c r="AK24" s="73">
        <v>-1.2080000000000001E-3</v>
      </c>
    </row>
    <row r="25" spans="1:37" ht="12.75" customHeight="1">
      <c r="A25" s="73">
        <v>-1.4E-5</v>
      </c>
      <c r="B25" s="73">
        <v>1.16E-4</v>
      </c>
      <c r="C25" s="73">
        <v>2.1000000000000001E-4</v>
      </c>
      <c r="D25" s="73">
        <v>1.4799999999999999E-4</v>
      </c>
      <c r="E25" s="73">
        <v>6.2000000000000003E-5</v>
      </c>
      <c r="F25" s="73">
        <v>1.4999999999999999E-4</v>
      </c>
      <c r="G25" s="73">
        <v>4.0999999999999999E-4</v>
      </c>
      <c r="H25" s="73">
        <v>5.5000000000000003E-4</v>
      </c>
      <c r="I25" s="73">
        <v>5.1900000000000004E-4</v>
      </c>
      <c r="J25" s="73">
        <v>6.3199999999999997E-4</v>
      </c>
      <c r="K25" s="73">
        <v>6.3699999999999998E-4</v>
      </c>
      <c r="L25" s="73">
        <v>7.1199999999999996E-4</v>
      </c>
      <c r="M25" s="73">
        <v>8.0199999999999998E-4</v>
      </c>
      <c r="N25" s="73">
        <v>1.0759999999999999E-3</v>
      </c>
      <c r="O25" s="73">
        <v>1.322E-3</v>
      </c>
      <c r="P25" s="73">
        <v>1.3879999999999999E-3</v>
      </c>
      <c r="Q25" s="73">
        <v>1.5430000000000001E-3</v>
      </c>
      <c r="R25" s="73">
        <v>1.523E-3</v>
      </c>
      <c r="S25" s="73">
        <v>1.462E-3</v>
      </c>
      <c r="T25" s="73">
        <v>1.139E-3</v>
      </c>
      <c r="U25" s="73">
        <v>7.7999999999999999E-4</v>
      </c>
      <c r="V25" s="73">
        <v>5.0600000000000005E-4</v>
      </c>
      <c r="W25" s="73">
        <v>2.1100000000000001E-4</v>
      </c>
      <c r="X25" s="73">
        <v>1.21E-4</v>
      </c>
      <c r="Y25" s="73">
        <v>-2.1999999999999999E-5</v>
      </c>
      <c r="Z25" s="73">
        <v>0</v>
      </c>
      <c r="AA25" s="73">
        <v>-1.8699999999999999E-4</v>
      </c>
      <c r="AB25" s="73">
        <v>-2.7900000000000001E-4</v>
      </c>
      <c r="AC25" s="73">
        <v>-3.48E-4</v>
      </c>
      <c r="AD25" s="73">
        <v>-4.2900000000000002E-4</v>
      </c>
      <c r="AE25" s="73">
        <v>-5.31E-4</v>
      </c>
      <c r="AF25" s="73">
        <v>-6.0899999999999995E-4</v>
      </c>
      <c r="AG25" s="73">
        <v>-7.36E-4</v>
      </c>
      <c r="AH25" s="73">
        <v>-7.9199999999999995E-4</v>
      </c>
      <c r="AI25" s="73">
        <v>-8.0099999999999995E-4</v>
      </c>
      <c r="AJ25" s="73">
        <v>-1.0120000000000001E-3</v>
      </c>
      <c r="AK25" s="73">
        <v>-1.271E-3</v>
      </c>
    </row>
    <row r="26" spans="1:37" ht="12.75" customHeight="1">
      <c r="A26" s="73">
        <v>8.2999999999999998E-5</v>
      </c>
      <c r="B26" s="73">
        <v>2.04E-4</v>
      </c>
      <c r="C26" s="73">
        <v>2.6800000000000001E-4</v>
      </c>
      <c r="D26" s="73">
        <v>2.5000000000000001E-4</v>
      </c>
      <c r="E26" s="73">
        <v>1.4100000000000001E-4</v>
      </c>
      <c r="F26" s="73">
        <v>2.0100000000000001E-4</v>
      </c>
      <c r="G26" s="73">
        <v>3.8999999999999999E-4</v>
      </c>
      <c r="H26" s="73">
        <v>5.3200000000000003E-4</v>
      </c>
      <c r="I26" s="73">
        <v>5.4600000000000004E-4</v>
      </c>
      <c r="J26" s="73">
        <v>6.2399999999999999E-4</v>
      </c>
      <c r="K26" s="73">
        <v>6.9700000000000003E-4</v>
      </c>
      <c r="L26" s="73">
        <v>6.8199999999999999E-4</v>
      </c>
      <c r="M26" s="73">
        <v>8.0999999999999996E-4</v>
      </c>
      <c r="N26" s="73">
        <v>1.139E-3</v>
      </c>
      <c r="O26" s="73">
        <v>1.377E-3</v>
      </c>
      <c r="P26" s="73">
        <v>1.377E-3</v>
      </c>
      <c r="Q26" s="73">
        <v>1.6479999999999999E-3</v>
      </c>
      <c r="R26" s="73">
        <v>1.4779999999999999E-3</v>
      </c>
      <c r="S26" s="73">
        <v>1.454E-3</v>
      </c>
      <c r="T26" s="73">
        <v>1.0989999999999999E-3</v>
      </c>
      <c r="U26" s="73">
        <v>7.3800000000000005E-4</v>
      </c>
      <c r="V26" s="73">
        <v>4.73E-4</v>
      </c>
      <c r="W26" s="73">
        <v>2.1599999999999999E-4</v>
      </c>
      <c r="X26" s="73">
        <v>9.8999999999999994E-5</v>
      </c>
      <c r="Y26" s="73">
        <v>5.8999999999999998E-5</v>
      </c>
      <c r="Z26" s="73">
        <v>0</v>
      </c>
      <c r="AA26" s="73">
        <v>-1.2300000000000001E-4</v>
      </c>
      <c r="AB26" s="73">
        <v>-2.04E-4</v>
      </c>
      <c r="AC26" s="73">
        <v>-2.4699999999999999E-4</v>
      </c>
      <c r="AD26" s="73">
        <v>-2.8400000000000002E-4</v>
      </c>
      <c r="AE26" s="73">
        <v>-3.6200000000000002E-4</v>
      </c>
      <c r="AF26" s="73">
        <v>-5.71E-4</v>
      </c>
      <c r="AG26" s="73">
        <v>-5.8799999999999998E-4</v>
      </c>
      <c r="AH26" s="73">
        <v>-6.5099999999999999E-4</v>
      </c>
      <c r="AI26" s="73">
        <v>-7.5900000000000002E-4</v>
      </c>
      <c r="AJ26" s="73">
        <v>-8.52E-4</v>
      </c>
      <c r="AK26" s="73">
        <v>-9.7199999999999999E-4</v>
      </c>
    </row>
    <row r="27" spans="1:37" ht="12.75" customHeight="1">
      <c r="A27" s="73">
        <v>-4.5000000000000003E-5</v>
      </c>
      <c r="B27" s="73">
        <v>1.2E-4</v>
      </c>
      <c r="C27" s="73">
        <v>1.9799999999999999E-4</v>
      </c>
      <c r="D27" s="73">
        <v>1.5300000000000001E-4</v>
      </c>
      <c r="E27" s="73">
        <v>5.8999999999999998E-5</v>
      </c>
      <c r="F27" s="73">
        <v>1.08E-4</v>
      </c>
      <c r="G27" s="73">
        <v>3.19E-4</v>
      </c>
      <c r="H27" s="73">
        <v>5.1999999999999995E-4</v>
      </c>
      <c r="I27" s="73">
        <v>5.2300000000000003E-4</v>
      </c>
      <c r="J27" s="73">
        <v>5.8299999999999997E-4</v>
      </c>
      <c r="K27" s="73">
        <v>5.8799999999999998E-4</v>
      </c>
      <c r="L27" s="73">
        <v>6.1899999999999998E-4</v>
      </c>
      <c r="M27" s="73">
        <v>7.5900000000000002E-4</v>
      </c>
      <c r="N27" s="73">
        <v>1.059E-3</v>
      </c>
      <c r="O27" s="73">
        <v>1.2470000000000001E-3</v>
      </c>
      <c r="P27" s="73">
        <v>1.364E-3</v>
      </c>
      <c r="Q27" s="73">
        <v>1.56E-3</v>
      </c>
      <c r="R27" s="73">
        <v>1.4909999999999999E-3</v>
      </c>
      <c r="S27" s="73">
        <v>1.4109999999999999E-3</v>
      </c>
      <c r="T27" s="73">
        <v>1.0679999999999999E-3</v>
      </c>
      <c r="U27" s="73">
        <v>7.1199999999999996E-4</v>
      </c>
      <c r="V27" s="73">
        <v>4.5399999999999998E-4</v>
      </c>
      <c r="W27" s="73">
        <v>1.8100000000000001E-4</v>
      </c>
      <c r="X27" s="73">
        <v>9.2E-5</v>
      </c>
      <c r="Y27" s="73">
        <v>-1.2999999999999999E-5</v>
      </c>
      <c r="Z27" s="73">
        <v>0</v>
      </c>
      <c r="AA27" s="73">
        <v>-1.46E-4</v>
      </c>
      <c r="AB27" s="73">
        <v>-1.83E-4</v>
      </c>
      <c r="AC27" s="73">
        <v>-2.63E-4</v>
      </c>
      <c r="AD27" s="73">
        <v>-2.7599999999999999E-4</v>
      </c>
      <c r="AE27" s="73">
        <v>-3.8400000000000001E-4</v>
      </c>
      <c r="AF27" s="73">
        <v>-5.0699999999999996E-4</v>
      </c>
      <c r="AG27" s="73">
        <v>-5.3399999999999997E-4</v>
      </c>
      <c r="AH27" s="73">
        <v>-5.8299999999999997E-4</v>
      </c>
      <c r="AI27" s="73">
        <v>-6.7100000000000005E-4</v>
      </c>
      <c r="AJ27" s="73">
        <v>-8.1300000000000003E-4</v>
      </c>
      <c r="AK27" s="73">
        <v>-9.2800000000000001E-4</v>
      </c>
    </row>
    <row r="28" spans="1:37" ht="12.75" customHeight="1">
      <c r="A28" s="73">
        <v>6.0999999999999999E-5</v>
      </c>
      <c r="B28" s="73">
        <v>1.7100000000000001E-4</v>
      </c>
      <c r="C28" s="73">
        <v>2.2499999999999999E-4</v>
      </c>
      <c r="D28" s="73">
        <v>1.8100000000000001E-4</v>
      </c>
      <c r="E28" s="73">
        <v>1.06E-4</v>
      </c>
      <c r="F28" s="73">
        <v>1.47E-4</v>
      </c>
      <c r="G28" s="73">
        <v>3.9399999999999998E-4</v>
      </c>
      <c r="H28" s="73">
        <v>5.2099999999999998E-4</v>
      </c>
      <c r="I28" s="73">
        <v>5.5599999999999996E-4</v>
      </c>
      <c r="J28" s="73">
        <v>5.9500000000000004E-4</v>
      </c>
      <c r="K28" s="73">
        <v>6.0099999999999997E-4</v>
      </c>
      <c r="L28" s="73">
        <v>6.6200000000000005E-4</v>
      </c>
      <c r="M28" s="73">
        <v>7.6199999999999998E-4</v>
      </c>
      <c r="N28" s="73">
        <v>1.0640000000000001E-3</v>
      </c>
      <c r="O28" s="73">
        <v>1.2999999999999999E-3</v>
      </c>
      <c r="P28" s="73">
        <v>1.3309999999999999E-3</v>
      </c>
      <c r="Q28" s="73">
        <v>1.5889999999999999E-3</v>
      </c>
      <c r="R28" s="73">
        <v>1.5410000000000001E-3</v>
      </c>
      <c r="S28" s="73">
        <v>1.456E-3</v>
      </c>
      <c r="T28" s="73">
        <v>1.108E-3</v>
      </c>
      <c r="U28" s="73">
        <v>7.67E-4</v>
      </c>
      <c r="V28" s="73">
        <v>4.86E-4</v>
      </c>
      <c r="W28" s="73">
        <v>2.1800000000000001E-4</v>
      </c>
      <c r="X28" s="73">
        <v>9.6000000000000002E-5</v>
      </c>
      <c r="Y28" s="73">
        <v>1.2E-5</v>
      </c>
      <c r="Z28" s="73">
        <v>0</v>
      </c>
      <c r="AA28" s="73">
        <v>-1.02E-4</v>
      </c>
      <c r="AB28" s="73">
        <v>-1.6000000000000001E-4</v>
      </c>
      <c r="AC28" s="73">
        <v>-1.8200000000000001E-4</v>
      </c>
      <c r="AD28" s="73">
        <v>-2.34E-4</v>
      </c>
      <c r="AE28" s="73">
        <v>-3.1E-4</v>
      </c>
      <c r="AF28" s="73">
        <v>-3.88E-4</v>
      </c>
      <c r="AG28" s="73">
        <v>-4.4999999999999999E-4</v>
      </c>
      <c r="AH28" s="73">
        <v>-5.0699999999999996E-4</v>
      </c>
      <c r="AI28" s="73">
        <v>-5.4199999999999995E-4</v>
      </c>
      <c r="AJ28" s="73">
        <v>-6.6799999999999997E-4</v>
      </c>
      <c r="AK28" s="73">
        <v>-9.0700000000000004E-4</v>
      </c>
    </row>
    <row r="29" spans="1:37" ht="12.75" customHeight="1">
      <c r="A29" s="73">
        <v>6.0999999999999999E-5</v>
      </c>
      <c r="B29" s="73">
        <v>1.73E-4</v>
      </c>
      <c r="C29" s="73">
        <v>2.1900000000000001E-4</v>
      </c>
      <c r="D29" s="73">
        <v>1.94E-4</v>
      </c>
      <c r="E29" s="73">
        <v>9.2E-5</v>
      </c>
      <c r="F29" s="73">
        <v>1E-4</v>
      </c>
      <c r="G29" s="73">
        <v>2.9E-4</v>
      </c>
      <c r="H29" s="73">
        <v>4.3300000000000001E-4</v>
      </c>
      <c r="I29" s="73">
        <v>4.46E-4</v>
      </c>
      <c r="J29" s="73">
        <v>5.31E-4</v>
      </c>
      <c r="K29" s="73">
        <v>5.0500000000000002E-4</v>
      </c>
      <c r="L29" s="73">
        <v>5.6099999999999998E-4</v>
      </c>
      <c r="M29" s="73">
        <v>6.8499999999999995E-4</v>
      </c>
      <c r="N29" s="73">
        <v>1.0200000000000001E-3</v>
      </c>
      <c r="O29" s="73">
        <v>1.256E-3</v>
      </c>
      <c r="P29" s="73">
        <v>1.343E-3</v>
      </c>
      <c r="Q29" s="73">
        <v>1.5430000000000001E-3</v>
      </c>
      <c r="R29" s="73">
        <v>1.508E-3</v>
      </c>
      <c r="S29" s="73">
        <v>1.3680000000000001E-3</v>
      </c>
      <c r="T29" s="73">
        <v>1.103E-3</v>
      </c>
      <c r="U29" s="73">
        <v>6.9499999999999998E-4</v>
      </c>
      <c r="V29" s="73">
        <v>4.2299999999999998E-4</v>
      </c>
      <c r="W29" s="73">
        <v>1.5699999999999999E-4</v>
      </c>
      <c r="X29" s="73">
        <v>7.1000000000000005E-5</v>
      </c>
      <c r="Y29" s="73">
        <v>-1.2999999999999999E-5</v>
      </c>
      <c r="Z29" s="73">
        <v>0</v>
      </c>
      <c r="AA29" s="73">
        <v>-1.35E-4</v>
      </c>
      <c r="AB29" s="73">
        <v>-1.4799999999999999E-4</v>
      </c>
      <c r="AC29" s="73">
        <v>-1.5699999999999999E-4</v>
      </c>
      <c r="AD29" s="73">
        <v>-1.8599999999999999E-4</v>
      </c>
      <c r="AE29" s="73">
        <v>-2.4499999999999999E-4</v>
      </c>
      <c r="AF29" s="73">
        <v>-3.59E-4</v>
      </c>
      <c r="AG29" s="73">
        <v>-4.1199999999999999E-4</v>
      </c>
      <c r="AH29" s="73">
        <v>-4.57E-4</v>
      </c>
      <c r="AI29" s="73">
        <v>-4.6999999999999999E-4</v>
      </c>
      <c r="AJ29" s="73">
        <v>-6.0599999999999998E-4</v>
      </c>
      <c r="AK29" s="73">
        <v>-8.5300000000000003E-4</v>
      </c>
    </row>
    <row r="30" spans="1:37" ht="12.75" customHeight="1">
      <c r="A30" s="73">
        <v>-9.9999999999999995E-7</v>
      </c>
      <c r="B30" s="73">
        <v>9.3999999999999994E-5</v>
      </c>
      <c r="C30" s="73">
        <v>1.3999999999999999E-4</v>
      </c>
      <c r="D30" s="73">
        <v>6.8999999999999997E-5</v>
      </c>
      <c r="E30" s="73">
        <v>-1.9000000000000001E-5</v>
      </c>
      <c r="F30" s="73">
        <v>2.5000000000000001E-5</v>
      </c>
      <c r="G30" s="73">
        <v>2.3000000000000001E-4</v>
      </c>
      <c r="H30" s="73">
        <v>3.86E-4</v>
      </c>
      <c r="I30" s="73">
        <v>4.3100000000000001E-4</v>
      </c>
      <c r="J30" s="73">
        <v>4.7899999999999999E-4</v>
      </c>
      <c r="K30" s="73">
        <v>4.55E-4</v>
      </c>
      <c r="L30" s="73">
        <v>5.3300000000000005E-4</v>
      </c>
      <c r="M30" s="73">
        <v>6.4999999999999997E-4</v>
      </c>
      <c r="N30" s="73">
        <v>1.0089999999999999E-3</v>
      </c>
      <c r="O30" s="73">
        <v>1.2310000000000001E-3</v>
      </c>
      <c r="P30" s="73">
        <v>1.3630000000000001E-3</v>
      </c>
      <c r="Q30" s="73">
        <v>1.5449999999999999E-3</v>
      </c>
      <c r="R30" s="73">
        <v>1.5280000000000001E-3</v>
      </c>
      <c r="S30" s="73">
        <v>1.431E-3</v>
      </c>
      <c r="T30" s="73">
        <v>1.075E-3</v>
      </c>
      <c r="U30" s="73">
        <v>7.4600000000000003E-4</v>
      </c>
      <c r="V30" s="73">
        <v>4.2499999999999998E-4</v>
      </c>
      <c r="W30" s="73">
        <v>1.6799999999999999E-4</v>
      </c>
      <c r="X30" s="73">
        <v>6.9999999999999994E-5</v>
      </c>
      <c r="Y30" s="73">
        <v>-1.9000000000000001E-5</v>
      </c>
      <c r="Z30" s="73">
        <v>0</v>
      </c>
      <c r="AA30" s="73">
        <v>-1.08E-4</v>
      </c>
      <c r="AB30" s="73">
        <v>-1.3200000000000001E-4</v>
      </c>
      <c r="AC30" s="73">
        <v>-1.21E-4</v>
      </c>
      <c r="AD30" s="73">
        <v>-1.4300000000000001E-4</v>
      </c>
      <c r="AE30" s="73">
        <v>-2.0900000000000001E-4</v>
      </c>
      <c r="AF30" s="73">
        <v>-2.3800000000000001E-4</v>
      </c>
      <c r="AG30" s="73">
        <v>-2.9799999999999998E-4</v>
      </c>
      <c r="AH30" s="73">
        <v>-3.19E-4</v>
      </c>
      <c r="AI30" s="73">
        <v>-3.8000000000000002E-4</v>
      </c>
      <c r="AJ30" s="73">
        <v>-5.0500000000000002E-4</v>
      </c>
      <c r="AK30" s="73">
        <v>-6.4999999999999997E-4</v>
      </c>
    </row>
    <row r="31" spans="1:37" ht="12.75" customHeight="1">
      <c r="A31" s="73">
        <v>2.5999999999999998E-5</v>
      </c>
      <c r="B31" s="73">
        <v>1.08E-4</v>
      </c>
      <c r="C31" s="73">
        <v>1.2300000000000001E-4</v>
      </c>
      <c r="D31" s="73">
        <v>6.6000000000000005E-5</v>
      </c>
      <c r="E31" s="73">
        <v>-1.7E-5</v>
      </c>
      <c r="F31" s="73">
        <v>7.9999999999999996E-6</v>
      </c>
      <c r="G31" s="73">
        <v>1.56E-4</v>
      </c>
      <c r="H31" s="73">
        <v>3.2499999999999999E-4</v>
      </c>
      <c r="I31" s="73">
        <v>3.3E-4</v>
      </c>
      <c r="J31" s="73">
        <v>4.6700000000000002E-4</v>
      </c>
      <c r="K31" s="73">
        <v>4.1599999999999997E-4</v>
      </c>
      <c r="L31" s="73">
        <v>5.2099999999999998E-4</v>
      </c>
      <c r="M31" s="73">
        <v>6.2E-4</v>
      </c>
      <c r="N31" s="73">
        <v>9.5299999999999996E-4</v>
      </c>
      <c r="O31" s="73">
        <v>1.199E-3</v>
      </c>
      <c r="P31" s="73">
        <v>1.3029999999999999E-3</v>
      </c>
      <c r="Q31" s="73">
        <v>1.4840000000000001E-3</v>
      </c>
      <c r="R31" s="73">
        <v>1.49E-3</v>
      </c>
      <c r="S31" s="73">
        <v>1.3550000000000001E-3</v>
      </c>
      <c r="T31" s="73">
        <v>1.0839999999999999E-3</v>
      </c>
      <c r="U31" s="73">
        <v>6.6299999999999996E-4</v>
      </c>
      <c r="V31" s="73">
        <v>3.8000000000000002E-4</v>
      </c>
      <c r="W31" s="73">
        <v>8.3999999999999995E-5</v>
      </c>
      <c r="X31" s="73">
        <v>2.8E-5</v>
      </c>
      <c r="Y31" s="73">
        <v>-5.8E-5</v>
      </c>
      <c r="Z31" s="73">
        <v>0</v>
      </c>
      <c r="AA31" s="73">
        <v>-1.27E-4</v>
      </c>
      <c r="AB31" s="73">
        <v>-1.5200000000000001E-4</v>
      </c>
      <c r="AC31" s="73">
        <v>-1.07E-4</v>
      </c>
      <c r="AD31" s="73">
        <v>-1.2799999999999999E-4</v>
      </c>
      <c r="AE31" s="73">
        <v>-1.7000000000000001E-4</v>
      </c>
      <c r="AF31" s="73">
        <v>-2.2800000000000001E-4</v>
      </c>
      <c r="AG31" s="73">
        <v>-2.6400000000000002E-4</v>
      </c>
      <c r="AH31" s="73">
        <v>-2.8800000000000001E-4</v>
      </c>
      <c r="AI31" s="73">
        <v>-2.8499999999999999E-4</v>
      </c>
      <c r="AJ31" s="73">
        <v>-4.2700000000000002E-4</v>
      </c>
      <c r="AK31" s="73">
        <v>-5.2999999999999998E-4</v>
      </c>
    </row>
    <row r="32" spans="1:37" ht="12.75" customHeight="1">
      <c r="A32" s="73">
        <v>-2.2599999999999999E-4</v>
      </c>
      <c r="B32" s="73">
        <v>-1.02E-4</v>
      </c>
      <c r="C32" s="73">
        <v>-5.8E-5</v>
      </c>
      <c r="D32" s="73">
        <v>-7.6000000000000004E-5</v>
      </c>
      <c r="E32" s="73">
        <v>-1.55E-4</v>
      </c>
      <c r="F32" s="73">
        <v>-1.34E-4</v>
      </c>
      <c r="G32" s="73">
        <v>2.5999999999999998E-5</v>
      </c>
      <c r="H32" s="73">
        <v>1.7799999999999999E-4</v>
      </c>
      <c r="I32" s="73">
        <v>2.3000000000000001E-4</v>
      </c>
      <c r="J32" s="73">
        <v>2.7300000000000002E-4</v>
      </c>
      <c r="K32" s="73">
        <v>3.0899999999999998E-4</v>
      </c>
      <c r="L32" s="73">
        <v>4.1300000000000001E-4</v>
      </c>
      <c r="M32" s="73">
        <v>5.2899999999999996E-4</v>
      </c>
      <c r="N32" s="73">
        <v>8.8699999999999998E-4</v>
      </c>
      <c r="O32" s="73">
        <v>1.1050000000000001E-3</v>
      </c>
      <c r="P32" s="73">
        <v>1.2949999999999999E-3</v>
      </c>
      <c r="Q32" s="73">
        <v>1.4959999999999999E-3</v>
      </c>
      <c r="R32" s="73">
        <v>1.4610000000000001E-3</v>
      </c>
      <c r="S32" s="73">
        <v>1.3110000000000001E-3</v>
      </c>
      <c r="T32" s="73">
        <v>1.0280000000000001E-3</v>
      </c>
      <c r="U32" s="73">
        <v>6.8000000000000005E-4</v>
      </c>
      <c r="V32" s="73">
        <v>3.8999999999999999E-4</v>
      </c>
      <c r="W32" s="73">
        <v>1.03E-4</v>
      </c>
      <c r="X32" s="73">
        <v>3.9999999999999998E-6</v>
      </c>
      <c r="Y32" s="73">
        <v>-6.3E-5</v>
      </c>
      <c r="Z32" s="73">
        <v>0</v>
      </c>
      <c r="AA32" s="73">
        <v>-1.3300000000000001E-4</v>
      </c>
      <c r="AB32" s="73">
        <v>-1.03E-4</v>
      </c>
      <c r="AC32" s="73">
        <v>-8.5000000000000006E-5</v>
      </c>
      <c r="AD32" s="73">
        <v>-6.7999999999999999E-5</v>
      </c>
      <c r="AE32" s="73">
        <v>-4.8999999999999998E-5</v>
      </c>
      <c r="AF32" s="73">
        <v>-1.5200000000000001E-4</v>
      </c>
      <c r="AG32" s="73">
        <v>-1.92E-4</v>
      </c>
      <c r="AH32" s="73">
        <v>-2.14E-4</v>
      </c>
      <c r="AI32" s="73">
        <v>-2.5000000000000001E-4</v>
      </c>
      <c r="AJ32" s="73">
        <v>-3.4400000000000001E-4</v>
      </c>
      <c r="AK32" s="73">
        <v>-4.7100000000000001E-4</v>
      </c>
    </row>
    <row r="33" spans="1:37" ht="12.75" customHeight="1">
      <c r="A33" s="73">
        <v>-4.5600000000000003E-4</v>
      </c>
      <c r="B33" s="73">
        <v>-3.6499999999999998E-4</v>
      </c>
      <c r="C33" s="73">
        <v>-2.9700000000000001E-4</v>
      </c>
      <c r="D33" s="73">
        <v>-3.2699999999999998E-4</v>
      </c>
      <c r="E33" s="73">
        <v>-3.59E-4</v>
      </c>
      <c r="F33" s="73">
        <v>-3.0299999999999999E-4</v>
      </c>
      <c r="G33" s="73">
        <v>-1.0399999999999999E-4</v>
      </c>
      <c r="H33" s="73">
        <v>5.5000000000000002E-5</v>
      </c>
      <c r="I33" s="73">
        <v>8.8999999999999995E-5</v>
      </c>
      <c r="J33" s="73">
        <v>1.76E-4</v>
      </c>
      <c r="K33" s="73">
        <v>1.7799999999999999E-4</v>
      </c>
      <c r="L33" s="73">
        <v>2.5799999999999998E-4</v>
      </c>
      <c r="M33" s="73">
        <v>4.46E-4</v>
      </c>
      <c r="N33" s="73">
        <v>7.5900000000000002E-4</v>
      </c>
      <c r="O33" s="73">
        <v>1.0189999999999999E-3</v>
      </c>
      <c r="P33" s="73">
        <v>1.243E-3</v>
      </c>
      <c r="Q33" s="73">
        <v>1.3929999999999999E-3</v>
      </c>
      <c r="R33" s="73">
        <v>1.4480000000000001E-3</v>
      </c>
      <c r="S33" s="73">
        <v>1.3389999999999999E-3</v>
      </c>
      <c r="T33" s="73">
        <v>1.041E-3</v>
      </c>
      <c r="U33" s="73">
        <v>6.6500000000000001E-4</v>
      </c>
      <c r="V33" s="73">
        <v>3.9500000000000001E-4</v>
      </c>
      <c r="W33" s="73">
        <v>1.06E-4</v>
      </c>
      <c r="X33" s="73">
        <v>3.6999999999999998E-5</v>
      </c>
      <c r="Y33" s="73">
        <v>-2.5000000000000001E-5</v>
      </c>
      <c r="Z33" s="73">
        <v>0</v>
      </c>
      <c r="AA33" s="73">
        <v>-7.7000000000000001E-5</v>
      </c>
      <c r="AB33" s="73">
        <v>-5.5999999999999999E-5</v>
      </c>
      <c r="AC33" s="73">
        <v>-1.9000000000000001E-5</v>
      </c>
      <c r="AD33" s="73">
        <v>-4.1999999999999998E-5</v>
      </c>
      <c r="AE33" s="73">
        <v>-1.0000000000000001E-5</v>
      </c>
      <c r="AF33" s="73">
        <v>-1.01E-4</v>
      </c>
      <c r="AG33" s="73">
        <v>-9.2999999999999997E-5</v>
      </c>
      <c r="AH33" s="73">
        <v>-1.47E-4</v>
      </c>
      <c r="AI33" s="73">
        <v>-1.6799999999999999E-4</v>
      </c>
      <c r="AJ33" s="73">
        <v>-3.0400000000000002E-4</v>
      </c>
      <c r="AK33" s="73">
        <v>-3.59E-4</v>
      </c>
    </row>
    <row r="34" spans="1:37" ht="12.75" customHeight="1">
      <c r="A34" s="73">
        <v>-2.03E-4</v>
      </c>
      <c r="B34" s="73">
        <v>-1.2400000000000001E-4</v>
      </c>
      <c r="C34" s="73">
        <v>-1.12E-4</v>
      </c>
      <c r="D34" s="73">
        <v>-1.47E-4</v>
      </c>
      <c r="E34" s="73">
        <v>-2.32E-4</v>
      </c>
      <c r="F34" s="73">
        <v>-2.1499999999999999E-4</v>
      </c>
      <c r="G34" s="73">
        <v>-6.6000000000000005E-5</v>
      </c>
      <c r="H34" s="73">
        <v>6.6000000000000005E-5</v>
      </c>
      <c r="I34" s="73">
        <v>1.0399999999999999E-4</v>
      </c>
      <c r="J34" s="73">
        <v>2.04E-4</v>
      </c>
      <c r="K34" s="73">
        <v>2.2000000000000001E-4</v>
      </c>
      <c r="L34" s="73">
        <v>3.0600000000000001E-4</v>
      </c>
      <c r="M34" s="73">
        <v>4.3800000000000002E-4</v>
      </c>
      <c r="N34" s="73">
        <v>7.54E-4</v>
      </c>
      <c r="O34" s="73">
        <v>1.042E-3</v>
      </c>
      <c r="P34" s="73">
        <v>1.222E-3</v>
      </c>
      <c r="Q34" s="73">
        <v>1.418E-3</v>
      </c>
      <c r="R34" s="73">
        <v>1.4300000000000001E-3</v>
      </c>
      <c r="S34" s="73">
        <v>1.3010000000000001E-3</v>
      </c>
      <c r="T34" s="73">
        <v>1.0269999999999999E-3</v>
      </c>
      <c r="U34" s="73">
        <v>6.6399999999999999E-4</v>
      </c>
      <c r="V34" s="73">
        <v>3.6999999999999999E-4</v>
      </c>
      <c r="W34" s="73">
        <v>1.01E-4</v>
      </c>
      <c r="X34" s="73">
        <v>-2.0000000000000002E-5</v>
      </c>
      <c r="Y34" s="73">
        <v>-4.1999999999999998E-5</v>
      </c>
      <c r="Z34" s="73">
        <v>0</v>
      </c>
      <c r="AA34" s="73">
        <v>-7.1000000000000005E-5</v>
      </c>
      <c r="AB34" s="73">
        <v>-4.8999999999999998E-5</v>
      </c>
      <c r="AC34" s="73">
        <v>-1.1E-5</v>
      </c>
      <c r="AD34" s="73">
        <v>2.3E-5</v>
      </c>
      <c r="AE34" s="73">
        <v>1.4E-5</v>
      </c>
      <c r="AF34" s="73">
        <v>-5.5000000000000002E-5</v>
      </c>
      <c r="AG34" s="73">
        <v>-8.0000000000000007E-5</v>
      </c>
      <c r="AH34" s="73">
        <v>-9.3999999999999994E-5</v>
      </c>
      <c r="AI34" s="73">
        <v>-1.47E-4</v>
      </c>
      <c r="AJ34" s="73">
        <v>-2.6200000000000003E-4</v>
      </c>
      <c r="AK34" s="73">
        <v>-2.6699999999999998E-4</v>
      </c>
    </row>
    <row r="35" spans="1:37" ht="12.75" customHeight="1">
      <c r="A35" s="73">
        <v>-1.25E-4</v>
      </c>
      <c r="B35" s="73">
        <v>-5.8999999999999998E-5</v>
      </c>
      <c r="C35" s="73">
        <v>-4.1999999999999998E-5</v>
      </c>
      <c r="D35" s="73">
        <v>-9.7E-5</v>
      </c>
      <c r="E35" s="73">
        <v>-2.0599999999999999E-4</v>
      </c>
      <c r="F35" s="73">
        <v>-1.83E-4</v>
      </c>
      <c r="G35" s="73">
        <v>-4.1E-5</v>
      </c>
      <c r="H35" s="73">
        <v>9.6000000000000002E-5</v>
      </c>
      <c r="I35" s="73">
        <v>1.2899999999999999E-4</v>
      </c>
      <c r="J35" s="73">
        <v>1.9900000000000001E-4</v>
      </c>
      <c r="K35" s="73">
        <v>2.2000000000000001E-4</v>
      </c>
      <c r="L35" s="73">
        <v>2.7099999999999997E-4</v>
      </c>
      <c r="M35" s="73">
        <v>4.0299999999999998E-4</v>
      </c>
      <c r="N35" s="73">
        <v>7.8200000000000003E-4</v>
      </c>
      <c r="O35" s="73">
        <v>1.011E-3</v>
      </c>
      <c r="P35" s="73">
        <v>1.2669999999999999E-3</v>
      </c>
      <c r="Q35" s="73">
        <v>1.4239999999999999E-3</v>
      </c>
      <c r="R35" s="73">
        <v>1.4679999999999999E-3</v>
      </c>
      <c r="S35" s="73">
        <v>1.315E-3</v>
      </c>
      <c r="T35" s="73">
        <v>1.085E-3</v>
      </c>
      <c r="U35" s="73">
        <v>7.3399999999999995E-4</v>
      </c>
      <c r="V35" s="73">
        <v>3.9500000000000001E-4</v>
      </c>
      <c r="W35" s="73">
        <v>1.5200000000000001E-4</v>
      </c>
      <c r="X35" s="73">
        <v>1.8E-5</v>
      </c>
      <c r="Y35" s="73">
        <v>-3.8999999999999999E-5</v>
      </c>
      <c r="Z35" s="73">
        <v>0</v>
      </c>
      <c r="AA35" s="73">
        <v>-3.8000000000000002E-5</v>
      </c>
      <c r="AB35" s="73">
        <v>-1.7E-5</v>
      </c>
      <c r="AC35" s="73">
        <v>-3.1999999999999999E-5</v>
      </c>
      <c r="AD35" s="73">
        <v>1.2E-5</v>
      </c>
      <c r="AE35" s="73">
        <v>1.8E-5</v>
      </c>
      <c r="AF35" s="73">
        <v>-4.3000000000000002E-5</v>
      </c>
      <c r="AG35" s="73">
        <v>-9.2E-5</v>
      </c>
      <c r="AH35" s="73">
        <v>-7.6000000000000004E-5</v>
      </c>
      <c r="AI35" s="73">
        <v>-1.16E-4</v>
      </c>
      <c r="AJ35" s="73">
        <v>-2.0100000000000001E-4</v>
      </c>
      <c r="AK35" s="73">
        <v>-3.3100000000000002E-4</v>
      </c>
    </row>
    <row r="36" spans="1:37" ht="12.75" customHeight="1">
      <c r="A36" s="73">
        <v>3.6999999999999998E-5</v>
      </c>
      <c r="B36" s="73">
        <v>8.2999999999999998E-5</v>
      </c>
      <c r="C36" s="73">
        <v>6.4999999999999994E-5</v>
      </c>
      <c r="D36" s="73">
        <v>-9.0000000000000002E-6</v>
      </c>
      <c r="E36" s="73">
        <v>-1.18E-4</v>
      </c>
      <c r="F36" s="73">
        <v>-1.2E-4</v>
      </c>
      <c r="G36" s="73">
        <v>3.3000000000000003E-5</v>
      </c>
      <c r="H36" s="73">
        <v>1.12E-4</v>
      </c>
      <c r="I36" s="73">
        <v>1.2899999999999999E-4</v>
      </c>
      <c r="J36" s="73">
        <v>2.0599999999999999E-4</v>
      </c>
      <c r="K36" s="73">
        <v>2.0900000000000001E-4</v>
      </c>
      <c r="L36" s="73">
        <v>2.7900000000000001E-4</v>
      </c>
      <c r="M36" s="73">
        <v>4.0099999999999999E-4</v>
      </c>
      <c r="N36" s="73">
        <v>7.3700000000000002E-4</v>
      </c>
      <c r="O36" s="73">
        <v>1.0070000000000001E-3</v>
      </c>
      <c r="P36" s="73">
        <v>1.2390000000000001E-3</v>
      </c>
      <c r="Q36" s="73">
        <v>1.4679999999999999E-3</v>
      </c>
      <c r="R36" s="73">
        <v>1.4499999999999999E-3</v>
      </c>
      <c r="S36" s="73">
        <v>1.3359999999999999E-3</v>
      </c>
      <c r="T36" s="73">
        <v>1.065E-3</v>
      </c>
      <c r="U36" s="73">
        <v>7.2800000000000002E-4</v>
      </c>
      <c r="V36" s="73">
        <v>4.2000000000000002E-4</v>
      </c>
      <c r="W36" s="73">
        <v>1.26E-4</v>
      </c>
      <c r="X36" s="73">
        <v>4.1999999999999998E-5</v>
      </c>
      <c r="Y36" s="73">
        <v>-4.0000000000000003E-5</v>
      </c>
      <c r="Z36" s="73">
        <v>0</v>
      </c>
      <c r="AA36" s="73">
        <v>-5.8E-5</v>
      </c>
      <c r="AB36" s="73">
        <v>-5.1E-5</v>
      </c>
      <c r="AC36" s="73">
        <v>-5.7000000000000003E-5</v>
      </c>
      <c r="AD36" s="73">
        <v>-5.8E-5</v>
      </c>
      <c r="AE36" s="73">
        <v>-4.0000000000000003E-5</v>
      </c>
      <c r="AF36" s="73">
        <v>-5.5999999999999999E-5</v>
      </c>
      <c r="AG36" s="73">
        <v>-1.34E-4</v>
      </c>
      <c r="AH36" s="73">
        <v>-1.6000000000000001E-4</v>
      </c>
      <c r="AI36" s="73">
        <v>-2.14E-4</v>
      </c>
      <c r="AJ36" s="73">
        <v>-2.5599999999999999E-4</v>
      </c>
      <c r="AK36" s="73">
        <v>-3.7800000000000003E-4</v>
      </c>
    </row>
    <row r="37" spans="1:37" ht="12.75" customHeight="1">
      <c r="A37" s="73">
        <v>1.7000000000000001E-4</v>
      </c>
      <c r="B37" s="73">
        <v>2.1000000000000001E-4</v>
      </c>
      <c r="C37" s="73">
        <v>1.5200000000000001E-4</v>
      </c>
      <c r="D37" s="73">
        <v>9.1000000000000003E-5</v>
      </c>
      <c r="E37" s="73">
        <v>-3.1999999999999999E-5</v>
      </c>
      <c r="F37" s="73">
        <v>-4.5000000000000003E-5</v>
      </c>
      <c r="G37" s="73">
        <v>6.0999999999999999E-5</v>
      </c>
      <c r="H37" s="73">
        <v>1.6899999999999999E-4</v>
      </c>
      <c r="I37" s="73">
        <v>1.93E-4</v>
      </c>
      <c r="J37" s="73">
        <v>2.33E-4</v>
      </c>
      <c r="K37" s="73">
        <v>2.6699999999999998E-4</v>
      </c>
      <c r="L37" s="73">
        <v>2.9599999999999998E-4</v>
      </c>
      <c r="M37" s="73">
        <v>4.0700000000000003E-4</v>
      </c>
      <c r="N37" s="73">
        <v>7.5100000000000004E-4</v>
      </c>
      <c r="O37" s="73">
        <v>1.01E-3</v>
      </c>
      <c r="P37" s="73">
        <v>1.1919999999999999E-3</v>
      </c>
      <c r="Q37" s="73">
        <v>1.451E-3</v>
      </c>
      <c r="R37" s="73">
        <v>1.441E-3</v>
      </c>
      <c r="S37" s="73">
        <v>1.3359999999999999E-3</v>
      </c>
      <c r="T37" s="73">
        <v>1.0920000000000001E-3</v>
      </c>
      <c r="U37" s="73">
        <v>7.36E-4</v>
      </c>
      <c r="V37" s="73">
        <v>4.4900000000000002E-4</v>
      </c>
      <c r="W37" s="73">
        <v>1.9000000000000001E-4</v>
      </c>
      <c r="X37" s="73">
        <v>5.1999999999999997E-5</v>
      </c>
      <c r="Y37" s="73">
        <v>-3.8000000000000002E-5</v>
      </c>
      <c r="Z37" s="73">
        <v>0</v>
      </c>
      <c r="AA37" s="73">
        <v>-7.8999999999999996E-5</v>
      </c>
      <c r="AB37" s="73">
        <v>-6.7000000000000002E-5</v>
      </c>
      <c r="AC37" s="73">
        <v>-6.4999999999999994E-5</v>
      </c>
      <c r="AD37" s="73">
        <v>-4.3999999999999999E-5</v>
      </c>
      <c r="AE37" s="73">
        <v>-1.2899999999999999E-4</v>
      </c>
      <c r="AF37" s="73">
        <v>-1.5100000000000001E-4</v>
      </c>
      <c r="AG37" s="73">
        <v>-1.8100000000000001E-4</v>
      </c>
      <c r="AH37" s="73">
        <v>-2.2699999999999999E-4</v>
      </c>
      <c r="AI37" s="73">
        <v>-2.6499999999999999E-4</v>
      </c>
      <c r="AJ37" s="73">
        <v>-3.48E-4</v>
      </c>
      <c r="AK37" s="73">
        <v>-3.9399999999999998E-4</v>
      </c>
    </row>
    <row r="38" spans="1:37" ht="12.75" customHeight="1">
      <c r="A38" s="73">
        <v>3.2400000000000001E-4</v>
      </c>
      <c r="B38" s="73">
        <v>3.4000000000000002E-4</v>
      </c>
      <c r="C38" s="73">
        <v>2.8200000000000002E-4</v>
      </c>
      <c r="D38" s="73">
        <v>1.7000000000000001E-4</v>
      </c>
      <c r="E38" s="73">
        <v>5.5000000000000002E-5</v>
      </c>
      <c r="F38" s="73">
        <v>2.8E-5</v>
      </c>
      <c r="G38" s="73">
        <v>1.3200000000000001E-4</v>
      </c>
      <c r="H38" s="73">
        <v>2.1599999999999999E-4</v>
      </c>
      <c r="I38" s="73">
        <v>2.2499999999999999E-4</v>
      </c>
      <c r="J38" s="73">
        <v>2.5700000000000001E-4</v>
      </c>
      <c r="K38" s="73">
        <v>2.6400000000000002E-4</v>
      </c>
      <c r="L38" s="73">
        <v>2.9100000000000003E-4</v>
      </c>
      <c r="M38" s="73">
        <v>3.8299999999999999E-4</v>
      </c>
      <c r="N38" s="73">
        <v>7.0899999999999999E-4</v>
      </c>
      <c r="O38" s="73">
        <v>9.7900000000000005E-4</v>
      </c>
      <c r="P38" s="73">
        <v>1.237E-3</v>
      </c>
      <c r="Q38" s="73">
        <v>1.39E-3</v>
      </c>
      <c r="R38" s="73">
        <v>1.4430000000000001E-3</v>
      </c>
      <c r="S38" s="73">
        <v>1.364E-3</v>
      </c>
      <c r="T38" s="73">
        <v>1.126E-3</v>
      </c>
      <c r="U38" s="73">
        <v>8.1400000000000005E-4</v>
      </c>
      <c r="V38" s="73">
        <v>5.3200000000000003E-4</v>
      </c>
      <c r="W38" s="73">
        <v>2.4499999999999999E-4</v>
      </c>
      <c r="X38" s="73">
        <v>1.05E-4</v>
      </c>
      <c r="Y38" s="73">
        <v>3.1000000000000001E-5</v>
      </c>
      <c r="Z38" s="73">
        <v>0</v>
      </c>
      <c r="AA38" s="73">
        <v>-6.0000000000000002E-5</v>
      </c>
      <c r="AB38" s="73">
        <v>-5.8999999999999998E-5</v>
      </c>
      <c r="AC38" s="73">
        <v>-8.6000000000000003E-5</v>
      </c>
      <c r="AD38" s="73">
        <v>-1.5899999999999999E-4</v>
      </c>
      <c r="AE38" s="73">
        <v>-1.63E-4</v>
      </c>
      <c r="AF38" s="73">
        <v>-2.72E-4</v>
      </c>
      <c r="AG38" s="73">
        <v>-2.7799999999999998E-4</v>
      </c>
      <c r="AH38" s="73">
        <v>-3.4099999999999999E-4</v>
      </c>
      <c r="AI38" s="73">
        <v>-3.7100000000000002E-4</v>
      </c>
      <c r="AJ38" s="73">
        <v>-4.6799999999999999E-4</v>
      </c>
      <c r="AK38" s="73">
        <v>-5.2599999999999999E-4</v>
      </c>
    </row>
    <row r="39" spans="1:37" ht="12.75" customHeight="1">
      <c r="A39" s="73">
        <v>4.5100000000000001E-4</v>
      </c>
      <c r="B39" s="73">
        <v>4.66E-4</v>
      </c>
      <c r="C39" s="73">
        <v>4.0000000000000002E-4</v>
      </c>
      <c r="D39" s="73">
        <v>2.8400000000000002E-4</v>
      </c>
      <c r="E39" s="73">
        <v>1.3899999999999999E-4</v>
      </c>
      <c r="F39" s="73">
        <v>1.0900000000000001E-4</v>
      </c>
      <c r="G39" s="73">
        <v>1.9900000000000001E-4</v>
      </c>
      <c r="H39" s="73">
        <v>2.5300000000000002E-4</v>
      </c>
      <c r="I39" s="73">
        <v>2.22E-4</v>
      </c>
      <c r="J39" s="73">
        <v>2.5799999999999998E-4</v>
      </c>
      <c r="K39" s="73">
        <v>2.41E-4</v>
      </c>
      <c r="L39" s="73">
        <v>2.6899999999999998E-4</v>
      </c>
      <c r="M39" s="73">
        <v>3.5100000000000002E-4</v>
      </c>
      <c r="N39" s="73">
        <v>6.4700000000000001E-4</v>
      </c>
      <c r="O39" s="73">
        <v>9.1E-4</v>
      </c>
      <c r="P39" s="73">
        <v>1.1379999999999999E-3</v>
      </c>
      <c r="Q39" s="73">
        <v>1.328E-3</v>
      </c>
      <c r="R39" s="73">
        <v>1.418E-3</v>
      </c>
      <c r="S39" s="73">
        <v>1.3420000000000001E-3</v>
      </c>
      <c r="T39" s="73">
        <v>1.091E-3</v>
      </c>
      <c r="U39" s="73">
        <v>7.8299999999999995E-4</v>
      </c>
      <c r="V39" s="73">
        <v>5.3300000000000005E-4</v>
      </c>
      <c r="W39" s="73">
        <v>2.3499999999999999E-4</v>
      </c>
      <c r="X39" s="73">
        <v>1.36E-4</v>
      </c>
      <c r="Y39" s="73">
        <v>3.0000000000000001E-6</v>
      </c>
      <c r="Z39" s="73">
        <v>0</v>
      </c>
      <c r="AA39" s="73">
        <v>-1.2E-4</v>
      </c>
      <c r="AB39" s="73">
        <v>-1.37E-4</v>
      </c>
      <c r="AC39" s="73">
        <v>-2.02E-4</v>
      </c>
      <c r="AD39" s="73">
        <v>-2.4800000000000001E-4</v>
      </c>
      <c r="AE39" s="73">
        <v>-3.3599999999999998E-4</v>
      </c>
      <c r="AF39" s="73">
        <v>-3.7800000000000003E-4</v>
      </c>
      <c r="AG39" s="73">
        <v>-4.5399999999999998E-4</v>
      </c>
      <c r="AH39" s="73">
        <v>-5.1800000000000001E-4</v>
      </c>
      <c r="AI39" s="73">
        <v>-5.5900000000000004E-4</v>
      </c>
      <c r="AJ39" s="73">
        <v>-6.3400000000000001E-4</v>
      </c>
      <c r="AK39" s="73">
        <v>-6.5700000000000003E-4</v>
      </c>
    </row>
    <row r="40" spans="1:37" ht="12.75" customHeight="1">
      <c r="A40" s="73">
        <v>5.2099999999999998E-4</v>
      </c>
      <c r="B40" s="73">
        <v>5.44E-4</v>
      </c>
      <c r="C40" s="73">
        <v>4.5600000000000003E-4</v>
      </c>
      <c r="D40" s="73">
        <v>3.5399999999999999E-4</v>
      </c>
      <c r="E40" s="73">
        <v>2.0599999999999999E-4</v>
      </c>
      <c r="F40" s="73">
        <v>1.4899999999999999E-4</v>
      </c>
      <c r="G40" s="73">
        <v>2.24E-4</v>
      </c>
      <c r="H40" s="73">
        <v>2.92E-4</v>
      </c>
      <c r="I40" s="73">
        <v>2.6400000000000002E-4</v>
      </c>
      <c r="J40" s="73">
        <v>2.63E-4</v>
      </c>
      <c r="K40" s="73">
        <v>2.63E-4</v>
      </c>
      <c r="L40" s="73">
        <v>2.32E-4</v>
      </c>
      <c r="M40" s="73">
        <v>2.9599999999999998E-4</v>
      </c>
      <c r="N40" s="73">
        <v>5.8699999999999996E-4</v>
      </c>
      <c r="O40" s="73">
        <v>8.3000000000000001E-4</v>
      </c>
      <c r="P40" s="73">
        <v>1.036E-3</v>
      </c>
      <c r="Q40" s="73">
        <v>1.2489999999999999E-3</v>
      </c>
      <c r="R40" s="73">
        <v>1.341E-3</v>
      </c>
      <c r="S40" s="73">
        <v>1.2489999999999999E-3</v>
      </c>
      <c r="T40" s="73">
        <v>1.039E-3</v>
      </c>
      <c r="U40" s="73">
        <v>7.8299999999999995E-4</v>
      </c>
      <c r="V40" s="73">
        <v>5.4299999999999997E-4</v>
      </c>
      <c r="W40" s="73">
        <v>3.0400000000000002E-4</v>
      </c>
      <c r="X40" s="73">
        <v>1.5100000000000001E-4</v>
      </c>
      <c r="Y40" s="73">
        <v>2.0000000000000002E-5</v>
      </c>
      <c r="Z40" s="73">
        <v>0</v>
      </c>
      <c r="AA40" s="73">
        <v>-1.46E-4</v>
      </c>
      <c r="AB40" s="73">
        <v>-1.92E-4</v>
      </c>
      <c r="AC40" s="73">
        <v>-2.8299999999999999E-4</v>
      </c>
      <c r="AD40" s="73">
        <v>-3.59E-4</v>
      </c>
      <c r="AE40" s="73">
        <v>-4.6999999999999999E-4</v>
      </c>
      <c r="AF40" s="73">
        <v>-5.5500000000000005E-4</v>
      </c>
      <c r="AG40" s="73">
        <v>-6.11E-4</v>
      </c>
      <c r="AH40" s="73">
        <v>-6.9999999999999999E-4</v>
      </c>
      <c r="AI40" s="73">
        <v>-7.6199999999999998E-4</v>
      </c>
      <c r="AJ40" s="73">
        <v>-8.3699999999999996E-4</v>
      </c>
      <c r="AK40" s="73">
        <v>-9.6100000000000005E-4</v>
      </c>
    </row>
    <row r="41" spans="1:37" ht="12.75" customHeight="1">
      <c r="A41" s="73">
        <v>2.43E-4</v>
      </c>
      <c r="B41" s="73">
        <v>2.9300000000000002E-4</v>
      </c>
      <c r="C41" s="73">
        <v>2.5000000000000001E-4</v>
      </c>
      <c r="D41" s="73">
        <v>1.44E-4</v>
      </c>
      <c r="E41" s="73">
        <v>4.8000000000000001E-5</v>
      </c>
      <c r="F41" s="73">
        <v>3.1000000000000001E-5</v>
      </c>
      <c r="G41" s="73">
        <v>1.2999999999999999E-4</v>
      </c>
      <c r="H41" s="73">
        <v>2.02E-4</v>
      </c>
      <c r="I41" s="73">
        <v>1.95E-4</v>
      </c>
      <c r="J41" s="73">
        <v>1.8799999999999999E-4</v>
      </c>
      <c r="K41" s="73">
        <v>1.8000000000000001E-4</v>
      </c>
      <c r="L41" s="73">
        <v>1.7699999999999999E-4</v>
      </c>
      <c r="M41" s="73">
        <v>2.43E-4</v>
      </c>
      <c r="N41" s="73">
        <v>4.9399999999999997E-4</v>
      </c>
      <c r="O41" s="73">
        <v>7.0399999999999998E-4</v>
      </c>
      <c r="P41" s="73">
        <v>9.5200000000000005E-4</v>
      </c>
      <c r="Q41" s="73">
        <v>1.116E-3</v>
      </c>
      <c r="R41" s="73">
        <v>1.2669999999999999E-3</v>
      </c>
      <c r="S41" s="73">
        <v>1.176E-3</v>
      </c>
      <c r="T41" s="73">
        <v>9.6599999999999995E-4</v>
      </c>
      <c r="U41" s="73">
        <v>7.5600000000000005E-4</v>
      </c>
      <c r="V41" s="73">
        <v>5.8299999999999997E-4</v>
      </c>
      <c r="W41" s="73">
        <v>3.4499999999999998E-4</v>
      </c>
      <c r="X41" s="73">
        <v>2.2100000000000001E-4</v>
      </c>
      <c r="Y41" s="73">
        <v>8.1000000000000004E-5</v>
      </c>
      <c r="Z41" s="73">
        <v>0</v>
      </c>
      <c r="AA41" s="73">
        <v>-1.4899999999999999E-4</v>
      </c>
      <c r="AB41" s="73">
        <v>-2.5099999999999998E-4</v>
      </c>
      <c r="AC41" s="73">
        <v>-3.57E-4</v>
      </c>
      <c r="AD41" s="73">
        <v>-4.8000000000000001E-4</v>
      </c>
      <c r="AE41" s="73">
        <v>-6.11E-4</v>
      </c>
      <c r="AF41" s="73">
        <v>-7.4299999999999995E-4</v>
      </c>
      <c r="AG41" s="73">
        <v>-8.3900000000000001E-4</v>
      </c>
      <c r="AH41" s="73">
        <v>-9.1100000000000003E-4</v>
      </c>
      <c r="AI41" s="73">
        <v>-9.6699999999999998E-4</v>
      </c>
      <c r="AJ41" s="73">
        <v>-1.0460000000000001E-3</v>
      </c>
      <c r="AK41" s="73">
        <v>-1.119E-3</v>
      </c>
    </row>
    <row r="42" spans="1:37" ht="12.75" customHeight="1">
      <c r="A42" s="73">
        <v>6.9300000000000004E-4</v>
      </c>
      <c r="B42" s="73">
        <v>7.0699999999999995E-4</v>
      </c>
      <c r="C42" s="73">
        <v>5.9000000000000003E-4</v>
      </c>
      <c r="D42" s="73">
        <v>4.6999999999999999E-4</v>
      </c>
      <c r="E42" s="73">
        <v>3.3300000000000002E-4</v>
      </c>
      <c r="F42" s="73">
        <v>2.6200000000000003E-4</v>
      </c>
      <c r="G42" s="73">
        <v>3.1500000000000001E-4</v>
      </c>
      <c r="H42" s="73">
        <v>3.1700000000000001E-4</v>
      </c>
      <c r="I42" s="73">
        <v>2.8600000000000001E-4</v>
      </c>
      <c r="J42" s="73">
        <v>2.63E-4</v>
      </c>
      <c r="K42" s="73">
        <v>2.22E-4</v>
      </c>
      <c r="L42" s="73">
        <v>1.9599999999999999E-4</v>
      </c>
      <c r="M42" s="73">
        <v>2.05E-4</v>
      </c>
      <c r="N42" s="73">
        <v>4.0299999999999998E-4</v>
      </c>
      <c r="O42" s="73">
        <v>6.0700000000000001E-4</v>
      </c>
      <c r="P42" s="73">
        <v>7.9799999999999999E-4</v>
      </c>
      <c r="Q42" s="73">
        <v>1.0139999999999999E-3</v>
      </c>
      <c r="R42" s="73">
        <v>1.1689999999999999E-3</v>
      </c>
      <c r="S42" s="73">
        <v>1.0560000000000001E-3</v>
      </c>
      <c r="T42" s="73">
        <v>9.1E-4</v>
      </c>
      <c r="U42" s="73">
        <v>7.1199999999999996E-4</v>
      </c>
      <c r="V42" s="73">
        <v>5.5599999999999996E-4</v>
      </c>
      <c r="W42" s="73">
        <v>3.5199999999999999E-4</v>
      </c>
      <c r="X42" s="73">
        <v>2.43E-4</v>
      </c>
      <c r="Y42" s="73">
        <v>8.1000000000000004E-5</v>
      </c>
      <c r="Z42" s="73">
        <v>0</v>
      </c>
      <c r="AA42" s="73">
        <v>-1.9900000000000001E-4</v>
      </c>
      <c r="AB42" s="73">
        <v>-3.1199999999999999E-4</v>
      </c>
      <c r="AC42" s="73">
        <v>-4.3300000000000001E-4</v>
      </c>
      <c r="AD42" s="73">
        <v>-6.0800000000000003E-4</v>
      </c>
      <c r="AE42" s="73">
        <v>-7.6800000000000002E-4</v>
      </c>
      <c r="AF42" s="73">
        <v>-9.1600000000000004E-4</v>
      </c>
      <c r="AG42" s="73">
        <v>-1.0399999999999999E-3</v>
      </c>
      <c r="AH42" s="73">
        <v>-1.111E-3</v>
      </c>
      <c r="AI42" s="73">
        <v>-1.1839999999999999E-3</v>
      </c>
      <c r="AJ42" s="73">
        <v>-1.291E-3</v>
      </c>
      <c r="AK42" s="73">
        <v>-1.4159999999999999E-3</v>
      </c>
    </row>
    <row r="43" spans="1:37" ht="12.75" customHeight="1">
      <c r="A43" s="73">
        <v>8.43E-4</v>
      </c>
      <c r="B43" s="73">
        <v>8.7699999999999996E-4</v>
      </c>
      <c r="C43" s="73">
        <v>7.85E-4</v>
      </c>
      <c r="D43" s="73">
        <v>6.5099999999999999E-4</v>
      </c>
      <c r="E43" s="73">
        <v>5.1500000000000005E-4</v>
      </c>
      <c r="F43" s="73">
        <v>4.28E-4</v>
      </c>
      <c r="G43" s="73">
        <v>4.4700000000000002E-4</v>
      </c>
      <c r="H43" s="73">
        <v>4.6900000000000002E-4</v>
      </c>
      <c r="I43" s="73">
        <v>4.4299999999999998E-4</v>
      </c>
      <c r="J43" s="73">
        <v>4.1399999999999998E-4</v>
      </c>
      <c r="K43" s="73">
        <v>3.3500000000000001E-4</v>
      </c>
      <c r="L43" s="73">
        <v>2.92E-4</v>
      </c>
      <c r="M43" s="73">
        <v>2.9E-4</v>
      </c>
      <c r="N43" s="73">
        <v>4.8299999999999998E-4</v>
      </c>
      <c r="O43" s="73">
        <v>6.1799999999999995E-4</v>
      </c>
      <c r="P43" s="73">
        <v>8.1700000000000002E-4</v>
      </c>
      <c r="Q43" s="73">
        <v>1E-3</v>
      </c>
      <c r="R43" s="73">
        <v>1.1299999999999999E-3</v>
      </c>
      <c r="S43" s="73">
        <v>1.0250000000000001E-3</v>
      </c>
      <c r="T43" s="73">
        <v>8.6899999999999998E-4</v>
      </c>
      <c r="U43" s="73">
        <v>7.0699999999999995E-4</v>
      </c>
      <c r="V43" s="73">
        <v>6.0400000000000004E-4</v>
      </c>
      <c r="W43" s="73">
        <v>4.1800000000000002E-4</v>
      </c>
      <c r="X43" s="73">
        <v>2.9399999999999999E-4</v>
      </c>
      <c r="Y43" s="73">
        <v>1.34E-4</v>
      </c>
      <c r="Z43" s="73">
        <v>0</v>
      </c>
      <c r="AA43" s="73">
        <v>-1.7899999999999999E-4</v>
      </c>
      <c r="AB43" s="73">
        <v>-3.4299999999999999E-4</v>
      </c>
      <c r="AC43" s="73">
        <v>-5.3899999999999998E-4</v>
      </c>
      <c r="AD43" s="73">
        <v>-7.4899999999999999E-4</v>
      </c>
      <c r="AE43" s="73">
        <v>-9.3999999999999997E-4</v>
      </c>
      <c r="AF43" s="73">
        <v>-1.0950000000000001E-3</v>
      </c>
      <c r="AG43" s="73">
        <v>-1.2290000000000001E-3</v>
      </c>
      <c r="AH43" s="73">
        <v>-1.299E-3</v>
      </c>
      <c r="AI43" s="73">
        <v>-1.3780000000000001E-3</v>
      </c>
      <c r="AJ43" s="73">
        <v>-1.5070000000000001E-3</v>
      </c>
      <c r="AK43" s="73">
        <v>-1.64E-3</v>
      </c>
    </row>
    <row r="44" spans="1:37" ht="12.75" customHeight="1">
      <c r="A44" s="73">
        <v>1.054E-3</v>
      </c>
      <c r="B44" s="73">
        <v>1.0740000000000001E-3</v>
      </c>
      <c r="C44" s="73">
        <v>9.9299999999999996E-4</v>
      </c>
      <c r="D44" s="73">
        <v>8.4500000000000005E-4</v>
      </c>
      <c r="E44" s="73">
        <v>6.9999999999999999E-4</v>
      </c>
      <c r="F44" s="73">
        <v>6.1300000000000005E-4</v>
      </c>
      <c r="G44" s="73">
        <v>6.3500000000000004E-4</v>
      </c>
      <c r="H44" s="73">
        <v>6.3599999999999996E-4</v>
      </c>
      <c r="I44" s="73">
        <v>6.0800000000000003E-4</v>
      </c>
      <c r="J44" s="73">
        <v>5.4600000000000004E-4</v>
      </c>
      <c r="K44" s="73">
        <v>4.8200000000000001E-4</v>
      </c>
      <c r="L44" s="73">
        <v>4.1399999999999998E-4</v>
      </c>
      <c r="M44" s="73">
        <v>3.7399999999999998E-4</v>
      </c>
      <c r="N44" s="73">
        <v>5.2400000000000005E-4</v>
      </c>
      <c r="O44" s="73">
        <v>6.2299999999999996E-4</v>
      </c>
      <c r="P44" s="73">
        <v>8.0599999999999997E-4</v>
      </c>
      <c r="Q44" s="73">
        <v>9.5299999999999996E-4</v>
      </c>
      <c r="R44" s="73">
        <v>1.124E-3</v>
      </c>
      <c r="S44" s="73">
        <v>1.0120000000000001E-3</v>
      </c>
      <c r="T44" s="73">
        <v>8.6600000000000002E-4</v>
      </c>
      <c r="U44" s="73">
        <v>7.3800000000000005E-4</v>
      </c>
      <c r="V44" s="73">
        <v>6.3699999999999998E-4</v>
      </c>
      <c r="W44" s="73">
        <v>4.4999999999999999E-4</v>
      </c>
      <c r="X44" s="73">
        <v>3.2299999999999999E-4</v>
      </c>
      <c r="Y44" s="73">
        <v>1.4300000000000001E-4</v>
      </c>
      <c r="Z44" s="73">
        <v>0</v>
      </c>
      <c r="AA44" s="73">
        <v>-1.83E-4</v>
      </c>
      <c r="AB44" s="73">
        <v>-3.9300000000000001E-4</v>
      </c>
      <c r="AC44" s="73">
        <v>-5.9100000000000005E-4</v>
      </c>
      <c r="AD44" s="73">
        <v>-8.3600000000000005E-4</v>
      </c>
      <c r="AE44" s="73">
        <v>-1.0430000000000001E-3</v>
      </c>
      <c r="AF44" s="73">
        <v>-1.2229999999999999E-3</v>
      </c>
      <c r="AG44" s="73">
        <v>-1.364E-3</v>
      </c>
      <c r="AH44" s="73">
        <v>-1.4649999999999999E-3</v>
      </c>
      <c r="AI44" s="73">
        <v>-1.554E-3</v>
      </c>
      <c r="AJ44" s="73">
        <v>-1.7049999999999999E-3</v>
      </c>
      <c r="AK44" s="73">
        <v>-1.797E-3</v>
      </c>
    </row>
    <row r="45" spans="1:37" ht="12.75" customHeight="1">
      <c r="A45" s="73">
        <v>2.4039999999999999E-3</v>
      </c>
      <c r="B45" s="73">
        <v>2.4559999999999998E-3</v>
      </c>
      <c r="C45" s="73">
        <v>2.3340000000000001E-3</v>
      </c>
      <c r="D45" s="73">
        <v>2.166E-3</v>
      </c>
      <c r="E45" s="73">
        <v>2.0660000000000001E-3</v>
      </c>
      <c r="F45" s="73">
        <v>2.0100000000000001E-3</v>
      </c>
      <c r="G45" s="73">
        <v>1.918E-3</v>
      </c>
      <c r="H45" s="73">
        <v>1.8240000000000001E-3</v>
      </c>
      <c r="I45" s="73">
        <v>1.6479999999999999E-3</v>
      </c>
      <c r="J45" s="73">
        <v>1.4909999999999999E-3</v>
      </c>
      <c r="K45" s="73">
        <v>1.3140000000000001E-3</v>
      </c>
      <c r="L45" s="73">
        <v>1.077E-3</v>
      </c>
      <c r="M45" s="73">
        <v>9.1E-4</v>
      </c>
      <c r="N45" s="73">
        <v>9.3499999999999996E-4</v>
      </c>
      <c r="O45" s="73">
        <v>9.7799999999999992E-4</v>
      </c>
      <c r="P45" s="73">
        <v>1.042E-3</v>
      </c>
      <c r="Q45" s="73">
        <v>1.1980000000000001E-3</v>
      </c>
      <c r="R45" s="73">
        <v>1.245E-3</v>
      </c>
      <c r="S45" s="73">
        <v>1.2359999999999999E-3</v>
      </c>
      <c r="T45" s="73">
        <v>1.1659999999999999E-3</v>
      </c>
      <c r="U45" s="73">
        <v>1.023E-3</v>
      </c>
      <c r="V45" s="73">
        <v>9.3800000000000003E-4</v>
      </c>
      <c r="W45" s="73">
        <v>7.6900000000000004E-4</v>
      </c>
      <c r="X45" s="73">
        <v>5.7899999999999998E-4</v>
      </c>
      <c r="Y45" s="73">
        <v>2.9399999999999999E-4</v>
      </c>
      <c r="Z45" s="73">
        <v>0</v>
      </c>
      <c r="AA45" s="73">
        <v>-3.7100000000000002E-4</v>
      </c>
      <c r="AB45" s="73">
        <v>-7.1000000000000002E-4</v>
      </c>
      <c r="AC45" s="73">
        <v>-1.122E-3</v>
      </c>
      <c r="AD45" s="73">
        <v>-1.547E-3</v>
      </c>
      <c r="AE45" s="73">
        <v>-1.9139999999999999E-3</v>
      </c>
      <c r="AF45" s="73">
        <v>-2.238E-3</v>
      </c>
      <c r="AG45" s="73">
        <v>-2.4789999999999999E-3</v>
      </c>
      <c r="AH45" s="73">
        <v>-2.6480000000000002E-3</v>
      </c>
      <c r="AI45" s="73">
        <v>-2.8219999999999999E-3</v>
      </c>
      <c r="AJ45" s="73">
        <v>-2.98E-3</v>
      </c>
      <c r="AK45" s="73">
        <v>-3.0309999999999998E-3</v>
      </c>
    </row>
    <row r="46" spans="1:37" ht="12.75" customHeight="1">
      <c r="A46" s="73">
        <v>2.3389999999999999E-3</v>
      </c>
      <c r="B46" s="73">
        <v>2.421E-3</v>
      </c>
      <c r="C46" s="73">
        <v>2.3700000000000001E-3</v>
      </c>
      <c r="D46" s="73">
        <v>2.2030000000000001E-3</v>
      </c>
      <c r="E46" s="73">
        <v>2.0960000000000002E-3</v>
      </c>
      <c r="F46" s="73">
        <v>2.0379999999999999E-3</v>
      </c>
      <c r="G46" s="73">
        <v>1.9610000000000001E-3</v>
      </c>
      <c r="H46" s="73">
        <v>1.856E-3</v>
      </c>
      <c r="I46" s="73">
        <v>1.6850000000000001E-3</v>
      </c>
      <c r="J46" s="73">
        <v>1.5579999999999999E-3</v>
      </c>
      <c r="K46" s="73">
        <v>1.3960000000000001E-3</v>
      </c>
      <c r="L46" s="73">
        <v>1.1509999999999999E-3</v>
      </c>
      <c r="M46" s="73">
        <v>9.8999999999999999E-4</v>
      </c>
      <c r="N46" s="73">
        <v>9.6699999999999998E-4</v>
      </c>
      <c r="O46" s="73">
        <v>1.026E-3</v>
      </c>
      <c r="P46" s="73">
        <v>1.116E-3</v>
      </c>
      <c r="Q46" s="73">
        <v>1.256E-3</v>
      </c>
      <c r="R46" s="73">
        <v>1.2960000000000001E-3</v>
      </c>
      <c r="S46" s="73">
        <v>1.263E-3</v>
      </c>
      <c r="T46" s="73">
        <v>1.1659999999999999E-3</v>
      </c>
      <c r="U46" s="73">
        <v>1.044E-3</v>
      </c>
      <c r="V46" s="73">
        <v>9.4200000000000002E-4</v>
      </c>
      <c r="W46" s="73">
        <v>7.7700000000000002E-4</v>
      </c>
      <c r="X46" s="73">
        <v>5.7899999999999998E-4</v>
      </c>
      <c r="Y46" s="73">
        <v>2.8499999999999999E-4</v>
      </c>
      <c r="Z46" s="73">
        <v>0</v>
      </c>
      <c r="AA46" s="73">
        <v>-3.5E-4</v>
      </c>
      <c r="AB46" s="73">
        <v>-6.7599999999999995E-4</v>
      </c>
      <c r="AC46" s="73">
        <v>-1.0859999999999999E-3</v>
      </c>
      <c r="AD46" s="73">
        <v>-1.5399999999999999E-3</v>
      </c>
      <c r="AE46" s="73">
        <v>-1.923E-3</v>
      </c>
      <c r="AF46" s="73">
        <v>-2.2430000000000002E-3</v>
      </c>
      <c r="AG46" s="73">
        <v>-2.4359999999999998E-3</v>
      </c>
      <c r="AH46" s="73">
        <v>-2.6450000000000002E-3</v>
      </c>
      <c r="AI46" s="73">
        <v>-2.8019999999999998E-3</v>
      </c>
      <c r="AJ46" s="73">
        <v>-2.97E-3</v>
      </c>
      <c r="AK46" s="73">
        <v>-3.0349999999999999E-3</v>
      </c>
    </row>
    <row r="47" spans="1:37" ht="12.75" customHeight="1">
      <c r="A47" s="73">
        <v>2.2790000000000002E-3</v>
      </c>
      <c r="B47" s="73">
        <v>2.3609999999999998E-3</v>
      </c>
      <c r="C47" s="73">
        <v>2.2820000000000002E-3</v>
      </c>
      <c r="D47" s="73">
        <v>2.1350000000000002E-3</v>
      </c>
      <c r="E47" s="73">
        <v>2.0309999999999998E-3</v>
      </c>
      <c r="F47" s="73">
        <v>2.0100000000000001E-3</v>
      </c>
      <c r="G47" s="73">
        <v>1.9559999999999998E-3</v>
      </c>
      <c r="H47" s="73">
        <v>1.8569999999999999E-3</v>
      </c>
      <c r="I47" s="73">
        <v>1.6869999999999999E-3</v>
      </c>
      <c r="J47" s="73">
        <v>1.5579999999999999E-3</v>
      </c>
      <c r="K47" s="73">
        <v>1.384E-3</v>
      </c>
      <c r="L47" s="73">
        <v>1.1540000000000001E-3</v>
      </c>
      <c r="M47" s="73">
        <v>9.8900000000000008E-4</v>
      </c>
      <c r="N47" s="73">
        <v>9.9700000000000006E-4</v>
      </c>
      <c r="O47" s="73">
        <v>1.0460000000000001E-3</v>
      </c>
      <c r="P47" s="73">
        <v>1.1100000000000001E-3</v>
      </c>
      <c r="Q47" s="73">
        <v>1.2359999999999999E-3</v>
      </c>
      <c r="R47" s="73">
        <v>1.289E-3</v>
      </c>
      <c r="S47" s="73">
        <v>1.2700000000000001E-3</v>
      </c>
      <c r="T47" s="73">
        <v>1.186E-3</v>
      </c>
      <c r="U47" s="73">
        <v>1.0529999999999999E-3</v>
      </c>
      <c r="V47" s="73">
        <v>9.2000000000000003E-4</v>
      </c>
      <c r="W47" s="73">
        <v>7.4399999999999998E-4</v>
      </c>
      <c r="X47" s="73">
        <v>5.5599999999999996E-4</v>
      </c>
      <c r="Y47" s="73">
        <v>2.8400000000000002E-4</v>
      </c>
      <c r="Z47" s="73">
        <v>0</v>
      </c>
      <c r="AA47" s="73">
        <v>-3.5399999999999999E-4</v>
      </c>
      <c r="AB47" s="73">
        <v>-6.6699999999999995E-4</v>
      </c>
      <c r="AC47" s="73">
        <v>-1.0660000000000001E-3</v>
      </c>
      <c r="AD47" s="73">
        <v>-1.4840000000000001E-3</v>
      </c>
      <c r="AE47" s="73">
        <v>-1.8760000000000001E-3</v>
      </c>
      <c r="AF47" s="73">
        <v>-2.1580000000000002E-3</v>
      </c>
      <c r="AG47" s="73">
        <v>-2.3749999999999999E-3</v>
      </c>
      <c r="AH47" s="73">
        <v>-2.5479999999999999E-3</v>
      </c>
      <c r="AI47" s="73">
        <v>-2.7130000000000001E-3</v>
      </c>
      <c r="AJ47" s="73">
        <v>-2.8999999999999998E-3</v>
      </c>
      <c r="AK47" s="73">
        <v>-2.9239999999999999E-3</v>
      </c>
    </row>
    <row r="48" spans="1:37" ht="12.75" customHeight="1">
      <c r="A48" s="73">
        <v>2.0730000000000002E-3</v>
      </c>
      <c r="B48" s="73">
        <v>2.1919999999999999E-3</v>
      </c>
      <c r="C48" s="73">
        <v>2.1649999999999998E-3</v>
      </c>
      <c r="D48" s="73">
        <v>2.0339999999999998E-3</v>
      </c>
      <c r="E48" s="73">
        <v>1.951E-3</v>
      </c>
      <c r="F48" s="73">
        <v>1.91E-3</v>
      </c>
      <c r="G48" s="73">
        <v>1.8680000000000001E-3</v>
      </c>
      <c r="H48" s="73">
        <v>1.799E-3</v>
      </c>
      <c r="I48" s="73">
        <v>1.6609999999999999E-3</v>
      </c>
      <c r="J48" s="73">
        <v>1.539E-3</v>
      </c>
      <c r="K48" s="73">
        <v>1.3910000000000001E-3</v>
      </c>
      <c r="L48" s="73">
        <v>1.1670000000000001E-3</v>
      </c>
      <c r="M48" s="73">
        <v>1.018E-3</v>
      </c>
      <c r="N48" s="73">
        <v>1.0300000000000001E-3</v>
      </c>
      <c r="O48" s="73">
        <v>1.0380000000000001E-3</v>
      </c>
      <c r="P48" s="73">
        <v>1.127E-3</v>
      </c>
      <c r="Q48" s="73">
        <v>1.209E-3</v>
      </c>
      <c r="R48" s="73">
        <v>1.258E-3</v>
      </c>
      <c r="S48" s="73">
        <v>1.2179999999999999E-3</v>
      </c>
      <c r="T48" s="73">
        <v>1.1349999999999999E-3</v>
      </c>
      <c r="U48" s="73">
        <v>9.9299999999999996E-4</v>
      </c>
      <c r="V48" s="73">
        <v>8.9400000000000005E-4</v>
      </c>
      <c r="W48" s="73">
        <v>7.1000000000000002E-4</v>
      </c>
      <c r="X48" s="73">
        <v>5.1099999999999995E-4</v>
      </c>
      <c r="Y48" s="73">
        <v>2.5999999999999998E-4</v>
      </c>
      <c r="Z48" s="73">
        <v>0</v>
      </c>
      <c r="AA48" s="73">
        <v>-3.4200000000000002E-4</v>
      </c>
      <c r="AB48" s="73">
        <v>-6.5799999999999995E-4</v>
      </c>
      <c r="AC48" s="73">
        <v>-1.031E-3</v>
      </c>
      <c r="AD48" s="73">
        <v>-1.426E-3</v>
      </c>
      <c r="AE48" s="73">
        <v>-1.8E-3</v>
      </c>
      <c r="AF48" s="73">
        <v>-2.1080000000000001E-3</v>
      </c>
      <c r="AG48" s="73">
        <v>-2.2829999999999999E-3</v>
      </c>
      <c r="AH48" s="73">
        <v>-2.4499999999999999E-3</v>
      </c>
      <c r="AI48" s="73">
        <v>-2.6189999999999998E-3</v>
      </c>
      <c r="AJ48" s="73">
        <v>-2.7569999999999999E-3</v>
      </c>
      <c r="AK48" s="73">
        <v>-2.8289999999999999E-3</v>
      </c>
    </row>
    <row r="49" spans="1:37" ht="12.75" customHeight="1">
      <c r="A49" s="73">
        <v>1.7589999999999999E-3</v>
      </c>
      <c r="B49" s="73">
        <v>1.8799999999999999E-3</v>
      </c>
      <c r="C49" s="73">
        <v>1.8760000000000001E-3</v>
      </c>
      <c r="D49" s="73">
        <v>1.7600000000000001E-3</v>
      </c>
      <c r="E49" s="73">
        <v>1.6819999999999999E-3</v>
      </c>
      <c r="F49" s="73">
        <v>1.676E-3</v>
      </c>
      <c r="G49" s="73">
        <v>1.6590000000000001E-3</v>
      </c>
      <c r="H49" s="73">
        <v>1.5939999999999999E-3</v>
      </c>
      <c r="I49" s="73">
        <v>1.488E-3</v>
      </c>
      <c r="J49" s="73">
        <v>1.3799999999999999E-3</v>
      </c>
      <c r="K49" s="73">
        <v>1.209E-3</v>
      </c>
      <c r="L49" s="73">
        <v>1.0169999999999999E-3</v>
      </c>
      <c r="M49" s="73">
        <v>8.9700000000000001E-4</v>
      </c>
      <c r="N49" s="73">
        <v>8.7000000000000001E-4</v>
      </c>
      <c r="O49" s="73">
        <v>9.41E-4</v>
      </c>
      <c r="P49" s="73">
        <v>1.0250000000000001E-3</v>
      </c>
      <c r="Q49" s="73">
        <v>1.1199999999999999E-3</v>
      </c>
      <c r="R49" s="73">
        <v>1.1640000000000001E-3</v>
      </c>
      <c r="S49" s="73">
        <v>1.1590000000000001E-3</v>
      </c>
      <c r="T49" s="73">
        <v>1.0460000000000001E-3</v>
      </c>
      <c r="U49" s="73">
        <v>9.0799999999999995E-4</v>
      </c>
      <c r="V49" s="73">
        <v>8.1400000000000005E-4</v>
      </c>
      <c r="W49" s="73">
        <v>6.2299999999999996E-4</v>
      </c>
      <c r="X49" s="73">
        <v>4.7899999999999999E-4</v>
      </c>
      <c r="Y49" s="73">
        <v>2.5099999999999998E-4</v>
      </c>
      <c r="Z49" s="73">
        <v>0</v>
      </c>
      <c r="AA49" s="73">
        <v>-3.4699999999999998E-4</v>
      </c>
      <c r="AB49" s="73">
        <v>-6.2799999999999998E-4</v>
      </c>
      <c r="AC49" s="73">
        <v>-9.8299999999999993E-4</v>
      </c>
      <c r="AD49" s="73">
        <v>-1.364E-3</v>
      </c>
      <c r="AE49" s="73">
        <v>-1.7160000000000001E-3</v>
      </c>
      <c r="AF49" s="73">
        <v>-1.9859999999999999E-3</v>
      </c>
      <c r="AG49" s="73">
        <v>-2.1619999999999999E-3</v>
      </c>
      <c r="AH49" s="73">
        <v>-2.3670000000000002E-3</v>
      </c>
      <c r="AI49" s="73">
        <v>-2.4840000000000001E-3</v>
      </c>
      <c r="AJ49" s="73">
        <v>-2.64E-3</v>
      </c>
      <c r="AK49" s="73">
        <v>-2.771E-3</v>
      </c>
    </row>
    <row r="50" spans="1:37" ht="12.75" customHeight="1">
      <c r="A50" s="73">
        <v>1.6620000000000001E-3</v>
      </c>
      <c r="B50" s="73">
        <v>1.7799999999999999E-3</v>
      </c>
      <c r="C50" s="73">
        <v>1.7750000000000001E-3</v>
      </c>
      <c r="D50" s="73">
        <v>1.6570000000000001E-3</v>
      </c>
      <c r="E50" s="73">
        <v>1.6069999999999999E-3</v>
      </c>
      <c r="F50" s="73">
        <v>1.603E-3</v>
      </c>
      <c r="G50" s="73">
        <v>1.5870000000000001E-3</v>
      </c>
      <c r="H50" s="73">
        <v>1.5299999999999999E-3</v>
      </c>
      <c r="I50" s="73">
        <v>1.42E-3</v>
      </c>
      <c r="J50" s="73">
        <v>1.33E-3</v>
      </c>
      <c r="K50" s="73">
        <v>1.1869999999999999E-3</v>
      </c>
      <c r="L50" s="73">
        <v>9.8999999999999999E-4</v>
      </c>
      <c r="M50" s="73">
        <v>8.83E-4</v>
      </c>
      <c r="N50" s="73">
        <v>9.0600000000000001E-4</v>
      </c>
      <c r="O50" s="73">
        <v>9.6599999999999995E-4</v>
      </c>
      <c r="P50" s="73">
        <v>9.9200000000000004E-4</v>
      </c>
      <c r="Q50" s="73">
        <v>1.1180000000000001E-3</v>
      </c>
      <c r="R50" s="73">
        <v>1.145E-3</v>
      </c>
      <c r="S50" s="73">
        <v>1.1640000000000001E-3</v>
      </c>
      <c r="T50" s="73">
        <v>1.052E-3</v>
      </c>
      <c r="U50" s="73">
        <v>9.2199999999999997E-4</v>
      </c>
      <c r="V50" s="73">
        <v>8.2799999999999996E-4</v>
      </c>
      <c r="W50" s="73">
        <v>6.4800000000000003E-4</v>
      </c>
      <c r="X50" s="73">
        <v>4.8200000000000001E-4</v>
      </c>
      <c r="Y50" s="73">
        <v>2.4000000000000001E-4</v>
      </c>
      <c r="Z50" s="73">
        <v>0</v>
      </c>
      <c r="AA50" s="73">
        <v>-3.0499999999999999E-4</v>
      </c>
      <c r="AB50" s="73">
        <v>-5.5999999999999995E-4</v>
      </c>
      <c r="AC50" s="73">
        <v>-8.6799999999999996E-4</v>
      </c>
      <c r="AD50" s="73">
        <v>-1.256E-3</v>
      </c>
      <c r="AE50" s="73">
        <v>-1.575E-3</v>
      </c>
      <c r="AF50" s="73">
        <v>-1.8109999999999999E-3</v>
      </c>
      <c r="AG50" s="73">
        <v>-2.0200000000000001E-3</v>
      </c>
      <c r="AH50" s="73">
        <v>-2.173E-3</v>
      </c>
      <c r="AI50" s="73">
        <v>-2.3210000000000001E-3</v>
      </c>
      <c r="AJ50" s="73">
        <v>-2.4499999999999999E-3</v>
      </c>
      <c r="AK50" s="73">
        <v>-2.5249999999999999E-3</v>
      </c>
    </row>
    <row r="51" spans="1:37" ht="12.75" customHeight="1">
      <c r="A51" s="73">
        <v>1.4499999999999999E-3</v>
      </c>
      <c r="B51" s="73">
        <v>1.567E-3</v>
      </c>
      <c r="C51" s="73">
        <v>1.5479999999999999E-3</v>
      </c>
      <c r="D51" s="73">
        <v>1.454E-3</v>
      </c>
      <c r="E51" s="73">
        <v>1.3910000000000001E-3</v>
      </c>
      <c r="F51" s="73">
        <v>1.3940000000000001E-3</v>
      </c>
      <c r="G51" s="73">
        <v>1.4009999999999999E-3</v>
      </c>
      <c r="H51" s="73">
        <v>1.371E-3</v>
      </c>
      <c r="I51" s="73">
        <v>1.2949999999999999E-3</v>
      </c>
      <c r="J51" s="73">
        <v>1.212E-3</v>
      </c>
      <c r="K51" s="73">
        <v>1.0679999999999999E-3</v>
      </c>
      <c r="L51" s="73">
        <v>9.1500000000000001E-4</v>
      </c>
      <c r="M51" s="73">
        <v>8.2100000000000001E-4</v>
      </c>
      <c r="N51" s="73">
        <v>8.4000000000000003E-4</v>
      </c>
      <c r="O51" s="73">
        <v>9.2500000000000004E-4</v>
      </c>
      <c r="P51" s="73">
        <v>9.7799999999999992E-4</v>
      </c>
      <c r="Q51" s="73">
        <v>1.0839999999999999E-3</v>
      </c>
      <c r="R51" s="73">
        <v>1.124E-3</v>
      </c>
      <c r="S51" s="73">
        <v>1.1310000000000001E-3</v>
      </c>
      <c r="T51" s="73">
        <v>1.0059999999999999E-3</v>
      </c>
      <c r="U51" s="73">
        <v>8.8099999999999995E-4</v>
      </c>
      <c r="V51" s="73">
        <v>7.7899999999999996E-4</v>
      </c>
      <c r="W51" s="73">
        <v>6.0800000000000003E-4</v>
      </c>
      <c r="X51" s="73">
        <v>4.4700000000000002E-4</v>
      </c>
      <c r="Y51" s="73">
        <v>2.41E-4</v>
      </c>
      <c r="Z51" s="73">
        <v>0</v>
      </c>
      <c r="AA51" s="73">
        <v>-2.7900000000000001E-4</v>
      </c>
      <c r="AB51" s="73">
        <v>-5.4199999999999995E-4</v>
      </c>
      <c r="AC51" s="73">
        <v>-8.1400000000000005E-4</v>
      </c>
      <c r="AD51" s="73">
        <v>-1.1789999999999999E-3</v>
      </c>
      <c r="AE51" s="73">
        <v>-1.5120000000000001E-3</v>
      </c>
      <c r="AF51" s="73">
        <v>-1.725E-3</v>
      </c>
      <c r="AG51" s="73">
        <v>-1.885E-3</v>
      </c>
      <c r="AH51" s="73">
        <v>-2.0309999999999998E-3</v>
      </c>
      <c r="AI51" s="73">
        <v>-2.1489999999999999E-3</v>
      </c>
      <c r="AJ51" s="73">
        <v>-2.3149999999999998E-3</v>
      </c>
      <c r="AK51" s="73">
        <v>-2.3709999999999998E-3</v>
      </c>
    </row>
    <row r="52" spans="1:37" ht="12.75" customHeight="1">
      <c r="A52" s="73">
        <v>1.341E-3</v>
      </c>
      <c r="B52" s="73">
        <v>1.4710000000000001E-3</v>
      </c>
      <c r="C52" s="73">
        <v>1.4909999999999999E-3</v>
      </c>
      <c r="D52" s="73">
        <v>1.395E-3</v>
      </c>
      <c r="E52" s="73">
        <v>1.3079999999999999E-3</v>
      </c>
      <c r="F52" s="73">
        <v>1.292E-3</v>
      </c>
      <c r="G52" s="73">
        <v>1.3090000000000001E-3</v>
      </c>
      <c r="H52" s="73">
        <v>1.2819999999999999E-3</v>
      </c>
      <c r="I52" s="73">
        <v>1.2179999999999999E-3</v>
      </c>
      <c r="J52" s="73">
        <v>1.1479999999999999E-3</v>
      </c>
      <c r="K52" s="73">
        <v>9.9599999999999992E-4</v>
      </c>
      <c r="L52" s="73">
        <v>8.6899999999999998E-4</v>
      </c>
      <c r="M52" s="73">
        <v>7.8600000000000002E-4</v>
      </c>
      <c r="N52" s="73">
        <v>7.9900000000000001E-4</v>
      </c>
      <c r="O52" s="73">
        <v>8.8099999999999995E-4</v>
      </c>
      <c r="P52" s="73">
        <v>9.3899999999999995E-4</v>
      </c>
      <c r="Q52" s="73">
        <v>1.075E-3</v>
      </c>
      <c r="R52" s="73">
        <v>1.109E-3</v>
      </c>
      <c r="S52" s="73">
        <v>1.098E-3</v>
      </c>
      <c r="T52" s="73">
        <v>1.0009999999999999E-3</v>
      </c>
      <c r="U52" s="73">
        <v>8.3600000000000005E-4</v>
      </c>
      <c r="V52" s="73">
        <v>7.1400000000000001E-4</v>
      </c>
      <c r="W52" s="73">
        <v>5.4799999999999998E-4</v>
      </c>
      <c r="X52" s="73">
        <v>3.7800000000000003E-4</v>
      </c>
      <c r="Y52" s="73">
        <v>1.9599999999999999E-4</v>
      </c>
      <c r="Z52" s="73">
        <v>0</v>
      </c>
      <c r="AA52" s="73">
        <v>-3.0299999999999999E-4</v>
      </c>
      <c r="AB52" s="73">
        <v>-5.4100000000000003E-4</v>
      </c>
      <c r="AC52" s="73">
        <v>-8.3100000000000003E-4</v>
      </c>
      <c r="AD52" s="73">
        <v>-1.129E-3</v>
      </c>
      <c r="AE52" s="73">
        <v>-1.436E-3</v>
      </c>
      <c r="AF52" s="73">
        <v>-1.622E-3</v>
      </c>
      <c r="AG52" s="73">
        <v>-1.823E-3</v>
      </c>
      <c r="AH52" s="73">
        <v>-1.951E-3</v>
      </c>
      <c r="AI52" s="73">
        <v>-2.0539999999999998E-3</v>
      </c>
      <c r="AJ52" s="73">
        <v>-2.1719999999999999E-3</v>
      </c>
      <c r="AK52" s="73">
        <v>-2.261E-3</v>
      </c>
    </row>
    <row r="53" spans="1:37" ht="12.75" customHeight="1">
      <c r="A53" s="73">
        <v>9.7300000000000002E-4</v>
      </c>
      <c r="B53" s="73">
        <v>1.1180000000000001E-3</v>
      </c>
      <c r="C53" s="73">
        <v>1.1349999999999999E-3</v>
      </c>
      <c r="D53" s="73">
        <v>1.083E-3</v>
      </c>
      <c r="E53" s="73">
        <v>1.0449999999999999E-3</v>
      </c>
      <c r="F53" s="73">
        <v>1.044E-3</v>
      </c>
      <c r="G53" s="73">
        <v>1.0529999999999999E-3</v>
      </c>
      <c r="H53" s="73">
        <v>1.0740000000000001E-3</v>
      </c>
      <c r="I53" s="73">
        <v>9.9599999999999992E-4</v>
      </c>
      <c r="J53" s="73">
        <v>9.2900000000000003E-4</v>
      </c>
      <c r="K53" s="73">
        <v>8.5999999999999998E-4</v>
      </c>
      <c r="L53" s="73">
        <v>7.3499999999999998E-4</v>
      </c>
      <c r="M53" s="73">
        <v>6.5300000000000004E-4</v>
      </c>
      <c r="N53" s="73">
        <v>7.3800000000000005E-4</v>
      </c>
      <c r="O53" s="73">
        <v>8.12E-4</v>
      </c>
      <c r="P53" s="73">
        <v>8.6399999999999997E-4</v>
      </c>
      <c r="Q53" s="73">
        <v>1.0200000000000001E-3</v>
      </c>
      <c r="R53" s="73">
        <v>1.0369999999999999E-3</v>
      </c>
      <c r="S53" s="73">
        <v>1.0349999999999999E-3</v>
      </c>
      <c r="T53" s="73">
        <v>9.3199999999999999E-4</v>
      </c>
      <c r="U53" s="73">
        <v>8.1499999999999997E-4</v>
      </c>
      <c r="V53" s="73">
        <v>6.8599999999999998E-4</v>
      </c>
      <c r="W53" s="73">
        <v>5.2099999999999998E-4</v>
      </c>
      <c r="X53" s="73">
        <v>3.6499999999999998E-4</v>
      </c>
      <c r="Y53" s="73">
        <v>1.6799999999999999E-4</v>
      </c>
      <c r="Z53" s="73">
        <v>0</v>
      </c>
      <c r="AA53" s="73">
        <v>-2.6699999999999998E-4</v>
      </c>
      <c r="AB53" s="73">
        <v>-4.8500000000000003E-4</v>
      </c>
      <c r="AC53" s="73">
        <v>-7.2999999999999996E-4</v>
      </c>
      <c r="AD53" s="73">
        <v>-1.039E-3</v>
      </c>
      <c r="AE53" s="73">
        <v>-1.3320000000000001E-3</v>
      </c>
      <c r="AF53" s="73">
        <v>-1.5219999999999999E-3</v>
      </c>
      <c r="AG53" s="73">
        <v>-1.676E-3</v>
      </c>
      <c r="AH53" s="73">
        <v>-1.7880000000000001E-3</v>
      </c>
      <c r="AI53" s="73">
        <v>-1.8979999999999999E-3</v>
      </c>
      <c r="AJ53" s="73">
        <v>-2.0200000000000001E-3</v>
      </c>
      <c r="AK53" s="73">
        <v>-2.075E-3</v>
      </c>
    </row>
    <row r="54" spans="1:37" ht="12.75" customHeight="1">
      <c r="A54" s="73">
        <v>6.38E-4</v>
      </c>
      <c r="B54" s="73">
        <v>7.9100000000000004E-4</v>
      </c>
      <c r="C54" s="73">
        <v>8.5599999999999999E-4</v>
      </c>
      <c r="D54" s="73">
        <v>7.9299999999999998E-4</v>
      </c>
      <c r="E54" s="73">
        <v>7.2900000000000005E-4</v>
      </c>
      <c r="F54" s="73">
        <v>7.5500000000000003E-4</v>
      </c>
      <c r="G54" s="73">
        <v>8.1499999999999997E-4</v>
      </c>
      <c r="H54" s="73">
        <v>8.0999999999999996E-4</v>
      </c>
      <c r="I54" s="73">
        <v>7.7700000000000002E-4</v>
      </c>
      <c r="J54" s="73">
        <v>7.4299999999999995E-4</v>
      </c>
      <c r="K54" s="73">
        <v>6.5899999999999997E-4</v>
      </c>
      <c r="L54" s="73">
        <v>5.5800000000000001E-4</v>
      </c>
      <c r="M54" s="73">
        <v>5.3300000000000005E-4</v>
      </c>
      <c r="N54" s="73">
        <v>6.11E-4</v>
      </c>
      <c r="O54" s="73">
        <v>7.0200000000000004E-4</v>
      </c>
      <c r="P54" s="73">
        <v>7.9500000000000003E-4</v>
      </c>
      <c r="Q54" s="73">
        <v>9.3400000000000004E-4</v>
      </c>
      <c r="R54" s="73">
        <v>9.7000000000000005E-4</v>
      </c>
      <c r="S54" s="73">
        <v>9.5600000000000004E-4</v>
      </c>
      <c r="T54" s="73">
        <v>8.6399999999999997E-4</v>
      </c>
      <c r="U54" s="73">
        <v>7.5500000000000003E-4</v>
      </c>
      <c r="V54" s="73">
        <v>6.4099999999999997E-4</v>
      </c>
      <c r="W54" s="73">
        <v>5.0000000000000001E-4</v>
      </c>
      <c r="X54" s="73">
        <v>3.5E-4</v>
      </c>
      <c r="Y54" s="73">
        <v>1.7899999999999999E-4</v>
      </c>
      <c r="Z54" s="73">
        <v>0</v>
      </c>
      <c r="AA54" s="73">
        <v>-2.5700000000000001E-4</v>
      </c>
      <c r="AB54" s="73">
        <v>-4.3800000000000002E-4</v>
      </c>
      <c r="AC54" s="73">
        <v>-6.9300000000000004E-4</v>
      </c>
      <c r="AD54" s="73">
        <v>-9.5399999999999999E-4</v>
      </c>
      <c r="AE54" s="73">
        <v>-1.23E-3</v>
      </c>
      <c r="AF54" s="73">
        <v>-1.4040000000000001E-3</v>
      </c>
      <c r="AG54" s="73">
        <v>-1.552E-3</v>
      </c>
      <c r="AH54" s="73">
        <v>-1.64E-3</v>
      </c>
      <c r="AI54" s="73">
        <v>-1.745E-3</v>
      </c>
      <c r="AJ54" s="73">
        <v>-1.859E-3</v>
      </c>
      <c r="AK54" s="73">
        <v>-1.905E-3</v>
      </c>
    </row>
    <row r="55" spans="1:37" ht="12.75" customHeight="1">
      <c r="A55" s="73">
        <v>2.03E-4</v>
      </c>
      <c r="B55" s="73">
        <v>4.6200000000000001E-4</v>
      </c>
      <c r="C55" s="73">
        <v>5.7300000000000005E-4</v>
      </c>
      <c r="D55" s="73">
        <v>5.2300000000000003E-4</v>
      </c>
      <c r="E55" s="73">
        <v>5.0100000000000003E-4</v>
      </c>
      <c r="F55" s="73">
        <v>5.5999999999999995E-4</v>
      </c>
      <c r="G55" s="73">
        <v>6.0499999999999996E-4</v>
      </c>
      <c r="H55" s="73">
        <v>6.4999999999999997E-4</v>
      </c>
      <c r="I55" s="73">
        <v>5.9999999999999995E-4</v>
      </c>
      <c r="J55" s="73">
        <v>5.6499999999999996E-4</v>
      </c>
      <c r="K55" s="73">
        <v>4.86E-4</v>
      </c>
      <c r="L55" s="73">
        <v>3.5799999999999997E-4</v>
      </c>
      <c r="M55" s="73">
        <v>3.4200000000000002E-4</v>
      </c>
      <c r="N55" s="73">
        <v>4.5899999999999999E-4</v>
      </c>
      <c r="O55" s="73">
        <v>5.5800000000000001E-4</v>
      </c>
      <c r="P55" s="73">
        <v>6.4899999999999995E-4</v>
      </c>
      <c r="Q55" s="73">
        <v>7.9299999999999998E-4</v>
      </c>
      <c r="R55" s="73">
        <v>8.4000000000000003E-4</v>
      </c>
      <c r="S55" s="73">
        <v>8.5700000000000001E-4</v>
      </c>
      <c r="T55" s="73">
        <v>7.5600000000000005E-4</v>
      </c>
      <c r="U55" s="73">
        <v>6.3299999999999999E-4</v>
      </c>
      <c r="V55" s="73">
        <v>4.9600000000000002E-4</v>
      </c>
      <c r="W55" s="73">
        <v>3.8900000000000002E-4</v>
      </c>
      <c r="X55" s="73">
        <v>2.8400000000000002E-4</v>
      </c>
      <c r="Y55" s="73">
        <v>1.5300000000000001E-4</v>
      </c>
      <c r="Z55" s="73">
        <v>0</v>
      </c>
      <c r="AA55" s="73">
        <v>-2.2699999999999999E-4</v>
      </c>
      <c r="AB55" s="73">
        <v>-4.0299999999999998E-4</v>
      </c>
      <c r="AC55" s="73">
        <v>-6.02E-4</v>
      </c>
      <c r="AD55" s="73">
        <v>-8.7900000000000001E-4</v>
      </c>
      <c r="AE55" s="73">
        <v>-1.106E-3</v>
      </c>
      <c r="AF55" s="73">
        <v>-1.2589999999999999E-3</v>
      </c>
      <c r="AG55" s="73">
        <v>-1.397E-3</v>
      </c>
      <c r="AH55" s="73">
        <v>-1.5150000000000001E-3</v>
      </c>
      <c r="AI55" s="73">
        <v>-1.6080000000000001E-3</v>
      </c>
      <c r="AJ55" s="73">
        <v>-1.7329999999999999E-3</v>
      </c>
      <c r="AK55" s="73">
        <v>-1.8469999999999999E-3</v>
      </c>
    </row>
    <row r="56" spans="1:37" ht="12.75" customHeight="1">
      <c r="A56" s="73">
        <v>1.11E-4</v>
      </c>
      <c r="B56" s="73">
        <v>2.6699999999999998E-4</v>
      </c>
      <c r="C56" s="73">
        <v>3.4699999999999998E-4</v>
      </c>
      <c r="D56" s="73">
        <v>3.2299999999999999E-4</v>
      </c>
      <c r="E56" s="73">
        <v>3.2000000000000003E-4</v>
      </c>
      <c r="F56" s="73">
        <v>3.88E-4</v>
      </c>
      <c r="G56" s="73">
        <v>4.46E-4</v>
      </c>
      <c r="H56" s="73">
        <v>5.13E-4</v>
      </c>
      <c r="I56" s="73">
        <v>4.6200000000000001E-4</v>
      </c>
      <c r="J56" s="73">
        <v>4.64E-4</v>
      </c>
      <c r="K56" s="73">
        <v>3.9300000000000001E-4</v>
      </c>
      <c r="L56" s="73">
        <v>3.1300000000000002E-4</v>
      </c>
      <c r="M56" s="73">
        <v>3.1799999999999998E-4</v>
      </c>
      <c r="N56" s="73">
        <v>4.2400000000000001E-4</v>
      </c>
      <c r="O56" s="73">
        <v>5.2899999999999996E-4</v>
      </c>
      <c r="P56" s="73">
        <v>6.2E-4</v>
      </c>
      <c r="Q56" s="73">
        <v>7.4299999999999995E-4</v>
      </c>
      <c r="R56" s="73">
        <v>7.9100000000000004E-4</v>
      </c>
      <c r="S56" s="73">
        <v>7.9799999999999999E-4</v>
      </c>
      <c r="T56" s="73">
        <v>7.0500000000000001E-4</v>
      </c>
      <c r="U56" s="73">
        <v>5.9199999999999997E-4</v>
      </c>
      <c r="V56" s="73">
        <v>5.13E-4</v>
      </c>
      <c r="W56" s="73">
        <v>3.8400000000000001E-4</v>
      </c>
      <c r="X56" s="73">
        <v>2.63E-4</v>
      </c>
      <c r="Y56" s="73">
        <v>1.22E-4</v>
      </c>
      <c r="Z56" s="73">
        <v>0</v>
      </c>
      <c r="AA56" s="73">
        <v>-1.5799999999999999E-4</v>
      </c>
      <c r="AB56" s="73">
        <v>-3.3E-4</v>
      </c>
      <c r="AC56" s="73">
        <v>-5.1400000000000003E-4</v>
      </c>
      <c r="AD56" s="73">
        <v>-7.67E-4</v>
      </c>
      <c r="AE56" s="73">
        <v>-9.8700000000000003E-4</v>
      </c>
      <c r="AF56" s="73">
        <v>-1.15E-3</v>
      </c>
      <c r="AG56" s="73">
        <v>-1.274E-3</v>
      </c>
      <c r="AH56" s="73">
        <v>-1.354E-3</v>
      </c>
      <c r="AI56" s="73">
        <v>-1.4450000000000001E-3</v>
      </c>
      <c r="AJ56" s="73">
        <v>-1.6080000000000001E-3</v>
      </c>
      <c r="AK56" s="73">
        <v>-1.6659999999999999E-3</v>
      </c>
    </row>
    <row r="57" spans="1:37" ht="12.75" customHeight="1">
      <c r="A57" s="73">
        <v>-1.64E-4</v>
      </c>
      <c r="B57" s="73">
        <v>5.3999999999999998E-5</v>
      </c>
      <c r="C57" s="73">
        <v>1.4200000000000001E-4</v>
      </c>
      <c r="D57" s="73">
        <v>6.6000000000000005E-5</v>
      </c>
      <c r="E57" s="73">
        <v>5.5000000000000002E-5</v>
      </c>
      <c r="F57" s="73">
        <v>1.37E-4</v>
      </c>
      <c r="G57" s="73">
        <v>2.3900000000000001E-4</v>
      </c>
      <c r="H57" s="73">
        <v>3.0200000000000002E-4</v>
      </c>
      <c r="I57" s="73">
        <v>3.0200000000000002E-4</v>
      </c>
      <c r="J57" s="73">
        <v>3.19E-4</v>
      </c>
      <c r="K57" s="73">
        <v>2.42E-4</v>
      </c>
      <c r="L57" s="73">
        <v>1.7899999999999999E-4</v>
      </c>
      <c r="M57" s="73">
        <v>2.0599999999999999E-4</v>
      </c>
      <c r="N57" s="73">
        <v>3.28E-4</v>
      </c>
      <c r="O57" s="73">
        <v>4.5100000000000001E-4</v>
      </c>
      <c r="P57" s="73">
        <v>5.6999999999999998E-4</v>
      </c>
      <c r="Q57" s="73">
        <v>7.27E-4</v>
      </c>
      <c r="R57" s="73">
        <v>7.7099999999999998E-4</v>
      </c>
      <c r="S57" s="73">
        <v>7.8899999999999999E-4</v>
      </c>
      <c r="T57" s="73">
        <v>6.8800000000000003E-4</v>
      </c>
      <c r="U57" s="73">
        <v>5.6800000000000004E-4</v>
      </c>
      <c r="V57" s="73">
        <v>4.8700000000000002E-4</v>
      </c>
      <c r="W57" s="73">
        <v>3.48E-4</v>
      </c>
      <c r="X57" s="73">
        <v>2.4800000000000001E-4</v>
      </c>
      <c r="Y57" s="73">
        <v>1.6100000000000001E-4</v>
      </c>
      <c r="Z57" s="73">
        <v>0</v>
      </c>
      <c r="AA57" s="73">
        <v>-1.7699999999999999E-4</v>
      </c>
      <c r="AB57" s="73">
        <v>-3.28E-4</v>
      </c>
      <c r="AC57" s="73">
        <v>-5.2300000000000003E-4</v>
      </c>
      <c r="AD57" s="73">
        <v>-7.2199999999999999E-4</v>
      </c>
      <c r="AE57" s="73">
        <v>-9.4899999999999997E-4</v>
      </c>
      <c r="AF57" s="73">
        <v>-1.0859999999999999E-3</v>
      </c>
      <c r="AG57" s="73">
        <v>-1.1659999999999999E-3</v>
      </c>
      <c r="AH57" s="73">
        <v>-1.305E-3</v>
      </c>
      <c r="AI57" s="73">
        <v>-1.3519999999999999E-3</v>
      </c>
      <c r="AJ57" s="73">
        <v>-1.467E-3</v>
      </c>
      <c r="AK57" s="73">
        <v>-1.5330000000000001E-3</v>
      </c>
    </row>
    <row r="58" spans="1:37" ht="12.75" customHeight="1">
      <c r="A58" s="73">
        <v>-1.9000000000000001E-4</v>
      </c>
      <c r="B58" s="73">
        <v>-3.4999999999999997E-5</v>
      </c>
      <c r="C58" s="73">
        <v>3.4999999999999997E-5</v>
      </c>
      <c r="D58" s="73">
        <v>-1.2999999999999999E-5</v>
      </c>
      <c r="E58" s="73">
        <v>-7.3999999999999996E-5</v>
      </c>
      <c r="F58" s="73">
        <v>7.9999999999999996E-6</v>
      </c>
      <c r="G58" s="73">
        <v>9.2999999999999997E-5</v>
      </c>
      <c r="H58" s="73">
        <v>1.54E-4</v>
      </c>
      <c r="I58" s="73">
        <v>1.2899999999999999E-4</v>
      </c>
      <c r="J58" s="73">
        <v>1.63E-4</v>
      </c>
      <c r="K58" s="73">
        <v>1.21E-4</v>
      </c>
      <c r="L58" s="73">
        <v>5.1E-5</v>
      </c>
      <c r="M58" s="73">
        <v>7.7999999999999999E-5</v>
      </c>
      <c r="N58" s="73">
        <v>2.1800000000000001E-4</v>
      </c>
      <c r="O58" s="73">
        <v>3.6999999999999999E-4</v>
      </c>
      <c r="P58" s="73">
        <v>4.8999999999999998E-4</v>
      </c>
      <c r="Q58" s="73">
        <v>6.7199999999999996E-4</v>
      </c>
      <c r="R58" s="73">
        <v>7.1100000000000004E-4</v>
      </c>
      <c r="S58" s="73">
        <v>7.7800000000000005E-4</v>
      </c>
      <c r="T58" s="73">
        <v>6.8400000000000004E-4</v>
      </c>
      <c r="U58" s="73">
        <v>5.6499999999999996E-4</v>
      </c>
      <c r="V58" s="73">
        <v>4.8500000000000003E-4</v>
      </c>
      <c r="W58" s="73">
        <v>3.6299999999999999E-4</v>
      </c>
      <c r="X58" s="73">
        <v>2.7799999999999998E-4</v>
      </c>
      <c r="Y58" s="73">
        <v>1.3899999999999999E-4</v>
      </c>
      <c r="Z58" s="73">
        <v>0</v>
      </c>
      <c r="AA58" s="73">
        <v>-2.0599999999999999E-4</v>
      </c>
      <c r="AB58" s="73">
        <v>-3.4400000000000001E-4</v>
      </c>
      <c r="AC58" s="73">
        <v>-5.3200000000000003E-4</v>
      </c>
      <c r="AD58" s="73">
        <v>-7.1000000000000002E-4</v>
      </c>
      <c r="AE58" s="73">
        <v>-8.92E-4</v>
      </c>
      <c r="AF58" s="73">
        <v>-1.021E-3</v>
      </c>
      <c r="AG58" s="73">
        <v>-1.1329999999999999E-3</v>
      </c>
      <c r="AH58" s="73">
        <v>-1.238E-3</v>
      </c>
      <c r="AI58" s="73">
        <v>-1.2849999999999999E-3</v>
      </c>
      <c r="AJ58" s="73">
        <v>-1.359E-3</v>
      </c>
      <c r="AK58" s="73">
        <v>-1.4419999999999999E-3</v>
      </c>
    </row>
    <row r="59" spans="1:37" ht="12.75" customHeight="1">
      <c r="A59" s="73">
        <v>-2.92E-4</v>
      </c>
      <c r="B59" s="73">
        <v>-1.27E-4</v>
      </c>
      <c r="C59" s="73">
        <v>-4.3999999999999999E-5</v>
      </c>
      <c r="D59" s="73">
        <v>-1.18E-4</v>
      </c>
      <c r="E59" s="73">
        <v>-1.3999999999999999E-4</v>
      </c>
      <c r="F59" s="73">
        <v>-7.3999999999999996E-5</v>
      </c>
      <c r="G59" s="73">
        <v>2.8E-5</v>
      </c>
      <c r="H59" s="73">
        <v>1.13E-4</v>
      </c>
      <c r="I59" s="73">
        <v>9.0000000000000006E-5</v>
      </c>
      <c r="J59" s="73">
        <v>1.5799999999999999E-4</v>
      </c>
      <c r="K59" s="73">
        <v>1.02E-4</v>
      </c>
      <c r="L59" s="73">
        <v>6.3999999999999997E-5</v>
      </c>
      <c r="M59" s="73">
        <v>1.06E-4</v>
      </c>
      <c r="N59" s="73">
        <v>2.6699999999999998E-4</v>
      </c>
      <c r="O59" s="73">
        <v>4.15E-4</v>
      </c>
      <c r="P59" s="73">
        <v>5.1999999999999995E-4</v>
      </c>
      <c r="Q59" s="73">
        <v>7.0100000000000002E-4</v>
      </c>
      <c r="R59" s="73">
        <v>7.3200000000000001E-4</v>
      </c>
      <c r="S59" s="73">
        <v>7.9299999999999998E-4</v>
      </c>
      <c r="T59" s="73">
        <v>6.6500000000000001E-4</v>
      </c>
      <c r="U59" s="73">
        <v>5.62E-4</v>
      </c>
      <c r="V59" s="73">
        <v>4.8299999999999998E-4</v>
      </c>
      <c r="W59" s="73">
        <v>3.6000000000000002E-4</v>
      </c>
      <c r="X59" s="73">
        <v>2.6200000000000003E-4</v>
      </c>
      <c r="Y59" s="73">
        <v>1.36E-4</v>
      </c>
      <c r="Z59" s="73">
        <v>0</v>
      </c>
      <c r="AA59" s="73">
        <v>-1.74E-4</v>
      </c>
      <c r="AB59" s="73">
        <v>-3.0800000000000001E-4</v>
      </c>
      <c r="AC59" s="73">
        <v>-4.6799999999999999E-4</v>
      </c>
      <c r="AD59" s="73">
        <v>-6.2799999999999998E-4</v>
      </c>
      <c r="AE59" s="73">
        <v>-8.12E-4</v>
      </c>
      <c r="AF59" s="73">
        <v>-9.6400000000000001E-4</v>
      </c>
      <c r="AG59" s="73">
        <v>-1.044E-3</v>
      </c>
      <c r="AH59" s="73">
        <v>-1.124E-3</v>
      </c>
      <c r="AI59" s="73">
        <v>-1.196E-3</v>
      </c>
      <c r="AJ59" s="73">
        <v>-1.276E-3</v>
      </c>
      <c r="AK59" s="73">
        <v>-1.3159999999999999E-3</v>
      </c>
    </row>
    <row r="60" spans="1:37" ht="12.75" customHeight="1">
      <c r="A60" s="73">
        <v>-3.7199999999999999E-4</v>
      </c>
      <c r="B60" s="73">
        <v>-2.31E-4</v>
      </c>
      <c r="C60" s="73">
        <v>-1.9000000000000001E-4</v>
      </c>
      <c r="D60" s="73">
        <v>-2.2599999999999999E-4</v>
      </c>
      <c r="E60" s="73">
        <v>-2.22E-4</v>
      </c>
      <c r="F60" s="73">
        <v>-1.16E-4</v>
      </c>
      <c r="G60" s="73">
        <v>1.5999999999999999E-5</v>
      </c>
      <c r="H60" s="73">
        <v>9.2999999999999997E-5</v>
      </c>
      <c r="I60" s="73">
        <v>9.2999999999999997E-5</v>
      </c>
      <c r="J60" s="73">
        <v>1.3200000000000001E-4</v>
      </c>
      <c r="K60" s="73">
        <v>7.4999999999999993E-5</v>
      </c>
      <c r="L60" s="73">
        <v>5.5000000000000002E-5</v>
      </c>
      <c r="M60" s="73">
        <v>9.2E-5</v>
      </c>
      <c r="N60" s="73">
        <v>2.2800000000000001E-4</v>
      </c>
      <c r="O60" s="73">
        <v>3.8499999999999998E-4</v>
      </c>
      <c r="P60" s="73">
        <v>5.0500000000000002E-4</v>
      </c>
      <c r="Q60" s="73">
        <v>6.9899999999999997E-4</v>
      </c>
      <c r="R60" s="73">
        <v>7.2199999999999999E-4</v>
      </c>
      <c r="S60" s="73">
        <v>7.7999999999999999E-4</v>
      </c>
      <c r="T60" s="73">
        <v>6.3199999999999997E-4</v>
      </c>
      <c r="U60" s="73">
        <v>5.0799999999999999E-4</v>
      </c>
      <c r="V60" s="73">
        <v>4.0999999999999999E-4</v>
      </c>
      <c r="W60" s="73">
        <v>2.9E-4</v>
      </c>
      <c r="X60" s="73">
        <v>2.0599999999999999E-4</v>
      </c>
      <c r="Y60" s="73">
        <v>1.1900000000000001E-4</v>
      </c>
      <c r="Z60" s="73">
        <v>0</v>
      </c>
      <c r="AA60" s="73">
        <v>-1.5200000000000001E-4</v>
      </c>
      <c r="AB60" s="73">
        <v>-2.7500000000000002E-4</v>
      </c>
      <c r="AC60" s="73">
        <v>-3.9300000000000001E-4</v>
      </c>
      <c r="AD60" s="73">
        <v>-5.62E-4</v>
      </c>
      <c r="AE60" s="73">
        <v>-7.2599999999999997E-4</v>
      </c>
      <c r="AF60" s="73">
        <v>-8.4400000000000002E-4</v>
      </c>
      <c r="AG60" s="73">
        <v>-9.3700000000000001E-4</v>
      </c>
      <c r="AH60" s="73">
        <v>-1.049E-3</v>
      </c>
      <c r="AI60" s="73">
        <v>-1.085E-3</v>
      </c>
      <c r="AJ60" s="73">
        <v>-1.176E-3</v>
      </c>
      <c r="AK60" s="73">
        <v>-1.23E-3</v>
      </c>
    </row>
    <row r="61" spans="1:37" ht="12.75" customHeight="1">
      <c r="A61" s="73">
        <v>-4.6999999999999999E-4</v>
      </c>
      <c r="B61" s="73">
        <v>-3.1799999999999998E-4</v>
      </c>
      <c r="C61" s="73">
        <v>-2.41E-4</v>
      </c>
      <c r="D61" s="73">
        <v>-2.5599999999999999E-4</v>
      </c>
      <c r="E61" s="73">
        <v>-2.5500000000000002E-4</v>
      </c>
      <c r="F61" s="73">
        <v>-1.73E-4</v>
      </c>
      <c r="G61" s="73">
        <v>-5.3000000000000001E-5</v>
      </c>
      <c r="H61" s="73">
        <v>3.1999999999999999E-5</v>
      </c>
      <c r="I61" s="73">
        <v>1.8E-5</v>
      </c>
      <c r="J61" s="73">
        <v>6.3E-5</v>
      </c>
      <c r="K61" s="73">
        <v>-1.9999999999999999E-6</v>
      </c>
      <c r="L61" s="73">
        <v>-4.8000000000000001E-5</v>
      </c>
      <c r="M61" s="73">
        <v>-9.0000000000000002E-6</v>
      </c>
      <c r="N61" s="73">
        <v>1.63E-4</v>
      </c>
      <c r="O61" s="73">
        <v>2.8600000000000001E-4</v>
      </c>
      <c r="P61" s="73">
        <v>3.8099999999999999E-4</v>
      </c>
      <c r="Q61" s="73">
        <v>5.7600000000000001E-4</v>
      </c>
      <c r="R61" s="73">
        <v>6.4300000000000002E-4</v>
      </c>
      <c r="S61" s="73">
        <v>7.0399999999999998E-4</v>
      </c>
      <c r="T61" s="73">
        <v>5.6400000000000005E-4</v>
      </c>
      <c r="U61" s="73">
        <v>4.3600000000000003E-4</v>
      </c>
      <c r="V61" s="73">
        <v>3.4200000000000002E-4</v>
      </c>
      <c r="W61" s="73">
        <v>2.43E-4</v>
      </c>
      <c r="X61" s="73">
        <v>1.7899999999999999E-4</v>
      </c>
      <c r="Y61" s="73">
        <v>8.0000000000000007E-5</v>
      </c>
      <c r="Z61" s="73">
        <v>0</v>
      </c>
      <c r="AA61" s="73">
        <v>-1.4300000000000001E-4</v>
      </c>
      <c r="AB61" s="73">
        <v>-2.5099999999999998E-4</v>
      </c>
      <c r="AC61" s="73">
        <v>-3.5199999999999999E-4</v>
      </c>
      <c r="AD61" s="73">
        <v>-5.1000000000000004E-4</v>
      </c>
      <c r="AE61" s="73">
        <v>-6.5700000000000003E-4</v>
      </c>
      <c r="AF61" s="73">
        <v>-7.7700000000000002E-4</v>
      </c>
      <c r="AG61" s="73">
        <v>-8.7600000000000004E-4</v>
      </c>
      <c r="AH61" s="73">
        <v>-9.5699999999999995E-4</v>
      </c>
      <c r="AI61" s="73">
        <v>-1.0380000000000001E-3</v>
      </c>
      <c r="AJ61" s="73">
        <v>-1.1310000000000001E-3</v>
      </c>
      <c r="AK61" s="73">
        <v>-1.2179999999999999E-3</v>
      </c>
    </row>
    <row r="62" spans="1:37" ht="12.75" customHeight="1">
      <c r="A62" s="73">
        <v>-5.9100000000000005E-4</v>
      </c>
      <c r="B62" s="73">
        <v>-4.37E-4</v>
      </c>
      <c r="C62" s="73">
        <v>-3.4699999999999998E-4</v>
      </c>
      <c r="D62" s="73">
        <v>-3.57E-4</v>
      </c>
      <c r="E62" s="73">
        <v>-3.6099999999999999E-4</v>
      </c>
      <c r="F62" s="73">
        <v>-2.8200000000000002E-4</v>
      </c>
      <c r="G62" s="73">
        <v>-1.6799999999999999E-4</v>
      </c>
      <c r="H62" s="73">
        <v>-1.12E-4</v>
      </c>
      <c r="I62" s="73">
        <v>-8.7999999999999998E-5</v>
      </c>
      <c r="J62" s="73">
        <v>-2.8E-5</v>
      </c>
      <c r="K62" s="73">
        <v>-1.12E-4</v>
      </c>
      <c r="L62" s="73">
        <v>-1.36E-4</v>
      </c>
      <c r="M62" s="73">
        <v>-7.1000000000000005E-5</v>
      </c>
      <c r="N62" s="73">
        <v>1.15E-4</v>
      </c>
      <c r="O62" s="73">
        <v>2.5900000000000001E-4</v>
      </c>
      <c r="P62" s="73">
        <v>3.7100000000000002E-4</v>
      </c>
      <c r="Q62" s="73">
        <v>5.5599999999999996E-4</v>
      </c>
      <c r="R62" s="73">
        <v>6.0800000000000003E-4</v>
      </c>
      <c r="S62" s="73">
        <v>6.4700000000000001E-4</v>
      </c>
      <c r="T62" s="73">
        <v>5.2300000000000003E-4</v>
      </c>
      <c r="U62" s="73">
        <v>4.17E-4</v>
      </c>
      <c r="V62" s="73">
        <v>3.1399999999999999E-4</v>
      </c>
      <c r="W62" s="73">
        <v>2.34E-4</v>
      </c>
      <c r="X62" s="73">
        <v>1.5799999999999999E-4</v>
      </c>
      <c r="Y62" s="73">
        <v>7.8999999999999996E-5</v>
      </c>
      <c r="Z62" s="73">
        <v>0</v>
      </c>
      <c r="AA62" s="73">
        <v>-1.6000000000000001E-4</v>
      </c>
      <c r="AB62" s="73">
        <v>-2.42E-4</v>
      </c>
      <c r="AC62" s="73">
        <v>-3.5100000000000002E-4</v>
      </c>
      <c r="AD62" s="73">
        <v>-5.0299999999999997E-4</v>
      </c>
      <c r="AE62" s="73">
        <v>-6.4999999999999997E-4</v>
      </c>
      <c r="AF62" s="73">
        <v>-7.7399999999999995E-4</v>
      </c>
      <c r="AG62" s="73">
        <v>-8.4500000000000005E-4</v>
      </c>
      <c r="AH62" s="73">
        <v>-9.1E-4</v>
      </c>
      <c r="AI62" s="73">
        <v>-9.77E-4</v>
      </c>
      <c r="AJ62" s="73">
        <v>-1.0460000000000001E-3</v>
      </c>
      <c r="AK62" s="73">
        <v>-1.0870000000000001E-3</v>
      </c>
    </row>
    <row r="63" spans="1:37" ht="12.75" customHeight="1">
      <c r="A63" s="73">
        <v>-6.3000000000000003E-4</v>
      </c>
      <c r="B63" s="73">
        <v>-4.8899999999999996E-4</v>
      </c>
      <c r="C63" s="73">
        <v>-4.1399999999999998E-4</v>
      </c>
      <c r="D63" s="73">
        <v>-4.3399999999999998E-4</v>
      </c>
      <c r="E63" s="73">
        <v>-4.3300000000000001E-4</v>
      </c>
      <c r="F63" s="73">
        <v>-3.3599999999999998E-4</v>
      </c>
      <c r="G63" s="73">
        <v>-2.1599999999999999E-4</v>
      </c>
      <c r="H63" s="73">
        <v>-1.3799999999999999E-4</v>
      </c>
      <c r="I63" s="73">
        <v>-1.1E-4</v>
      </c>
      <c r="J63" s="73">
        <v>-3.8999999999999999E-5</v>
      </c>
      <c r="K63" s="73">
        <v>-1.07E-4</v>
      </c>
      <c r="L63" s="73">
        <v>-9.8999999999999994E-5</v>
      </c>
      <c r="M63" s="73">
        <v>-3.8999999999999999E-5</v>
      </c>
      <c r="N63" s="73">
        <v>1.2999999999999999E-4</v>
      </c>
      <c r="O63" s="73">
        <v>2.7399999999999999E-4</v>
      </c>
      <c r="P63" s="73">
        <v>4.1100000000000002E-4</v>
      </c>
      <c r="Q63" s="73">
        <v>5.9100000000000005E-4</v>
      </c>
      <c r="R63" s="73">
        <v>6.4599999999999998E-4</v>
      </c>
      <c r="S63" s="73">
        <v>6.8599999999999998E-4</v>
      </c>
      <c r="T63" s="73">
        <v>5.5000000000000003E-4</v>
      </c>
      <c r="U63" s="73">
        <v>4.1899999999999999E-4</v>
      </c>
      <c r="V63" s="73">
        <v>3.1399999999999999E-4</v>
      </c>
      <c r="W63" s="73">
        <v>2.14E-4</v>
      </c>
      <c r="X63" s="73">
        <v>1.5699999999999999E-4</v>
      </c>
      <c r="Y63" s="73">
        <v>7.7999999999999999E-5</v>
      </c>
      <c r="Z63" s="73">
        <v>0</v>
      </c>
      <c r="AA63" s="73">
        <v>-1.2799999999999999E-4</v>
      </c>
      <c r="AB63" s="73">
        <v>-2.0799999999999999E-4</v>
      </c>
      <c r="AC63" s="73">
        <v>-3.2899999999999997E-4</v>
      </c>
      <c r="AD63" s="73">
        <v>-4.57E-4</v>
      </c>
      <c r="AE63" s="73">
        <v>-6.1799999999999995E-4</v>
      </c>
      <c r="AF63" s="73">
        <v>-6.9300000000000004E-4</v>
      </c>
      <c r="AG63" s="73">
        <v>-7.9100000000000004E-4</v>
      </c>
      <c r="AH63" s="73">
        <v>-8.7699999999999996E-4</v>
      </c>
      <c r="AI63" s="73">
        <v>-8.8900000000000003E-4</v>
      </c>
      <c r="AJ63" s="73">
        <v>-9.9299999999999996E-4</v>
      </c>
      <c r="AK63" s="73">
        <v>-1.077E-3</v>
      </c>
    </row>
    <row r="64" spans="1:37" ht="12.75" customHeight="1">
      <c r="A64" s="73">
        <v>-7.6199999999999998E-4</v>
      </c>
      <c r="B64" s="73">
        <v>-5.9500000000000004E-4</v>
      </c>
      <c r="C64" s="73">
        <v>-4.9700000000000005E-4</v>
      </c>
      <c r="D64" s="73">
        <v>-5.0299999999999997E-4</v>
      </c>
      <c r="E64" s="73">
        <v>-4.8700000000000002E-4</v>
      </c>
      <c r="F64" s="73">
        <v>-4.0900000000000002E-4</v>
      </c>
      <c r="G64" s="73">
        <v>-2.8200000000000002E-4</v>
      </c>
      <c r="H64" s="73">
        <v>-1.7799999999999999E-4</v>
      </c>
      <c r="I64" s="73">
        <v>-1.7899999999999999E-4</v>
      </c>
      <c r="J64" s="73">
        <v>-9.8999999999999994E-5</v>
      </c>
      <c r="K64" s="73">
        <v>-1.6899999999999999E-4</v>
      </c>
      <c r="L64" s="73">
        <v>-1.5799999999999999E-4</v>
      </c>
      <c r="M64" s="73">
        <v>-8.2999999999999998E-5</v>
      </c>
      <c r="N64" s="73">
        <v>1.02E-4</v>
      </c>
      <c r="O64" s="73">
        <v>2.6200000000000003E-4</v>
      </c>
      <c r="P64" s="73">
        <v>3.7100000000000002E-4</v>
      </c>
      <c r="Q64" s="73">
        <v>5.8200000000000005E-4</v>
      </c>
      <c r="R64" s="73">
        <v>6.38E-4</v>
      </c>
      <c r="S64" s="73">
        <v>6.6600000000000003E-4</v>
      </c>
      <c r="T64" s="73">
        <v>5.2899999999999996E-4</v>
      </c>
      <c r="U64" s="73">
        <v>4.0999999999999999E-4</v>
      </c>
      <c r="V64" s="73">
        <v>2.9599999999999998E-4</v>
      </c>
      <c r="W64" s="73">
        <v>1.9799999999999999E-4</v>
      </c>
      <c r="X64" s="73">
        <v>1.54E-4</v>
      </c>
      <c r="Y64" s="73">
        <v>6.3999999999999997E-5</v>
      </c>
      <c r="Z64" s="73">
        <v>0</v>
      </c>
      <c r="AA64" s="73">
        <v>-1.2899999999999999E-4</v>
      </c>
      <c r="AB64" s="73">
        <v>-1.8799999999999999E-4</v>
      </c>
      <c r="AC64" s="73">
        <v>-2.8699999999999998E-4</v>
      </c>
      <c r="AD64" s="73">
        <v>-4.26E-4</v>
      </c>
      <c r="AE64" s="73">
        <v>-5.3899999999999998E-4</v>
      </c>
      <c r="AF64" s="73">
        <v>-6.2399999999999999E-4</v>
      </c>
      <c r="AG64" s="73">
        <v>-7.2199999999999999E-4</v>
      </c>
      <c r="AH64" s="73">
        <v>-7.7499999999999997E-4</v>
      </c>
      <c r="AI64" s="73">
        <v>-8.1800000000000004E-4</v>
      </c>
      <c r="AJ64" s="73">
        <v>-9.1200000000000005E-4</v>
      </c>
      <c r="AK64" s="73">
        <v>-9.7799999999999992E-4</v>
      </c>
    </row>
    <row r="65" spans="1:37" ht="12.75" customHeight="1">
      <c r="A65" s="73">
        <v>-8.3000000000000001E-4</v>
      </c>
      <c r="B65" s="73">
        <v>-6.6100000000000002E-4</v>
      </c>
      <c r="C65" s="73">
        <v>-5.7899999999999998E-4</v>
      </c>
      <c r="D65" s="73">
        <v>-5.71E-4</v>
      </c>
      <c r="E65" s="73">
        <v>-5.6300000000000002E-4</v>
      </c>
      <c r="F65" s="73">
        <v>-4.3800000000000002E-4</v>
      </c>
      <c r="G65" s="73">
        <v>-3.0400000000000002E-4</v>
      </c>
      <c r="H65" s="73">
        <v>-2.14E-4</v>
      </c>
      <c r="I65" s="73">
        <v>-1.7000000000000001E-4</v>
      </c>
      <c r="J65" s="73">
        <v>-8.7000000000000001E-5</v>
      </c>
      <c r="K65" s="73">
        <v>-1.47E-4</v>
      </c>
      <c r="L65" s="73">
        <v>-1.17E-4</v>
      </c>
      <c r="M65" s="73">
        <v>-6.0000000000000002E-5</v>
      </c>
      <c r="N65" s="73">
        <v>1.35E-4</v>
      </c>
      <c r="O65" s="73">
        <v>2.7700000000000001E-4</v>
      </c>
      <c r="P65" s="73">
        <v>3.9100000000000002E-4</v>
      </c>
      <c r="Q65" s="73">
        <v>6.11E-4</v>
      </c>
      <c r="R65" s="73">
        <v>6.6799999999999997E-4</v>
      </c>
      <c r="S65" s="73">
        <v>6.6600000000000003E-4</v>
      </c>
      <c r="T65" s="73">
        <v>5.4600000000000004E-4</v>
      </c>
      <c r="U65" s="73">
        <v>4.0700000000000003E-4</v>
      </c>
      <c r="V65" s="73">
        <v>2.99E-4</v>
      </c>
      <c r="W65" s="73">
        <v>1.8699999999999999E-4</v>
      </c>
      <c r="X65" s="73">
        <v>1.2300000000000001E-4</v>
      </c>
      <c r="Y65" s="73">
        <v>4.6E-5</v>
      </c>
      <c r="Z65" s="73">
        <v>0</v>
      </c>
      <c r="AA65" s="73">
        <v>-1.26E-4</v>
      </c>
      <c r="AB65" s="73">
        <v>-1.6899999999999999E-4</v>
      </c>
      <c r="AC65" s="73">
        <v>-2.8499999999999999E-4</v>
      </c>
      <c r="AD65" s="73">
        <v>-3.86E-4</v>
      </c>
      <c r="AE65" s="73">
        <v>-5.1400000000000003E-4</v>
      </c>
      <c r="AF65" s="73">
        <v>-6.11E-4</v>
      </c>
      <c r="AG65" s="73">
        <v>-6.7199999999999996E-4</v>
      </c>
      <c r="AH65" s="73">
        <v>-7.3899999999999997E-4</v>
      </c>
      <c r="AI65" s="73">
        <v>-7.6099999999999996E-4</v>
      </c>
      <c r="AJ65" s="73">
        <v>-8.5599999999999999E-4</v>
      </c>
      <c r="AK65" s="73">
        <v>-9.1799999999999998E-4</v>
      </c>
    </row>
    <row r="66" spans="1:37" ht="12.75" customHeight="1">
      <c r="A66" s="73">
        <v>-9.0799999999999995E-4</v>
      </c>
      <c r="B66" s="73">
        <v>-7.5000000000000002E-4</v>
      </c>
      <c r="C66" s="73">
        <v>-6.4800000000000003E-4</v>
      </c>
      <c r="D66" s="73">
        <v>-6.5499999999999998E-4</v>
      </c>
      <c r="E66" s="73">
        <v>-6.3699999999999998E-4</v>
      </c>
      <c r="F66" s="73">
        <v>-5.4000000000000001E-4</v>
      </c>
      <c r="G66" s="73">
        <v>-3.79E-4</v>
      </c>
      <c r="H66" s="73">
        <v>-2.7799999999999998E-4</v>
      </c>
      <c r="I66" s="73">
        <v>-2.4899999999999998E-4</v>
      </c>
      <c r="J66" s="73">
        <v>-1.7899999999999999E-4</v>
      </c>
      <c r="K66" s="73">
        <v>-2.04E-4</v>
      </c>
      <c r="L66" s="73">
        <v>-1.8000000000000001E-4</v>
      </c>
      <c r="M66" s="73">
        <v>-1.07E-4</v>
      </c>
      <c r="N66" s="73">
        <v>9.3999999999999994E-5</v>
      </c>
      <c r="O66" s="73">
        <v>2.41E-4</v>
      </c>
      <c r="P66" s="73">
        <v>3.6200000000000002E-4</v>
      </c>
      <c r="Q66" s="73">
        <v>6.0099999999999997E-4</v>
      </c>
      <c r="R66" s="73">
        <v>6.4099999999999997E-4</v>
      </c>
      <c r="S66" s="73">
        <v>6.4999999999999997E-4</v>
      </c>
      <c r="T66" s="73">
        <v>4.9799999999999996E-4</v>
      </c>
      <c r="U66" s="73">
        <v>3.8200000000000002E-4</v>
      </c>
      <c r="V66" s="73">
        <v>2.6200000000000003E-4</v>
      </c>
      <c r="W66" s="73">
        <v>1.36E-4</v>
      </c>
      <c r="X66" s="73">
        <v>1.06E-4</v>
      </c>
      <c r="Y66" s="73">
        <v>4.1999999999999998E-5</v>
      </c>
      <c r="Z66" s="73">
        <v>0</v>
      </c>
      <c r="AA66" s="73">
        <v>-9.7E-5</v>
      </c>
      <c r="AB66" s="73">
        <v>-1.8599999999999999E-4</v>
      </c>
      <c r="AC66" s="73">
        <v>-2.5999999999999998E-4</v>
      </c>
      <c r="AD66" s="73">
        <v>-3.4699999999999998E-4</v>
      </c>
      <c r="AE66" s="73">
        <v>-4.5899999999999999E-4</v>
      </c>
      <c r="AF66" s="73">
        <v>-5.44E-4</v>
      </c>
      <c r="AG66" s="73">
        <v>-6.3500000000000004E-4</v>
      </c>
      <c r="AH66" s="73">
        <v>-6.8599999999999998E-4</v>
      </c>
      <c r="AI66" s="73">
        <v>-7.36E-4</v>
      </c>
      <c r="AJ66" s="73">
        <v>-8.12E-4</v>
      </c>
      <c r="AK66" s="73">
        <v>-8.5700000000000001E-4</v>
      </c>
    </row>
    <row r="67" spans="1:37" ht="12.75" customHeight="1">
      <c r="A67" s="73">
        <v>-1.091E-3</v>
      </c>
      <c r="B67" s="73">
        <v>-9.2100000000000005E-4</v>
      </c>
      <c r="C67" s="73">
        <v>-8.0099999999999995E-4</v>
      </c>
      <c r="D67" s="73">
        <v>-7.9699999999999997E-4</v>
      </c>
      <c r="E67" s="73">
        <v>-7.5500000000000003E-4</v>
      </c>
      <c r="F67" s="73">
        <v>-6.3000000000000003E-4</v>
      </c>
      <c r="G67" s="73">
        <v>-4.8200000000000001E-4</v>
      </c>
      <c r="H67" s="73">
        <v>-3.5100000000000002E-4</v>
      </c>
      <c r="I67" s="73">
        <v>-3.1599999999999998E-4</v>
      </c>
      <c r="J67" s="73">
        <v>-2.5599999999999999E-4</v>
      </c>
      <c r="K67" s="73">
        <v>-2.6600000000000001E-4</v>
      </c>
      <c r="L67" s="73">
        <v>-2.3800000000000001E-4</v>
      </c>
      <c r="M67" s="73">
        <v>-1.7000000000000001E-4</v>
      </c>
      <c r="N67" s="73">
        <v>5.8E-5</v>
      </c>
      <c r="O67" s="73">
        <v>2.2499999999999999E-4</v>
      </c>
      <c r="P67" s="73">
        <v>3.5799999999999997E-4</v>
      </c>
      <c r="Q67" s="73">
        <v>5.7799999999999995E-4</v>
      </c>
      <c r="R67" s="73">
        <v>6.2399999999999999E-4</v>
      </c>
      <c r="S67" s="73">
        <v>6.3100000000000005E-4</v>
      </c>
      <c r="T67" s="73">
        <v>5.0299999999999997E-4</v>
      </c>
      <c r="U67" s="73">
        <v>3.7300000000000001E-4</v>
      </c>
      <c r="V67" s="73">
        <v>2.5000000000000001E-4</v>
      </c>
      <c r="W67" s="73">
        <v>1.56E-4</v>
      </c>
      <c r="X67" s="73">
        <v>1.11E-4</v>
      </c>
      <c r="Y67" s="73">
        <v>6.0000000000000002E-5</v>
      </c>
      <c r="Z67" s="73">
        <v>0</v>
      </c>
      <c r="AA67" s="73">
        <v>-7.3999999999999996E-5</v>
      </c>
      <c r="AB67" s="73">
        <v>-1.3799999999999999E-4</v>
      </c>
      <c r="AC67" s="73">
        <v>-2.3599999999999999E-4</v>
      </c>
      <c r="AD67" s="73">
        <v>-3.2000000000000003E-4</v>
      </c>
      <c r="AE67" s="73">
        <v>-4.2000000000000002E-4</v>
      </c>
      <c r="AF67" s="73">
        <v>-4.8700000000000002E-4</v>
      </c>
      <c r="AG67" s="73">
        <v>-5.6700000000000001E-4</v>
      </c>
      <c r="AH67" s="73">
        <v>-6.2799999999999998E-4</v>
      </c>
      <c r="AI67" s="73">
        <v>-6.7500000000000004E-4</v>
      </c>
      <c r="AJ67" s="73">
        <v>-7.6000000000000004E-4</v>
      </c>
      <c r="AK67" s="73">
        <v>-7.9900000000000001E-4</v>
      </c>
    </row>
    <row r="68" spans="1:37" ht="12.75" customHeight="1">
      <c r="A68" s="73">
        <v>-1.258E-3</v>
      </c>
      <c r="B68" s="73">
        <v>-1.0740000000000001E-3</v>
      </c>
      <c r="C68" s="73">
        <v>-9.3700000000000001E-4</v>
      </c>
      <c r="D68" s="73">
        <v>-9.1600000000000004E-4</v>
      </c>
      <c r="E68" s="73">
        <v>-8.8800000000000001E-4</v>
      </c>
      <c r="F68" s="73">
        <v>-7.3899999999999997E-4</v>
      </c>
      <c r="G68" s="73">
        <v>-5.5900000000000004E-4</v>
      </c>
      <c r="H68" s="73">
        <v>-4.44E-4</v>
      </c>
      <c r="I68" s="73">
        <v>-3.8699999999999997E-4</v>
      </c>
      <c r="J68" s="73">
        <v>-2.9599999999999998E-4</v>
      </c>
      <c r="K68" s="73">
        <v>-3.0600000000000001E-4</v>
      </c>
      <c r="L68" s="73">
        <v>-2.7E-4</v>
      </c>
      <c r="M68" s="73">
        <v>-1.76E-4</v>
      </c>
      <c r="N68" s="73">
        <v>1.8E-5</v>
      </c>
      <c r="O68" s="73">
        <v>1.9000000000000001E-4</v>
      </c>
      <c r="P68" s="73">
        <v>3.2699999999999998E-4</v>
      </c>
      <c r="Q68" s="73">
        <v>5.5000000000000003E-4</v>
      </c>
      <c r="R68" s="73">
        <v>6.1700000000000004E-4</v>
      </c>
      <c r="S68" s="73">
        <v>6.0800000000000003E-4</v>
      </c>
      <c r="T68" s="73">
        <v>4.8700000000000002E-4</v>
      </c>
      <c r="U68" s="73">
        <v>3.6400000000000001E-4</v>
      </c>
      <c r="V68" s="73">
        <v>2.41E-4</v>
      </c>
      <c r="W68" s="73">
        <v>1.37E-4</v>
      </c>
      <c r="X68" s="73">
        <v>8.8999999999999995E-5</v>
      </c>
      <c r="Y68" s="73">
        <v>3.1999999999999999E-5</v>
      </c>
      <c r="Z68" s="73">
        <v>0</v>
      </c>
      <c r="AA68" s="73">
        <v>-8.2999999999999998E-5</v>
      </c>
      <c r="AB68" s="73">
        <v>-1.1900000000000001E-4</v>
      </c>
      <c r="AC68" s="73">
        <v>-2.0000000000000001E-4</v>
      </c>
      <c r="AD68" s="73">
        <v>-2.9799999999999998E-4</v>
      </c>
      <c r="AE68" s="73">
        <v>-3.8099999999999999E-4</v>
      </c>
      <c r="AF68" s="73">
        <v>-4.8700000000000002E-4</v>
      </c>
      <c r="AG68" s="73">
        <v>-5.1199999999999998E-4</v>
      </c>
      <c r="AH68" s="73">
        <v>-6.0300000000000002E-4</v>
      </c>
      <c r="AI68" s="73">
        <v>-6.2E-4</v>
      </c>
      <c r="AJ68" s="73">
        <v>-7.0399999999999998E-4</v>
      </c>
      <c r="AK68" s="73">
        <v>-7.54E-4</v>
      </c>
    </row>
    <row r="69" spans="1:37" ht="12.75" customHeight="1">
      <c r="A69" s="73">
        <v>-1.3290000000000001E-3</v>
      </c>
      <c r="B69" s="73">
        <v>-1.145E-3</v>
      </c>
      <c r="C69" s="73">
        <v>-1.011E-3</v>
      </c>
      <c r="D69" s="73">
        <v>-9.8200000000000002E-4</v>
      </c>
      <c r="E69" s="73">
        <v>-9.4200000000000002E-4</v>
      </c>
      <c r="F69" s="73">
        <v>-8.1499999999999997E-4</v>
      </c>
      <c r="G69" s="73">
        <v>-6.3900000000000003E-4</v>
      </c>
      <c r="H69" s="73">
        <v>-4.9100000000000001E-4</v>
      </c>
      <c r="I69" s="73">
        <v>-4.5399999999999998E-4</v>
      </c>
      <c r="J69" s="73">
        <v>-3.7300000000000001E-4</v>
      </c>
      <c r="K69" s="73">
        <v>-3.4699999999999998E-4</v>
      </c>
      <c r="L69" s="73">
        <v>-3.1599999999999998E-4</v>
      </c>
      <c r="M69" s="73">
        <v>-2.34E-4</v>
      </c>
      <c r="N69" s="73">
        <v>-1.0000000000000001E-5</v>
      </c>
      <c r="O69" s="73">
        <v>1.5799999999999999E-4</v>
      </c>
      <c r="P69" s="73">
        <v>3.1500000000000001E-4</v>
      </c>
      <c r="Q69" s="73">
        <v>5.0500000000000002E-4</v>
      </c>
      <c r="R69" s="73">
        <v>5.9400000000000002E-4</v>
      </c>
      <c r="S69" s="73">
        <v>6.0300000000000002E-4</v>
      </c>
      <c r="T69" s="73">
        <v>4.7800000000000002E-4</v>
      </c>
      <c r="U69" s="73">
        <v>3.2600000000000001E-4</v>
      </c>
      <c r="V69" s="73">
        <v>2.33E-4</v>
      </c>
      <c r="W69" s="73">
        <v>1.27E-4</v>
      </c>
      <c r="X69" s="73">
        <v>1.07E-4</v>
      </c>
      <c r="Y69" s="73">
        <v>4.3000000000000002E-5</v>
      </c>
      <c r="Z69" s="73">
        <v>0</v>
      </c>
      <c r="AA69" s="73">
        <v>-6.6000000000000005E-5</v>
      </c>
      <c r="AB69" s="73">
        <v>-1.0399999999999999E-4</v>
      </c>
      <c r="AC69" s="73">
        <v>-1.8599999999999999E-4</v>
      </c>
      <c r="AD69" s="73">
        <v>-2.6499999999999999E-4</v>
      </c>
      <c r="AE69" s="73">
        <v>-3.1399999999999999E-4</v>
      </c>
      <c r="AF69" s="73">
        <v>-4.3300000000000001E-4</v>
      </c>
      <c r="AG69" s="73">
        <v>-4.86E-4</v>
      </c>
      <c r="AH69" s="73">
        <v>-5.6800000000000004E-4</v>
      </c>
      <c r="AI69" s="73">
        <v>-6.0099999999999997E-4</v>
      </c>
      <c r="AJ69" s="73">
        <v>-6.7000000000000002E-4</v>
      </c>
      <c r="AK69" s="73">
        <v>-7.0799999999999997E-4</v>
      </c>
    </row>
    <row r="70" spans="1:37" ht="12.75" customHeight="1">
      <c r="A70" s="73">
        <v>-1.6080000000000001E-3</v>
      </c>
      <c r="B70" s="73">
        <v>-1.4109999999999999E-3</v>
      </c>
      <c r="C70" s="73">
        <v>-1.2539999999999999E-3</v>
      </c>
      <c r="D70" s="73">
        <v>-1.1999999999999999E-3</v>
      </c>
      <c r="E70" s="73">
        <v>-1.1529999999999999E-3</v>
      </c>
      <c r="F70" s="73">
        <v>-9.9599999999999992E-4</v>
      </c>
      <c r="G70" s="73">
        <v>-7.8799999999999996E-4</v>
      </c>
      <c r="H70" s="73">
        <v>-6.3100000000000005E-4</v>
      </c>
      <c r="I70" s="73">
        <v>-5.6999999999999998E-4</v>
      </c>
      <c r="J70" s="73">
        <v>-4.8700000000000002E-4</v>
      </c>
      <c r="K70" s="73">
        <v>-4.57E-4</v>
      </c>
      <c r="L70" s="73">
        <v>-4.2900000000000002E-4</v>
      </c>
      <c r="M70" s="73">
        <v>-3.1399999999999999E-4</v>
      </c>
      <c r="N70" s="73">
        <v>-6.4999999999999994E-5</v>
      </c>
      <c r="O70" s="73">
        <v>6.9999999999999994E-5</v>
      </c>
      <c r="P70" s="73">
        <v>2.4600000000000002E-4</v>
      </c>
      <c r="Q70" s="73">
        <v>4.6999999999999999E-4</v>
      </c>
      <c r="R70" s="73">
        <v>5.2700000000000002E-4</v>
      </c>
      <c r="S70" s="73">
        <v>5.2700000000000002E-4</v>
      </c>
      <c r="T70" s="73">
        <v>4.3600000000000003E-4</v>
      </c>
      <c r="U70" s="73">
        <v>2.9100000000000003E-4</v>
      </c>
      <c r="V70" s="73">
        <v>1.83E-4</v>
      </c>
      <c r="W70" s="73">
        <v>1.15E-4</v>
      </c>
      <c r="X70" s="73">
        <v>6.7000000000000002E-5</v>
      </c>
      <c r="Y70" s="73">
        <v>2.5000000000000001E-5</v>
      </c>
      <c r="Z70" s="73">
        <v>0</v>
      </c>
      <c r="AA70" s="73">
        <v>-1.01E-4</v>
      </c>
      <c r="AB70" s="73">
        <v>-1.16E-4</v>
      </c>
      <c r="AC70" s="73">
        <v>-1.8799999999999999E-4</v>
      </c>
      <c r="AD70" s="73">
        <v>-2.42E-4</v>
      </c>
      <c r="AE70" s="73">
        <v>-3.1700000000000001E-4</v>
      </c>
      <c r="AF70" s="73">
        <v>-4.15E-4</v>
      </c>
      <c r="AG70" s="73">
        <v>-4.73E-4</v>
      </c>
      <c r="AH70" s="73">
        <v>-5.2800000000000004E-4</v>
      </c>
      <c r="AI70" s="73">
        <v>-5.6099999999999998E-4</v>
      </c>
      <c r="AJ70" s="73">
        <v>-6.69E-4</v>
      </c>
      <c r="AK70" s="73">
        <v>-6.9200000000000002E-4</v>
      </c>
    </row>
    <row r="71" spans="1:37" ht="12.75" customHeight="1">
      <c r="A71" s="73">
        <v>-1.6900000000000001E-3</v>
      </c>
      <c r="B71" s="73">
        <v>-1.4679999999999999E-3</v>
      </c>
      <c r="C71" s="73">
        <v>-1.3029999999999999E-3</v>
      </c>
      <c r="D71" s="73">
        <v>-1.245E-3</v>
      </c>
      <c r="E71" s="73">
        <v>-1.2049999999999999E-3</v>
      </c>
      <c r="F71" s="73">
        <v>-1.0430000000000001E-3</v>
      </c>
      <c r="G71" s="73">
        <v>-8.3600000000000005E-4</v>
      </c>
      <c r="H71" s="73">
        <v>-6.9999999999999999E-4</v>
      </c>
      <c r="I71" s="73">
        <v>-6.3500000000000004E-4</v>
      </c>
      <c r="J71" s="73">
        <v>-5.4299999999999997E-4</v>
      </c>
      <c r="K71" s="73">
        <v>-5.1800000000000001E-4</v>
      </c>
      <c r="L71" s="73">
        <v>-4.6500000000000003E-4</v>
      </c>
      <c r="M71" s="73">
        <v>-3.57E-4</v>
      </c>
      <c r="N71" s="73">
        <v>-1.12E-4</v>
      </c>
      <c r="O71" s="73">
        <v>5.7000000000000003E-5</v>
      </c>
      <c r="P71" s="73">
        <v>2.2900000000000001E-4</v>
      </c>
      <c r="Q71" s="73">
        <v>4.3100000000000001E-4</v>
      </c>
      <c r="R71" s="73">
        <v>5.2700000000000002E-4</v>
      </c>
      <c r="S71" s="73">
        <v>5.5699999999999999E-4</v>
      </c>
      <c r="T71" s="73">
        <v>4.2900000000000002E-4</v>
      </c>
      <c r="U71" s="73">
        <v>2.7700000000000001E-4</v>
      </c>
      <c r="V71" s="73">
        <v>1.7899999999999999E-4</v>
      </c>
      <c r="W71" s="73">
        <v>7.4999999999999993E-5</v>
      </c>
      <c r="X71" s="73">
        <v>3.6000000000000001E-5</v>
      </c>
      <c r="Y71" s="73">
        <v>-6.9999999999999999E-6</v>
      </c>
      <c r="Z71" s="73">
        <v>0</v>
      </c>
      <c r="AA71" s="73">
        <v>-1.13E-4</v>
      </c>
      <c r="AB71" s="73">
        <v>-1.47E-4</v>
      </c>
      <c r="AC71" s="73">
        <v>-1.7100000000000001E-4</v>
      </c>
      <c r="AD71" s="73">
        <v>-2.5799999999999998E-4</v>
      </c>
      <c r="AE71" s="73">
        <v>-3.0699999999999998E-4</v>
      </c>
      <c r="AF71" s="73">
        <v>-4.0200000000000001E-4</v>
      </c>
      <c r="AG71" s="73">
        <v>-4.35E-4</v>
      </c>
      <c r="AH71" s="73">
        <v>-5.2800000000000004E-4</v>
      </c>
      <c r="AI71" s="73">
        <v>-5.3700000000000004E-4</v>
      </c>
      <c r="AJ71" s="73">
        <v>-6.2E-4</v>
      </c>
      <c r="AK71" s="73">
        <v>-7.54E-4</v>
      </c>
    </row>
    <row r="72" spans="1:37" ht="12.75" customHeight="1">
      <c r="A72" s="73">
        <v>-1.7719999999999999E-3</v>
      </c>
      <c r="B72" s="73">
        <v>-1.552E-3</v>
      </c>
      <c r="C72" s="73">
        <v>-1.3860000000000001E-3</v>
      </c>
      <c r="D72" s="73">
        <v>-1.3290000000000001E-3</v>
      </c>
      <c r="E72" s="73">
        <v>-1.2949999999999999E-3</v>
      </c>
      <c r="F72" s="73">
        <v>-1.1540000000000001E-3</v>
      </c>
      <c r="G72" s="73">
        <v>-9.3700000000000001E-4</v>
      </c>
      <c r="H72" s="73">
        <v>-7.6400000000000003E-4</v>
      </c>
      <c r="I72" s="73">
        <v>-6.9800000000000005E-4</v>
      </c>
      <c r="J72" s="73">
        <v>-6.0899999999999995E-4</v>
      </c>
      <c r="K72" s="73">
        <v>-5.7200000000000003E-4</v>
      </c>
      <c r="L72" s="73">
        <v>-5.1800000000000001E-4</v>
      </c>
      <c r="M72" s="73">
        <v>-4.1399999999999998E-4</v>
      </c>
      <c r="N72" s="73">
        <v>-1.4899999999999999E-4</v>
      </c>
      <c r="O72" s="73">
        <v>3.1000000000000001E-5</v>
      </c>
      <c r="P72" s="73">
        <v>2.2699999999999999E-4</v>
      </c>
      <c r="Q72" s="73">
        <v>4.1300000000000001E-4</v>
      </c>
      <c r="R72" s="73">
        <v>5.2599999999999999E-4</v>
      </c>
      <c r="S72" s="73">
        <v>5.53E-4</v>
      </c>
      <c r="T72" s="73">
        <v>4.2900000000000002E-4</v>
      </c>
      <c r="U72" s="73">
        <v>2.9500000000000001E-4</v>
      </c>
      <c r="V72" s="73">
        <v>1.64E-4</v>
      </c>
      <c r="W72" s="73">
        <v>7.1000000000000005E-5</v>
      </c>
      <c r="X72" s="73">
        <v>3.1999999999999999E-5</v>
      </c>
      <c r="Y72" s="73">
        <v>-1.9999999999999999E-6</v>
      </c>
      <c r="Z72" s="73">
        <v>0</v>
      </c>
      <c r="AA72" s="73">
        <v>-8.5000000000000006E-5</v>
      </c>
      <c r="AB72" s="73">
        <v>-1.03E-4</v>
      </c>
      <c r="AC72" s="73">
        <v>-1.56E-4</v>
      </c>
      <c r="AD72" s="73">
        <v>-2.03E-4</v>
      </c>
      <c r="AE72" s="73">
        <v>-2.7099999999999997E-4</v>
      </c>
      <c r="AF72" s="73">
        <v>-3.6299999999999999E-4</v>
      </c>
      <c r="AG72" s="73">
        <v>-4.2999999999999999E-4</v>
      </c>
      <c r="AH72" s="73">
        <v>-4.9100000000000001E-4</v>
      </c>
      <c r="AI72" s="73">
        <v>-5.1500000000000005E-4</v>
      </c>
      <c r="AJ72" s="73">
        <v>-5.9100000000000005E-4</v>
      </c>
      <c r="AK72" s="73">
        <v>-7.1500000000000003E-4</v>
      </c>
    </row>
    <row r="73" spans="1:37" ht="12.75" customHeight="1">
      <c r="A73" s="73">
        <v>-1.944E-3</v>
      </c>
      <c r="B73" s="73">
        <v>-1.7279999999999999E-3</v>
      </c>
      <c r="C73" s="73">
        <v>-1.555E-3</v>
      </c>
      <c r="D73" s="73">
        <v>-1.506E-3</v>
      </c>
      <c r="E73" s="73">
        <v>-1.4400000000000001E-3</v>
      </c>
      <c r="F73" s="73">
        <v>-1.2669999999999999E-3</v>
      </c>
      <c r="G73" s="73">
        <v>-1.031E-3</v>
      </c>
      <c r="H73" s="73">
        <v>-8.7600000000000004E-4</v>
      </c>
      <c r="I73" s="73">
        <v>-7.7999999999999999E-4</v>
      </c>
      <c r="J73" s="73">
        <v>-6.6600000000000003E-4</v>
      </c>
      <c r="K73" s="73">
        <v>-6.3400000000000001E-4</v>
      </c>
      <c r="L73" s="73">
        <v>-5.6099999999999998E-4</v>
      </c>
      <c r="M73" s="73">
        <v>-4.4299999999999998E-4</v>
      </c>
      <c r="N73" s="73">
        <v>-2.0000000000000001E-4</v>
      </c>
      <c r="O73" s="73">
        <v>-9.9999999999999995E-7</v>
      </c>
      <c r="P73" s="73">
        <v>2.0000000000000001E-4</v>
      </c>
      <c r="Q73" s="73">
        <v>3.8499999999999998E-4</v>
      </c>
      <c r="R73" s="73">
        <v>4.9200000000000003E-4</v>
      </c>
      <c r="S73" s="73">
        <v>5.2800000000000004E-4</v>
      </c>
      <c r="T73" s="73">
        <v>4.1399999999999998E-4</v>
      </c>
      <c r="U73" s="73">
        <v>2.8299999999999999E-4</v>
      </c>
      <c r="V73" s="73">
        <v>1.6799999999999999E-4</v>
      </c>
      <c r="W73" s="73">
        <v>8.1000000000000004E-5</v>
      </c>
      <c r="X73" s="73">
        <v>2.0000000000000002E-5</v>
      </c>
      <c r="Y73" s="73">
        <v>-1.9000000000000001E-5</v>
      </c>
      <c r="Z73" s="73">
        <v>0</v>
      </c>
      <c r="AA73" s="73">
        <v>-8.6000000000000003E-5</v>
      </c>
      <c r="AB73" s="73">
        <v>-1.06E-4</v>
      </c>
      <c r="AC73" s="73">
        <v>-1.2300000000000001E-4</v>
      </c>
      <c r="AD73" s="73">
        <v>-1.7200000000000001E-4</v>
      </c>
      <c r="AE73" s="73">
        <v>-2.6400000000000002E-4</v>
      </c>
      <c r="AF73" s="73">
        <v>-3.4400000000000001E-4</v>
      </c>
      <c r="AG73" s="73">
        <v>-4.0900000000000002E-4</v>
      </c>
      <c r="AH73" s="73">
        <v>-4.5800000000000002E-4</v>
      </c>
      <c r="AI73" s="73">
        <v>-4.9600000000000002E-4</v>
      </c>
      <c r="AJ73" s="73">
        <v>-5.6499999999999996E-4</v>
      </c>
      <c r="AK73" s="73">
        <v>-6.4199999999999999E-4</v>
      </c>
    </row>
    <row r="74" spans="1:37" ht="12.75" customHeight="1">
      <c r="A74" s="73">
        <v>-2.137E-3</v>
      </c>
      <c r="B74" s="73">
        <v>-1.916E-3</v>
      </c>
      <c r="C74" s="73">
        <v>-1.74E-3</v>
      </c>
      <c r="D74" s="73">
        <v>-1.678E-3</v>
      </c>
      <c r="E74" s="73">
        <v>-1.609E-3</v>
      </c>
      <c r="F74" s="73">
        <v>-1.4319999999999999E-3</v>
      </c>
      <c r="G74" s="73">
        <v>-1.1919999999999999E-3</v>
      </c>
      <c r="H74" s="73">
        <v>-1.034E-3</v>
      </c>
      <c r="I74" s="73">
        <v>-9.0899999999999998E-4</v>
      </c>
      <c r="J74" s="73">
        <v>-8.0699999999999999E-4</v>
      </c>
      <c r="K74" s="73">
        <v>-7.7300000000000003E-4</v>
      </c>
      <c r="L74" s="73">
        <v>-6.8999999999999997E-4</v>
      </c>
      <c r="M74" s="73">
        <v>-5.5500000000000005E-4</v>
      </c>
      <c r="N74" s="73">
        <v>-2.8499999999999999E-4</v>
      </c>
      <c r="O74" s="73">
        <v>-9.1000000000000003E-5</v>
      </c>
      <c r="P74" s="73">
        <v>1.02E-4</v>
      </c>
      <c r="Q74" s="73">
        <v>3.1599999999999998E-4</v>
      </c>
      <c r="R74" s="73">
        <v>4.64E-4</v>
      </c>
      <c r="S74" s="73">
        <v>4.8000000000000001E-4</v>
      </c>
      <c r="T74" s="73">
        <v>3.8200000000000002E-4</v>
      </c>
      <c r="U74" s="73">
        <v>2.2599999999999999E-4</v>
      </c>
      <c r="V74" s="73">
        <v>1.4100000000000001E-4</v>
      </c>
      <c r="W74" s="73">
        <v>2.6999999999999999E-5</v>
      </c>
      <c r="X74" s="73">
        <v>1.0000000000000001E-5</v>
      </c>
      <c r="Y74" s="73">
        <v>5.0000000000000004E-6</v>
      </c>
      <c r="Z74" s="73">
        <v>0</v>
      </c>
      <c r="AA74" s="73">
        <v>-7.2999999999999999E-5</v>
      </c>
      <c r="AB74" s="73">
        <v>-7.1000000000000005E-5</v>
      </c>
      <c r="AC74" s="73">
        <v>-1.0900000000000001E-4</v>
      </c>
      <c r="AD74" s="73">
        <v>-1.92E-4</v>
      </c>
      <c r="AE74" s="73">
        <v>-2.5599999999999999E-4</v>
      </c>
      <c r="AF74" s="73">
        <v>-3.3199999999999999E-4</v>
      </c>
      <c r="AG74" s="73">
        <v>-3.7100000000000002E-4</v>
      </c>
      <c r="AH74" s="73">
        <v>-4.35E-4</v>
      </c>
      <c r="AI74" s="73">
        <v>-4.64E-4</v>
      </c>
      <c r="AJ74" s="73">
        <v>-5.6499999999999996E-4</v>
      </c>
      <c r="AK74" s="73">
        <v>-6.8300000000000001E-4</v>
      </c>
    </row>
    <row r="75" spans="1:37" ht="12.75" customHeight="1">
      <c r="A75" s="73">
        <v>-2.2550000000000001E-3</v>
      </c>
      <c r="B75" s="73">
        <v>-2.0230000000000001E-3</v>
      </c>
      <c r="C75" s="73">
        <v>-1.8190000000000001E-3</v>
      </c>
      <c r="D75" s="73">
        <v>-1.743E-3</v>
      </c>
      <c r="E75" s="73">
        <v>-1.66E-3</v>
      </c>
      <c r="F75" s="73">
        <v>-1.4809999999999999E-3</v>
      </c>
      <c r="G75" s="73">
        <v>-1.2160000000000001E-3</v>
      </c>
      <c r="H75" s="73">
        <v>-1.021E-3</v>
      </c>
      <c r="I75" s="73">
        <v>-9.3899999999999995E-4</v>
      </c>
      <c r="J75" s="73">
        <v>-8.0400000000000003E-4</v>
      </c>
      <c r="K75" s="73">
        <v>-7.4799999999999997E-4</v>
      </c>
      <c r="L75" s="73">
        <v>-6.7400000000000001E-4</v>
      </c>
      <c r="M75" s="73">
        <v>-5.4199999999999995E-4</v>
      </c>
      <c r="N75" s="73">
        <v>-2.3499999999999999E-4</v>
      </c>
      <c r="O75" s="73">
        <v>-6.3E-5</v>
      </c>
      <c r="P75" s="73">
        <v>1.7699999999999999E-4</v>
      </c>
      <c r="Q75" s="73">
        <v>3.48E-4</v>
      </c>
      <c r="R75" s="73">
        <v>4.8799999999999999E-4</v>
      </c>
      <c r="S75" s="73">
        <v>5.13E-4</v>
      </c>
      <c r="T75" s="73">
        <v>3.97E-4</v>
      </c>
      <c r="U75" s="73">
        <v>2.6499999999999999E-4</v>
      </c>
      <c r="V75" s="73">
        <v>1.5899999999999999E-4</v>
      </c>
      <c r="W75" s="73">
        <v>5.7000000000000003E-5</v>
      </c>
      <c r="X75" s="73">
        <v>2.5999999999999998E-5</v>
      </c>
      <c r="Y75" s="73">
        <v>1.2E-5</v>
      </c>
      <c r="Z75" s="73">
        <v>0</v>
      </c>
      <c r="AA75" s="73">
        <v>-8.8999999999999995E-5</v>
      </c>
      <c r="AB75" s="73">
        <v>-1.1E-4</v>
      </c>
      <c r="AC75" s="73">
        <v>-9.1000000000000003E-5</v>
      </c>
      <c r="AD75" s="73">
        <v>-1.7699999999999999E-4</v>
      </c>
      <c r="AE75" s="73">
        <v>-2.31E-4</v>
      </c>
      <c r="AF75" s="73">
        <v>-2.9799999999999998E-4</v>
      </c>
      <c r="AG75" s="73">
        <v>-3.7100000000000002E-4</v>
      </c>
      <c r="AH75" s="73">
        <v>-4.4299999999999998E-4</v>
      </c>
      <c r="AI75" s="73">
        <v>-4.7100000000000001E-4</v>
      </c>
      <c r="AJ75" s="73">
        <v>-5.5599999999999996E-4</v>
      </c>
      <c r="AK75" s="73">
        <v>-6.4899999999999995E-4</v>
      </c>
    </row>
    <row r="76" spans="1:37" ht="12.75" customHeight="1">
      <c r="A76" s="73">
        <v>-2.1970000000000002E-3</v>
      </c>
      <c r="B76" s="73">
        <v>-1.9789999999999999E-3</v>
      </c>
      <c r="C76" s="73">
        <v>-1.817E-3</v>
      </c>
      <c r="D76" s="73">
        <v>-1.7730000000000001E-3</v>
      </c>
      <c r="E76" s="73">
        <v>-1.7099999999999999E-3</v>
      </c>
      <c r="F76" s="73">
        <v>-1.534E-3</v>
      </c>
      <c r="G76" s="73">
        <v>-1.2639999999999999E-3</v>
      </c>
      <c r="H76" s="73">
        <v>-1.0690000000000001E-3</v>
      </c>
      <c r="I76" s="73">
        <v>-9.6100000000000005E-4</v>
      </c>
      <c r="J76" s="73">
        <v>-8.6300000000000005E-4</v>
      </c>
      <c r="K76" s="73">
        <v>-8.12E-4</v>
      </c>
      <c r="L76" s="73">
        <v>-7.1699999999999997E-4</v>
      </c>
      <c r="M76" s="73">
        <v>-5.9500000000000004E-4</v>
      </c>
      <c r="N76" s="73">
        <v>-3.0499999999999999E-4</v>
      </c>
      <c r="O76" s="73">
        <v>-1.08E-4</v>
      </c>
      <c r="P76" s="73">
        <v>1.2799999999999999E-4</v>
      </c>
      <c r="Q76" s="73">
        <v>3.0600000000000001E-4</v>
      </c>
      <c r="R76" s="73">
        <v>4.6099999999999998E-4</v>
      </c>
      <c r="S76" s="73">
        <v>4.6500000000000003E-4</v>
      </c>
      <c r="T76" s="73">
        <v>3.9500000000000001E-4</v>
      </c>
      <c r="U76" s="73">
        <v>2.4600000000000002E-4</v>
      </c>
      <c r="V76" s="73">
        <v>1.47E-4</v>
      </c>
      <c r="W76" s="73">
        <v>7.8999999999999996E-5</v>
      </c>
      <c r="X76" s="73">
        <v>1.4E-5</v>
      </c>
      <c r="Y76" s="73">
        <v>1.5E-5</v>
      </c>
      <c r="Z76" s="73">
        <v>0</v>
      </c>
      <c r="AA76" s="73">
        <v>-1.01E-4</v>
      </c>
      <c r="AB76" s="73">
        <v>-9.2E-5</v>
      </c>
      <c r="AC76" s="73">
        <v>-1.35E-4</v>
      </c>
      <c r="AD76" s="73">
        <v>-1.93E-4</v>
      </c>
      <c r="AE76" s="73">
        <v>-2.4699999999999999E-4</v>
      </c>
      <c r="AF76" s="73">
        <v>-3.4299999999999999E-4</v>
      </c>
      <c r="AG76" s="73">
        <v>-3.8699999999999997E-4</v>
      </c>
      <c r="AH76" s="73">
        <v>-4.3199999999999998E-4</v>
      </c>
      <c r="AI76" s="73">
        <v>-4.8999999999999998E-4</v>
      </c>
      <c r="AJ76" s="73">
        <v>-5.8200000000000005E-4</v>
      </c>
      <c r="AK76" s="73">
        <v>-7.1199999999999996E-4</v>
      </c>
    </row>
    <row r="77" spans="1:37" ht="12.75" customHeight="1">
      <c r="A77" s="73">
        <v>-2.3089999999999999E-3</v>
      </c>
      <c r="B77" s="73">
        <v>-2.088E-3</v>
      </c>
      <c r="C77" s="73">
        <v>-1.9120000000000001E-3</v>
      </c>
      <c r="D77" s="73">
        <v>-1.851E-3</v>
      </c>
      <c r="E77" s="73">
        <v>-1.7949999999999999E-3</v>
      </c>
      <c r="F77" s="73">
        <v>-1.6180000000000001E-3</v>
      </c>
      <c r="G77" s="73">
        <v>-1.3699999999999999E-3</v>
      </c>
      <c r="H77" s="73">
        <v>-1.1640000000000001E-3</v>
      </c>
      <c r="I77" s="73">
        <v>-1.047E-3</v>
      </c>
      <c r="J77" s="73">
        <v>-9.7300000000000002E-4</v>
      </c>
      <c r="K77" s="73">
        <v>-9.0499999999999999E-4</v>
      </c>
      <c r="L77" s="73">
        <v>-8.1400000000000005E-4</v>
      </c>
      <c r="M77" s="73">
        <v>-6.8400000000000004E-4</v>
      </c>
      <c r="N77" s="73">
        <v>-3.7500000000000001E-4</v>
      </c>
      <c r="O77" s="73">
        <v>-1.7000000000000001E-4</v>
      </c>
      <c r="P77" s="73">
        <v>5.0000000000000002E-5</v>
      </c>
      <c r="Q77" s="73">
        <v>2.6499999999999999E-4</v>
      </c>
      <c r="R77" s="73">
        <v>4.1300000000000001E-4</v>
      </c>
      <c r="S77" s="73">
        <v>4.28E-4</v>
      </c>
      <c r="T77" s="73">
        <v>3.4299999999999999E-4</v>
      </c>
      <c r="U77" s="73">
        <v>2.24E-4</v>
      </c>
      <c r="V77" s="73">
        <v>1.2999999999999999E-4</v>
      </c>
      <c r="W77" s="73">
        <v>6.2000000000000003E-5</v>
      </c>
      <c r="X77" s="73">
        <v>2.3E-5</v>
      </c>
      <c r="Y77" s="73">
        <v>-1.8E-5</v>
      </c>
      <c r="Z77" s="73">
        <v>0</v>
      </c>
      <c r="AA77" s="73">
        <v>-8.8999999999999995E-5</v>
      </c>
      <c r="AB77" s="73">
        <v>-9.3999999999999994E-5</v>
      </c>
      <c r="AC77" s="73">
        <v>-1.18E-4</v>
      </c>
      <c r="AD77" s="73">
        <v>-1.73E-4</v>
      </c>
      <c r="AE77" s="73">
        <v>-2.52E-4</v>
      </c>
      <c r="AF77" s="73">
        <v>-3.4600000000000001E-4</v>
      </c>
      <c r="AG77" s="73">
        <v>-4.35E-4</v>
      </c>
      <c r="AH77" s="73">
        <v>-4.6099999999999998E-4</v>
      </c>
      <c r="AI77" s="73">
        <v>-5.1599999999999997E-4</v>
      </c>
      <c r="AJ77" s="73">
        <v>-6.11E-4</v>
      </c>
      <c r="AK77" s="73">
        <v>-7.6400000000000003E-4</v>
      </c>
    </row>
    <row r="78" spans="1:37" ht="12.75" customHeight="1">
      <c r="A78" s="73">
        <v>-2.496E-3</v>
      </c>
      <c r="B78" s="73">
        <v>-2.2690000000000002E-3</v>
      </c>
      <c r="C78" s="73">
        <v>-2.1029999999999998E-3</v>
      </c>
      <c r="D78" s="73">
        <v>-2.036E-3</v>
      </c>
      <c r="E78" s="73">
        <v>-1.9880000000000002E-3</v>
      </c>
      <c r="F78" s="73">
        <v>-1.7799999999999999E-3</v>
      </c>
      <c r="G78" s="73">
        <v>-1.518E-3</v>
      </c>
      <c r="H78" s="73">
        <v>-1.317E-3</v>
      </c>
      <c r="I78" s="73">
        <v>-1.1869999999999999E-3</v>
      </c>
      <c r="J78" s="73">
        <v>-1.093E-3</v>
      </c>
      <c r="K78" s="73">
        <v>-1.0150000000000001E-3</v>
      </c>
      <c r="L78" s="73">
        <v>-9.5E-4</v>
      </c>
      <c r="M78" s="73">
        <v>-8.0199999999999998E-4</v>
      </c>
      <c r="N78" s="73">
        <v>-5.1699999999999999E-4</v>
      </c>
      <c r="O78" s="73">
        <v>-2.6200000000000003E-4</v>
      </c>
      <c r="P78" s="73">
        <v>-3.1000000000000001E-5</v>
      </c>
      <c r="Q78" s="73">
        <v>1.3899999999999999E-4</v>
      </c>
      <c r="R78" s="73">
        <v>3.0200000000000002E-4</v>
      </c>
      <c r="S78" s="73">
        <v>3.3E-4</v>
      </c>
      <c r="T78" s="73">
        <v>2.7500000000000002E-4</v>
      </c>
      <c r="U78" s="73">
        <v>1.75E-4</v>
      </c>
      <c r="V78" s="73">
        <v>1.1900000000000001E-4</v>
      </c>
      <c r="W78" s="73">
        <v>2.1999999999999999E-5</v>
      </c>
      <c r="X78" s="73">
        <v>2.3E-5</v>
      </c>
      <c r="Y78" s="73">
        <v>-3.0000000000000001E-5</v>
      </c>
      <c r="Z78" s="73">
        <v>0</v>
      </c>
      <c r="AA78" s="73">
        <v>-1.17E-4</v>
      </c>
      <c r="AB78" s="73">
        <v>-1.18E-4</v>
      </c>
      <c r="AC78" s="73">
        <v>-1.76E-4</v>
      </c>
      <c r="AD78" s="73">
        <v>-2.2699999999999999E-4</v>
      </c>
      <c r="AE78" s="73">
        <v>-2.99E-4</v>
      </c>
      <c r="AF78" s="73">
        <v>-3.86E-4</v>
      </c>
      <c r="AG78" s="73">
        <v>-4.9799999999999996E-4</v>
      </c>
      <c r="AH78" s="73">
        <v>-5.2300000000000003E-4</v>
      </c>
      <c r="AI78" s="73">
        <v>-5.5699999999999999E-4</v>
      </c>
      <c r="AJ78" s="73">
        <v>-7.0399999999999998E-4</v>
      </c>
      <c r="AK78" s="73">
        <v>-7.5699999999999997E-4</v>
      </c>
    </row>
    <row r="79" spans="1:37" ht="12.75" customHeight="1">
      <c r="A79" s="73">
        <v>-2.5760000000000002E-3</v>
      </c>
      <c r="B79" s="73">
        <v>-2.33E-3</v>
      </c>
      <c r="C79" s="73">
        <v>-2.1250000000000002E-3</v>
      </c>
      <c r="D79" s="73">
        <v>-2.0460000000000001E-3</v>
      </c>
      <c r="E79" s="73">
        <v>-2.0089999999999999E-3</v>
      </c>
      <c r="F79" s="73">
        <v>-1.815E-3</v>
      </c>
      <c r="G79" s="73">
        <v>-1.5319999999999999E-3</v>
      </c>
      <c r="H79" s="73">
        <v>-1.341E-3</v>
      </c>
      <c r="I79" s="73">
        <v>-1.2620000000000001E-3</v>
      </c>
      <c r="J79" s="73">
        <v>-1.173E-3</v>
      </c>
      <c r="K79" s="73">
        <v>-1.0759999999999999E-3</v>
      </c>
      <c r="L79" s="73">
        <v>-1.0250000000000001E-3</v>
      </c>
      <c r="M79" s="73">
        <v>-8.7900000000000001E-4</v>
      </c>
      <c r="N79" s="73">
        <v>-5.9100000000000005E-4</v>
      </c>
      <c r="O79" s="73">
        <v>-3.59E-4</v>
      </c>
      <c r="P79" s="73">
        <v>-1.3300000000000001E-4</v>
      </c>
      <c r="Q79" s="73">
        <v>5.3000000000000001E-5</v>
      </c>
      <c r="R79" s="73">
        <v>1.9799999999999999E-4</v>
      </c>
      <c r="S79" s="73">
        <v>2.5799999999999998E-4</v>
      </c>
      <c r="T79" s="73">
        <v>2.1100000000000001E-4</v>
      </c>
      <c r="U79" s="73">
        <v>1.08E-4</v>
      </c>
      <c r="V79" s="73">
        <v>8.5000000000000006E-5</v>
      </c>
      <c r="W79" s="73">
        <v>4.5000000000000003E-5</v>
      </c>
      <c r="X79" s="73">
        <v>1.0000000000000001E-5</v>
      </c>
      <c r="Y79" s="73">
        <v>-9.0000000000000002E-6</v>
      </c>
      <c r="Z79" s="73">
        <v>0</v>
      </c>
      <c r="AA79" s="73">
        <v>-1.17E-4</v>
      </c>
      <c r="AB79" s="73">
        <v>-1.4799999999999999E-4</v>
      </c>
      <c r="AC79" s="73">
        <v>-2.05E-4</v>
      </c>
      <c r="AD79" s="73">
        <v>-2.61E-4</v>
      </c>
      <c r="AE79" s="73">
        <v>-3.9800000000000002E-4</v>
      </c>
      <c r="AF79" s="73">
        <v>-5.0699999999999996E-4</v>
      </c>
      <c r="AG79" s="73">
        <v>-5.4799999999999998E-4</v>
      </c>
      <c r="AH79" s="73">
        <v>-5.9500000000000004E-4</v>
      </c>
      <c r="AI79" s="73">
        <v>-6.38E-4</v>
      </c>
      <c r="AJ79" s="73">
        <v>-7.54E-4</v>
      </c>
      <c r="AK79" s="73">
        <v>-8.4199999999999998E-4</v>
      </c>
    </row>
    <row r="80" spans="1:37" ht="12.75" customHeight="1">
      <c r="A80" s="73">
        <v>-2.483E-3</v>
      </c>
      <c r="B80" s="73">
        <v>-2.258E-3</v>
      </c>
      <c r="C80" s="73">
        <v>-2.0669999999999998E-3</v>
      </c>
      <c r="D80" s="73">
        <v>-1.9919999999999998E-3</v>
      </c>
      <c r="E80" s="73">
        <v>-1.952E-3</v>
      </c>
      <c r="F80" s="73">
        <v>-1.7619999999999999E-3</v>
      </c>
      <c r="G80" s="73">
        <v>-1.5E-3</v>
      </c>
      <c r="H80" s="73">
        <v>-1.3190000000000001E-3</v>
      </c>
      <c r="I80" s="73">
        <v>-1.2160000000000001E-3</v>
      </c>
      <c r="J80" s="73">
        <v>-1.1559999999999999E-3</v>
      </c>
      <c r="K80" s="73">
        <v>-1.062E-3</v>
      </c>
      <c r="L80" s="73">
        <v>-1.0039999999999999E-3</v>
      </c>
      <c r="M80" s="73">
        <v>-8.5999999999999998E-4</v>
      </c>
      <c r="N80" s="73">
        <v>-6.1799999999999995E-4</v>
      </c>
      <c r="O80" s="73">
        <v>-3.8900000000000002E-4</v>
      </c>
      <c r="P80" s="73">
        <v>-1.7200000000000001E-4</v>
      </c>
      <c r="Q80" s="73">
        <v>4.8999999999999998E-5</v>
      </c>
      <c r="R80" s="73">
        <v>1.8699999999999999E-4</v>
      </c>
      <c r="S80" s="73">
        <v>2.1000000000000001E-4</v>
      </c>
      <c r="T80" s="73">
        <v>1.8699999999999999E-4</v>
      </c>
      <c r="U80" s="73">
        <v>1.13E-4</v>
      </c>
      <c r="V80" s="73">
        <v>9.3999999999999994E-5</v>
      </c>
      <c r="W80" s="73">
        <v>4.3000000000000002E-5</v>
      </c>
      <c r="X80" s="73">
        <v>7.4999999999999993E-5</v>
      </c>
      <c r="Y80" s="73">
        <v>2.1999999999999999E-5</v>
      </c>
      <c r="Z80" s="73">
        <v>0</v>
      </c>
      <c r="AA80" s="73">
        <v>-1.2999999999999999E-4</v>
      </c>
      <c r="AB80" s="73">
        <v>-1.8100000000000001E-4</v>
      </c>
      <c r="AC80" s="73">
        <v>-2.23E-4</v>
      </c>
      <c r="AD80" s="73">
        <v>-3.1700000000000001E-4</v>
      </c>
      <c r="AE80" s="73">
        <v>-4.4299999999999998E-4</v>
      </c>
      <c r="AF80" s="73">
        <v>-5.4500000000000002E-4</v>
      </c>
      <c r="AG80" s="73">
        <v>-6.3699999999999998E-4</v>
      </c>
      <c r="AH80" s="73">
        <v>-6.96E-4</v>
      </c>
      <c r="AI80" s="73">
        <v>-7.5100000000000004E-4</v>
      </c>
      <c r="AJ80" s="73">
        <v>-8.4999999999999995E-4</v>
      </c>
      <c r="AK80" s="73">
        <v>-9.8700000000000003E-4</v>
      </c>
    </row>
    <row r="81" spans="1:37" ht="12.75" customHeight="1">
      <c r="A81" s="73">
        <v>-2.3830000000000001E-3</v>
      </c>
      <c r="B81" s="73">
        <v>-2.147E-3</v>
      </c>
      <c r="C81" s="73">
        <v>-1.967E-3</v>
      </c>
      <c r="D81" s="73">
        <v>-1.915E-3</v>
      </c>
      <c r="E81" s="73">
        <v>-1.89E-3</v>
      </c>
      <c r="F81" s="73">
        <v>-1.7279999999999999E-3</v>
      </c>
      <c r="G81" s="73">
        <v>-1.4660000000000001E-3</v>
      </c>
      <c r="H81" s="73">
        <v>-1.263E-3</v>
      </c>
      <c r="I81" s="73">
        <v>-1.1919999999999999E-3</v>
      </c>
      <c r="J81" s="73">
        <v>-1.1509999999999999E-3</v>
      </c>
      <c r="K81" s="73">
        <v>-1.018E-3</v>
      </c>
      <c r="L81" s="73">
        <v>-1.016E-3</v>
      </c>
      <c r="M81" s="73">
        <v>-8.9300000000000002E-4</v>
      </c>
      <c r="N81" s="73">
        <v>-6.3199999999999997E-4</v>
      </c>
      <c r="O81" s="73">
        <v>-4.17E-4</v>
      </c>
      <c r="P81" s="73">
        <v>-1.8200000000000001E-4</v>
      </c>
      <c r="Q81" s="73">
        <v>-6.9999999999999999E-6</v>
      </c>
      <c r="R81" s="73">
        <v>1.13E-4</v>
      </c>
      <c r="S81" s="73">
        <v>1.5200000000000001E-4</v>
      </c>
      <c r="T81" s="73">
        <v>9.6000000000000002E-5</v>
      </c>
      <c r="U81" s="73">
        <v>1.25E-4</v>
      </c>
      <c r="V81" s="73">
        <v>1.02E-4</v>
      </c>
      <c r="W81" s="73">
        <v>1.02E-4</v>
      </c>
      <c r="X81" s="73">
        <v>1.05E-4</v>
      </c>
      <c r="Y81" s="73">
        <v>4.0000000000000003E-5</v>
      </c>
      <c r="Z81" s="73">
        <v>0</v>
      </c>
      <c r="AA81" s="73">
        <v>-1.0900000000000001E-4</v>
      </c>
      <c r="AB81" s="73">
        <v>-2.04E-4</v>
      </c>
      <c r="AC81" s="73">
        <v>-2.4699999999999999E-4</v>
      </c>
      <c r="AD81" s="73">
        <v>-3.9599999999999998E-4</v>
      </c>
      <c r="AE81" s="73">
        <v>-4.8099999999999998E-4</v>
      </c>
      <c r="AF81" s="73">
        <v>-6.4099999999999997E-4</v>
      </c>
      <c r="AG81" s="73">
        <v>-7.1699999999999997E-4</v>
      </c>
      <c r="AH81" s="73">
        <v>-7.9199999999999995E-4</v>
      </c>
      <c r="AI81" s="73">
        <v>-8.4999999999999995E-4</v>
      </c>
      <c r="AJ81" s="73">
        <v>-9.5E-4</v>
      </c>
      <c r="AK81" s="73">
        <v>-1.08E-3</v>
      </c>
    </row>
    <row r="82" spans="1:37" ht="12.75" customHeight="1">
      <c r="A82" s="73">
        <v>-2.2300000000000002E-3</v>
      </c>
      <c r="B82" s="73">
        <v>-1.967E-3</v>
      </c>
      <c r="C82" s="73">
        <v>-1.789E-3</v>
      </c>
      <c r="D82" s="73">
        <v>-1.735E-3</v>
      </c>
      <c r="E82" s="73">
        <v>-1.7390000000000001E-3</v>
      </c>
      <c r="F82" s="73">
        <v>-1.5690000000000001E-3</v>
      </c>
      <c r="G82" s="73">
        <v>-1.3270000000000001E-3</v>
      </c>
      <c r="H82" s="73">
        <v>-1.158E-3</v>
      </c>
      <c r="I82" s="73">
        <v>-1.0679999999999999E-3</v>
      </c>
      <c r="J82" s="73">
        <v>-1.0660000000000001E-3</v>
      </c>
      <c r="K82" s="73">
        <v>-9.2100000000000005E-4</v>
      </c>
      <c r="L82" s="73">
        <v>-9.3000000000000005E-4</v>
      </c>
      <c r="M82" s="73">
        <v>-8.4999999999999995E-4</v>
      </c>
      <c r="N82" s="73">
        <v>-6.02E-4</v>
      </c>
      <c r="O82" s="73">
        <v>-4.1100000000000002E-4</v>
      </c>
      <c r="P82" s="73">
        <v>-2.1499999999999999E-4</v>
      </c>
      <c r="Q82" s="73">
        <v>-4.0000000000000003E-5</v>
      </c>
      <c r="R82" s="73">
        <v>9.3999999999999994E-5</v>
      </c>
      <c r="S82" s="73">
        <v>1.25E-4</v>
      </c>
      <c r="T82" s="73">
        <v>1.2799999999999999E-4</v>
      </c>
      <c r="U82" s="73">
        <v>7.4999999999999993E-5</v>
      </c>
      <c r="V82" s="73">
        <v>1.5899999999999999E-4</v>
      </c>
      <c r="W82" s="73">
        <v>1.3799999999999999E-4</v>
      </c>
      <c r="X82" s="73">
        <v>1.17E-4</v>
      </c>
      <c r="Y82" s="73">
        <v>4.3999999999999999E-5</v>
      </c>
      <c r="Z82" s="73">
        <v>0</v>
      </c>
      <c r="AA82" s="73">
        <v>-1.64E-4</v>
      </c>
      <c r="AB82" s="73">
        <v>-2.12E-4</v>
      </c>
      <c r="AC82" s="73">
        <v>-3.1399999999999999E-4</v>
      </c>
      <c r="AD82" s="73">
        <v>-4.4499999999999997E-4</v>
      </c>
      <c r="AE82" s="73">
        <v>-6.1600000000000001E-4</v>
      </c>
      <c r="AF82" s="73">
        <v>-7.6000000000000004E-4</v>
      </c>
      <c r="AG82" s="73">
        <v>-8.3799999999999999E-4</v>
      </c>
      <c r="AH82" s="73">
        <v>-9.3199999999999999E-4</v>
      </c>
      <c r="AI82" s="73">
        <v>-9.6199999999999996E-4</v>
      </c>
      <c r="AJ82" s="73">
        <v>-1.023E-3</v>
      </c>
      <c r="AK82" s="73">
        <v>-1.183E-3</v>
      </c>
    </row>
    <row r="83" spans="1:37" ht="12.75" customHeight="1">
      <c r="A83" s="73">
        <v>-2.1419999999999998E-3</v>
      </c>
      <c r="B83" s="73">
        <v>-1.869E-3</v>
      </c>
      <c r="C83" s="73">
        <v>-1.6770000000000001E-3</v>
      </c>
      <c r="D83" s="73">
        <v>-1.6299999999999999E-3</v>
      </c>
      <c r="E83" s="73">
        <v>-1.6299999999999999E-3</v>
      </c>
      <c r="F83" s="73">
        <v>-1.508E-3</v>
      </c>
      <c r="G83" s="73">
        <v>-1.258E-3</v>
      </c>
      <c r="H83" s="73">
        <v>-1.0809999999999999E-3</v>
      </c>
      <c r="I83" s="73">
        <v>-1.01E-3</v>
      </c>
      <c r="J83" s="73">
        <v>-9.2199999999999997E-4</v>
      </c>
      <c r="K83" s="73">
        <v>-8.7699999999999996E-4</v>
      </c>
      <c r="L83" s="73">
        <v>-8.7500000000000002E-4</v>
      </c>
      <c r="M83" s="73">
        <v>-8.1300000000000003E-4</v>
      </c>
      <c r="N83" s="73">
        <v>-6.0599999999999998E-4</v>
      </c>
      <c r="O83" s="73">
        <v>-3.7100000000000002E-4</v>
      </c>
      <c r="P83" s="73">
        <v>-2.13E-4</v>
      </c>
      <c r="Q83" s="73">
        <v>-1.7E-5</v>
      </c>
      <c r="R83" s="73">
        <v>4.3000000000000002E-5</v>
      </c>
      <c r="S83" s="73">
        <v>1.1900000000000001E-4</v>
      </c>
      <c r="T83" s="73">
        <v>8.3999999999999995E-5</v>
      </c>
      <c r="U83" s="73">
        <v>6.9999999999999994E-5</v>
      </c>
      <c r="V83" s="73">
        <v>1.4799999999999999E-4</v>
      </c>
      <c r="W83" s="73">
        <v>1.25E-4</v>
      </c>
      <c r="X83" s="73">
        <v>1.0399999999999999E-4</v>
      </c>
      <c r="Y83" s="73">
        <v>3.4E-5</v>
      </c>
      <c r="Z83" s="73">
        <v>0</v>
      </c>
      <c r="AA83" s="73">
        <v>-1.8900000000000001E-4</v>
      </c>
      <c r="AB83" s="73">
        <v>-2.6800000000000001E-4</v>
      </c>
      <c r="AC83" s="73">
        <v>-3.59E-4</v>
      </c>
      <c r="AD83" s="73">
        <v>-5.4600000000000004E-4</v>
      </c>
      <c r="AE83" s="73">
        <v>-7.0899999999999999E-4</v>
      </c>
      <c r="AF83" s="73">
        <v>-8.3299999999999997E-4</v>
      </c>
      <c r="AG83" s="73">
        <v>-9.6100000000000005E-4</v>
      </c>
      <c r="AH83" s="73">
        <v>-1.052E-3</v>
      </c>
      <c r="AI83" s="73">
        <v>-1.072E-3</v>
      </c>
      <c r="AJ83" s="73">
        <v>-1.175E-3</v>
      </c>
      <c r="AK83" s="73">
        <v>-1.3600000000000001E-3</v>
      </c>
    </row>
    <row r="84" spans="1:37" ht="12.75" customHeight="1">
      <c r="A84" s="73">
        <v>-1.8400000000000001E-3</v>
      </c>
      <c r="B84" s="73">
        <v>-1.5809999999999999E-3</v>
      </c>
      <c r="C84" s="73">
        <v>-1.3979999999999999E-3</v>
      </c>
      <c r="D84" s="73">
        <v>-1.3810000000000001E-3</v>
      </c>
      <c r="E84" s="73">
        <v>-1.354E-3</v>
      </c>
      <c r="F84" s="73">
        <v>-1.2700000000000001E-3</v>
      </c>
      <c r="G84" s="73">
        <v>-1.008E-3</v>
      </c>
      <c r="H84" s="73">
        <v>-8.7100000000000003E-4</v>
      </c>
      <c r="I84" s="73">
        <v>-8.0999999999999996E-4</v>
      </c>
      <c r="J84" s="73">
        <v>-7.5799999999999999E-4</v>
      </c>
      <c r="K84" s="73">
        <v>-7.0399999999999998E-4</v>
      </c>
      <c r="L84" s="73">
        <v>-7.2400000000000003E-4</v>
      </c>
      <c r="M84" s="73">
        <v>-6.5200000000000002E-4</v>
      </c>
      <c r="N84" s="73">
        <v>-4.9299999999999995E-4</v>
      </c>
      <c r="O84" s="73">
        <v>-2.9300000000000002E-4</v>
      </c>
      <c r="P84" s="73">
        <v>-1.1E-4</v>
      </c>
      <c r="Q84" s="73">
        <v>4.6E-5</v>
      </c>
      <c r="R84" s="73">
        <v>1.13E-4</v>
      </c>
      <c r="S84" s="73">
        <v>2.1000000000000001E-4</v>
      </c>
      <c r="T84" s="73">
        <v>1.26E-4</v>
      </c>
      <c r="U84" s="73">
        <v>1.11E-4</v>
      </c>
      <c r="V84" s="73">
        <v>1.9100000000000001E-4</v>
      </c>
      <c r="W84" s="73">
        <v>1.3899999999999999E-4</v>
      </c>
      <c r="X84" s="73">
        <v>1.3799999999999999E-4</v>
      </c>
      <c r="Y84" s="73">
        <v>7.3999999999999996E-5</v>
      </c>
      <c r="Z84" s="73">
        <v>0</v>
      </c>
      <c r="AA84" s="73">
        <v>-2.23E-4</v>
      </c>
      <c r="AB84" s="73">
        <v>-2.9799999999999998E-4</v>
      </c>
      <c r="AC84" s="73">
        <v>-4.2099999999999999E-4</v>
      </c>
      <c r="AD84" s="73">
        <v>-5.6099999999999998E-4</v>
      </c>
      <c r="AE84" s="73">
        <v>-7.5000000000000002E-4</v>
      </c>
      <c r="AF84" s="73">
        <v>-9.2500000000000004E-4</v>
      </c>
      <c r="AG84" s="73">
        <v>-1.0059999999999999E-3</v>
      </c>
      <c r="AH84" s="73">
        <v>-1.0709999999999999E-3</v>
      </c>
      <c r="AI84" s="73">
        <v>-1.163E-3</v>
      </c>
      <c r="AJ84" s="73">
        <v>-1.196E-3</v>
      </c>
      <c r="AK84" s="73">
        <v>-1.3849999999999999E-3</v>
      </c>
    </row>
    <row r="85" spans="1:37" ht="12.75" customHeight="1">
      <c r="A85" s="73">
        <v>-1.6180000000000001E-3</v>
      </c>
      <c r="B85" s="73">
        <v>-1.3519999999999999E-3</v>
      </c>
      <c r="C85" s="73">
        <v>-1.163E-3</v>
      </c>
      <c r="D85" s="73">
        <v>-1.1329999999999999E-3</v>
      </c>
      <c r="E85" s="73">
        <v>-1.1609999999999999E-3</v>
      </c>
      <c r="F85" s="73">
        <v>-1.0529999999999999E-3</v>
      </c>
      <c r="G85" s="73">
        <v>-8.4000000000000003E-4</v>
      </c>
      <c r="H85" s="73">
        <v>-6.6399999999999999E-4</v>
      </c>
      <c r="I85" s="73">
        <v>-6.3000000000000003E-4</v>
      </c>
      <c r="J85" s="73">
        <v>-5.8900000000000001E-4</v>
      </c>
      <c r="K85" s="73">
        <v>-5.44E-4</v>
      </c>
      <c r="L85" s="73">
        <v>-5.5900000000000004E-4</v>
      </c>
      <c r="M85" s="73">
        <v>-4.8299999999999998E-4</v>
      </c>
      <c r="N85" s="73">
        <v>-3.3599999999999998E-4</v>
      </c>
      <c r="O85" s="73">
        <v>-1.37E-4</v>
      </c>
      <c r="P85" s="73">
        <v>-6.9999999999999999E-6</v>
      </c>
      <c r="Q85" s="73">
        <v>1.2E-4</v>
      </c>
      <c r="R85" s="73">
        <v>1.8799999999999999E-4</v>
      </c>
      <c r="S85" s="73">
        <v>2.2900000000000001E-4</v>
      </c>
      <c r="T85" s="73">
        <v>2.2900000000000001E-4</v>
      </c>
      <c r="U85" s="73">
        <v>1.5699999999999999E-4</v>
      </c>
      <c r="V85" s="73">
        <v>2.2100000000000001E-4</v>
      </c>
      <c r="W85" s="73">
        <v>1.7200000000000001E-4</v>
      </c>
      <c r="X85" s="73">
        <v>1.3799999999999999E-4</v>
      </c>
      <c r="Y85" s="73">
        <v>6.3E-5</v>
      </c>
      <c r="Z85" s="73">
        <v>0</v>
      </c>
      <c r="AA85" s="73">
        <v>-2.2100000000000001E-4</v>
      </c>
      <c r="AB85" s="73">
        <v>-3.4499999999999998E-4</v>
      </c>
      <c r="AC85" s="73">
        <v>-4.0099999999999999E-4</v>
      </c>
      <c r="AD85" s="73">
        <v>-6.0599999999999998E-4</v>
      </c>
      <c r="AE85" s="73">
        <v>-8.1999999999999998E-4</v>
      </c>
      <c r="AF85" s="73">
        <v>-9.6199999999999996E-4</v>
      </c>
      <c r="AG85" s="73">
        <v>-1.08E-3</v>
      </c>
      <c r="AH85" s="73">
        <v>-1.106E-3</v>
      </c>
      <c r="AI85" s="73">
        <v>-1.212E-3</v>
      </c>
      <c r="AJ85" s="73">
        <v>-1.261E-3</v>
      </c>
      <c r="AK85" s="73">
        <v>-1.3600000000000001E-3</v>
      </c>
    </row>
    <row r="86" spans="1:37" ht="12.75" customHeight="1">
      <c r="A86" s="73">
        <v>-1.4430000000000001E-3</v>
      </c>
      <c r="B86" s="73">
        <v>-1.1800000000000001E-3</v>
      </c>
      <c r="C86" s="73">
        <v>-1.0250000000000001E-3</v>
      </c>
      <c r="D86" s="73">
        <v>-9.990000000000001E-4</v>
      </c>
      <c r="E86" s="73">
        <v>-1.023E-3</v>
      </c>
      <c r="F86" s="73">
        <v>-9.2500000000000004E-4</v>
      </c>
      <c r="G86" s="73">
        <v>-7.0200000000000004E-4</v>
      </c>
      <c r="H86" s="73">
        <v>-5.3799999999999996E-4</v>
      </c>
      <c r="I86" s="73">
        <v>-5.1900000000000004E-4</v>
      </c>
      <c r="J86" s="73">
        <v>-4.5600000000000003E-4</v>
      </c>
      <c r="K86" s="73">
        <v>-4.44E-4</v>
      </c>
      <c r="L86" s="73">
        <v>-4.9600000000000002E-4</v>
      </c>
      <c r="M86" s="73">
        <v>-4.1800000000000002E-4</v>
      </c>
      <c r="N86" s="73">
        <v>-2.7700000000000001E-4</v>
      </c>
      <c r="O86" s="73">
        <v>-1.21E-4</v>
      </c>
      <c r="P86" s="73">
        <v>3.1999999999999999E-5</v>
      </c>
      <c r="Q86" s="73">
        <v>1.25E-4</v>
      </c>
      <c r="R86" s="73">
        <v>2.2100000000000001E-4</v>
      </c>
      <c r="S86" s="73">
        <v>2.9799999999999998E-4</v>
      </c>
      <c r="T86" s="73">
        <v>2.4000000000000001E-4</v>
      </c>
      <c r="U86" s="73">
        <v>1.8799999999999999E-4</v>
      </c>
      <c r="V86" s="73">
        <v>2.05E-4</v>
      </c>
      <c r="W86" s="73">
        <v>1.63E-4</v>
      </c>
      <c r="X86" s="73">
        <v>1.2400000000000001E-4</v>
      </c>
      <c r="Y86" s="73">
        <v>4.0000000000000003E-5</v>
      </c>
      <c r="Z86" s="73">
        <v>0</v>
      </c>
      <c r="AA86" s="73">
        <v>-2.4800000000000001E-4</v>
      </c>
      <c r="AB86" s="73">
        <v>-3.6900000000000002E-4</v>
      </c>
      <c r="AC86" s="73">
        <v>-4.2400000000000001E-4</v>
      </c>
      <c r="AD86" s="73">
        <v>-6.0800000000000003E-4</v>
      </c>
      <c r="AE86" s="73">
        <v>-8.7799999999999998E-4</v>
      </c>
      <c r="AF86" s="73">
        <v>-9.990000000000001E-4</v>
      </c>
      <c r="AG86" s="73">
        <v>-1.0950000000000001E-3</v>
      </c>
      <c r="AH86" s="73">
        <v>-1.14E-3</v>
      </c>
      <c r="AI86" s="73">
        <v>-1.1999999999999999E-3</v>
      </c>
      <c r="AJ86" s="73">
        <v>-1.299E-3</v>
      </c>
      <c r="AK86" s="73">
        <v>-1.4059999999999999E-3</v>
      </c>
    </row>
    <row r="87" spans="1:3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</row>
    <row r="88" spans="1:37" ht="12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</row>
    <row r="89" spans="1:37" ht="12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</row>
    <row r="90" spans="1:37" ht="12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</row>
    <row r="91" spans="1:37" ht="12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</row>
    <row r="92" spans="1:37" ht="1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</row>
    <row r="93" spans="1:37" ht="12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</row>
    <row r="94" spans="1:37" ht="12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</row>
    <row r="95" spans="1:37" ht="12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</row>
    <row r="96" spans="1:37" ht="12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</row>
    <row r="97" spans="1:37" ht="12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</row>
    <row r="98" spans="1:37" ht="12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</row>
    <row r="99" spans="1:37" ht="12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</row>
    <row r="100" spans="1:37" ht="12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</row>
    <row r="101" spans="1:37" ht="12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</row>
    <row r="102" spans="1:37" ht="1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</row>
    <row r="103" spans="1:37" ht="12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</row>
    <row r="104" spans="1:37" ht="12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</row>
    <row r="105" spans="1:37" ht="12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</row>
    <row r="106" spans="1:37" ht="12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</row>
    <row r="107" spans="1:37" ht="12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</row>
    <row r="108" spans="1:37" ht="12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</row>
    <row r="109" spans="1:37" ht="12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</row>
    <row r="110" spans="1:37" ht="12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</row>
    <row r="111" spans="1:37" ht="12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</row>
    <row r="112" spans="1:37" ht="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</row>
    <row r="113" spans="1:37" ht="12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</row>
    <row r="114" spans="1:37" ht="12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</row>
    <row r="115" spans="1:37" ht="12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</row>
    <row r="116" spans="1:37" ht="12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</row>
    <row r="117" spans="1:37" ht="12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</row>
    <row r="118" spans="1:37" ht="12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</row>
    <row r="119" spans="1:37" ht="12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</row>
    <row r="120" spans="1:37" ht="12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</row>
    <row r="121" spans="1:37" ht="12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</row>
    <row r="122" spans="1:37" ht="1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</row>
    <row r="123" spans="1:37" ht="12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</row>
    <row r="124" spans="1:37" ht="12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</row>
    <row r="125" spans="1:37" ht="12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</row>
    <row r="126" spans="1:37" ht="12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</row>
    <row r="127" spans="1:37" ht="12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</row>
    <row r="128" spans="1:37" ht="12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</row>
    <row r="129" spans="1:37" ht="12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</row>
    <row r="130" spans="1:37" ht="12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</row>
    <row r="131" spans="1:37" ht="12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</row>
    <row r="132" spans="1:37" ht="1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</row>
    <row r="133" spans="1:37" ht="12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</row>
    <row r="134" spans="1:37" ht="12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</row>
    <row r="135" spans="1:37" ht="12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</row>
    <row r="136" spans="1:37" ht="12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</row>
    <row r="137" spans="1:37" ht="12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</row>
    <row r="138" spans="1:37" ht="12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</row>
    <row r="139" spans="1:37" ht="12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</row>
    <row r="140" spans="1:37" ht="12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</row>
    <row r="141" spans="1:37" ht="12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</row>
    <row r="142" spans="1:37" ht="1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</row>
    <row r="143" spans="1:37" ht="12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</row>
    <row r="144" spans="1:37" ht="12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</row>
    <row r="145" spans="1:37" ht="12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</row>
    <row r="146" spans="1:37" ht="12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</row>
    <row r="147" spans="1:37" ht="12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</row>
    <row r="148" spans="1:37" ht="12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</row>
    <row r="149" spans="1:37" ht="12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</row>
    <row r="150" spans="1:37" ht="12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</row>
    <row r="151" spans="1:37" ht="12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</row>
    <row r="152" spans="1:37" ht="1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</row>
    <row r="153" spans="1:37" ht="12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</row>
    <row r="154" spans="1:37" ht="12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</row>
    <row r="155" spans="1:37" ht="12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</row>
    <row r="156" spans="1:37" ht="12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</row>
    <row r="157" spans="1:37" ht="12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</row>
    <row r="158" spans="1:37" ht="12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</row>
    <row r="159" spans="1:37" ht="12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</row>
    <row r="160" spans="1:37" ht="12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</row>
    <row r="161" spans="1:37" ht="12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</row>
    <row r="162" spans="1:37" ht="1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</row>
    <row r="163" spans="1:37" ht="12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</row>
    <row r="164" spans="1:37" ht="12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</row>
    <row r="165" spans="1:37" ht="12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</row>
    <row r="166" spans="1:37" ht="12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</row>
    <row r="167" spans="1:37" ht="12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</row>
    <row r="168" spans="1:37" ht="12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</row>
    <row r="169" spans="1:37" ht="12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</row>
    <row r="170" spans="1:37" ht="12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</row>
    <row r="171" spans="1:37" ht="12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</row>
    <row r="172" spans="1:37" ht="1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</row>
    <row r="173" spans="1:37" ht="12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</row>
    <row r="174" spans="1:37" ht="12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</row>
    <row r="175" spans="1:37" ht="12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</row>
    <row r="176" spans="1:37" ht="12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</row>
    <row r="177" spans="1:37" ht="12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</row>
    <row r="178" spans="1:37" ht="12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</row>
    <row r="179" spans="1:37" ht="12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</row>
    <row r="180" spans="1:37" ht="12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</row>
    <row r="181" spans="1:37" ht="12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</row>
    <row r="182" spans="1:37" ht="1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</row>
    <row r="183" spans="1:37" ht="12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</row>
    <row r="184" spans="1:37" ht="12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</row>
    <row r="185" spans="1:37" ht="12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</row>
    <row r="186" spans="1:37" ht="12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</row>
    <row r="187" spans="1:37" ht="12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</row>
    <row r="188" spans="1:37" ht="12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</row>
    <row r="189" spans="1:37" ht="12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</row>
    <row r="190" spans="1:37" ht="12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</row>
    <row r="191" spans="1:37" ht="12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</row>
    <row r="192" spans="1:37" ht="1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</row>
    <row r="193" spans="1:37" ht="12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</row>
    <row r="194" spans="1:37" ht="12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</row>
    <row r="195" spans="1:37" ht="12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</row>
    <row r="196" spans="1:37" ht="12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</row>
    <row r="197" spans="1:37" ht="12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</row>
    <row r="198" spans="1:37" ht="12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</row>
    <row r="199" spans="1:37" ht="12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</row>
    <row r="200" spans="1:37" ht="12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</row>
    <row r="201" spans="1:37" ht="12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</row>
    <row r="202" spans="1:37" ht="1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</row>
    <row r="203" spans="1:37" ht="12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</row>
    <row r="204" spans="1:37" ht="12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</row>
    <row r="205" spans="1:37" ht="12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</row>
    <row r="206" spans="1:37" ht="12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</row>
    <row r="207" spans="1:37" ht="12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</row>
    <row r="208" spans="1:37" ht="12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</row>
    <row r="209" spans="1:37" ht="12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</row>
    <row r="210" spans="1:37" ht="12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</row>
    <row r="211" spans="1:37" ht="12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</row>
    <row r="212" spans="1:37" ht="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</row>
    <row r="213" spans="1:37" ht="12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</row>
    <row r="214" spans="1:37" ht="12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</row>
    <row r="215" spans="1:37" ht="12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</row>
    <row r="216" spans="1:37" ht="12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</row>
    <row r="217" spans="1:37" ht="12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</row>
    <row r="218" spans="1:37" ht="12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</row>
    <row r="219" spans="1:37" ht="12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</row>
    <row r="220" spans="1:37" ht="12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</row>
    <row r="221" spans="1:37" ht="12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</row>
    <row r="222" spans="1:37" ht="1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</row>
    <row r="223" spans="1:37" ht="12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</row>
    <row r="224" spans="1:37" ht="12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</row>
    <row r="225" spans="1:37" ht="12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</row>
    <row r="226" spans="1:37" ht="12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</row>
    <row r="227" spans="1:37" ht="12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</row>
    <row r="228" spans="1:37" ht="12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</row>
    <row r="229" spans="1:37" ht="12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</row>
    <row r="230" spans="1:37" ht="12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</row>
    <row r="231" spans="1:37" ht="12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</row>
    <row r="232" spans="1:37" ht="1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</row>
    <row r="233" spans="1:37" ht="12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</row>
    <row r="234" spans="1:37" ht="12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</row>
    <row r="235" spans="1:37" ht="12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</row>
    <row r="236" spans="1:37" ht="12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</row>
    <row r="237" spans="1:37" ht="12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</row>
    <row r="238" spans="1:37" ht="12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</row>
    <row r="239" spans="1:37" ht="12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</row>
    <row r="240" spans="1:37" ht="12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</row>
    <row r="241" spans="1:37" ht="12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</row>
    <row r="242" spans="1:37" ht="1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</row>
    <row r="243" spans="1:37" ht="12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</row>
    <row r="244" spans="1:37" ht="12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</row>
    <row r="245" spans="1:37" ht="12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</row>
    <row r="246" spans="1:37" ht="12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</row>
    <row r="247" spans="1:37" ht="12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</row>
    <row r="248" spans="1:37" ht="12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</row>
    <row r="249" spans="1:37" ht="12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</row>
    <row r="250" spans="1:37" ht="12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</row>
    <row r="251" spans="1:37" ht="12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</row>
    <row r="252" spans="1:37" ht="1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</row>
    <row r="253" spans="1:37" ht="12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</row>
    <row r="254" spans="1:37" ht="12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</row>
    <row r="255" spans="1:37" ht="12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</row>
    <row r="256" spans="1:37" ht="12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</row>
    <row r="257" spans="1:37" ht="12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</row>
    <row r="258" spans="1:37" ht="12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</row>
    <row r="259" spans="1:37" ht="12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</row>
    <row r="260" spans="1:37" ht="12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</row>
    <row r="261" spans="1:37" ht="12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</row>
    <row r="262" spans="1:37" ht="1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</row>
    <row r="263" spans="1:37" ht="12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</row>
    <row r="264" spans="1:37" ht="12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</row>
    <row r="265" spans="1:37" ht="12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</row>
    <row r="266" spans="1:37" ht="12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</row>
    <row r="267" spans="1:37" ht="12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</row>
    <row r="268" spans="1:37" ht="12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</row>
    <row r="269" spans="1:37" ht="12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</row>
    <row r="270" spans="1:37" ht="12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</row>
    <row r="271" spans="1:37" ht="12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</row>
    <row r="272" spans="1:37" ht="1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</row>
    <row r="273" spans="1:37" ht="12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</row>
    <row r="274" spans="1:37" ht="12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</row>
    <row r="275" spans="1:37" ht="12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</row>
    <row r="276" spans="1:37" ht="12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</row>
    <row r="277" spans="1:37" ht="12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</row>
    <row r="278" spans="1:37" ht="12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</row>
    <row r="279" spans="1:37" ht="12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</row>
    <row r="280" spans="1:37" ht="12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</row>
    <row r="281" spans="1:37" ht="12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</row>
    <row r="282" spans="1:37" ht="1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</row>
    <row r="283" spans="1:37" ht="12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</row>
    <row r="284" spans="1:37" ht="12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</row>
    <row r="285" spans="1:37" ht="12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</row>
    <row r="286" spans="1:37" ht="12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</row>
    <row r="287" spans="1:37" ht="12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</row>
    <row r="288" spans="1:37" ht="12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</row>
    <row r="289" spans="1:37" ht="12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</row>
    <row r="290" spans="1:37" ht="12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</row>
    <row r="291" spans="1:37" ht="12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</row>
    <row r="292" spans="1:37" ht="1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</row>
    <row r="293" spans="1:37" ht="12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</row>
    <row r="294" spans="1:37" ht="12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</row>
    <row r="295" spans="1:37" ht="12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</row>
    <row r="296" spans="1:37" ht="12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</row>
    <row r="297" spans="1:37" ht="12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</row>
    <row r="298" spans="1:37" ht="12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</row>
    <row r="299" spans="1:37" ht="12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</row>
    <row r="300" spans="1:37" ht="12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</row>
    <row r="301" spans="1:37" ht="12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</row>
    <row r="302" spans="1:37" ht="1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</row>
    <row r="303" spans="1:37" ht="12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</row>
    <row r="304" spans="1:37" ht="12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</row>
    <row r="305" spans="1:37" ht="12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</row>
    <row r="306" spans="1:37" ht="12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</row>
    <row r="307" spans="1:37" ht="12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</row>
    <row r="308" spans="1:37" ht="12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</row>
    <row r="309" spans="1:37" ht="12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</row>
    <row r="310" spans="1:37" ht="12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</row>
    <row r="311" spans="1:37" ht="12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</row>
    <row r="312" spans="1:37" ht="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</row>
    <row r="313" spans="1:37" ht="12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</row>
    <row r="314" spans="1:37" ht="12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</row>
    <row r="315" spans="1:37" ht="12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</row>
    <row r="316" spans="1:37" ht="12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</row>
    <row r="317" spans="1:37" ht="12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</row>
    <row r="318" spans="1:37" ht="12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</row>
    <row r="319" spans="1:37" ht="12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</row>
    <row r="320" spans="1:37" ht="12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</row>
    <row r="321" spans="1:37" ht="12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</row>
    <row r="322" spans="1:37" ht="1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</row>
    <row r="323" spans="1:37" ht="12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</row>
    <row r="324" spans="1:37" ht="12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</row>
    <row r="325" spans="1:37" ht="12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</row>
    <row r="326" spans="1:37" ht="12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</row>
    <row r="327" spans="1:37" ht="12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</row>
    <row r="328" spans="1:37" ht="12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</row>
    <row r="329" spans="1:37" ht="12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</row>
    <row r="330" spans="1:37" ht="12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</row>
    <row r="331" spans="1:37" ht="12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</row>
    <row r="332" spans="1:37" ht="1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</row>
    <row r="333" spans="1:37" ht="12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</row>
    <row r="334" spans="1:37" ht="12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</row>
    <row r="335" spans="1:37" ht="12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</row>
    <row r="336" spans="1:37" ht="12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</row>
    <row r="337" spans="1:37" ht="12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</row>
    <row r="338" spans="1:37" ht="12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</row>
    <row r="339" spans="1:37" ht="12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</row>
    <row r="340" spans="1:37" ht="12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</row>
    <row r="341" spans="1:37" ht="12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</row>
    <row r="342" spans="1:37" ht="1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</row>
    <row r="343" spans="1:37" ht="12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</row>
    <row r="344" spans="1:37" ht="12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</row>
    <row r="345" spans="1:37" ht="12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</row>
    <row r="346" spans="1:37" ht="12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</row>
    <row r="347" spans="1:37" ht="12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</row>
    <row r="348" spans="1:37" ht="12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</row>
    <row r="349" spans="1:37" ht="12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</row>
    <row r="350" spans="1:37" ht="12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</row>
    <row r="351" spans="1:37" ht="12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</row>
    <row r="352" spans="1:37" ht="1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</row>
    <row r="353" spans="1:37" ht="12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</row>
    <row r="354" spans="1:37" ht="12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</row>
    <row r="355" spans="1:37" ht="12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</row>
    <row r="356" spans="1:37" ht="12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</row>
    <row r="357" spans="1:37" ht="12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</row>
    <row r="358" spans="1:37" ht="12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</row>
    <row r="359" spans="1:37" ht="12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</row>
    <row r="360" spans="1:37" ht="12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</row>
    <row r="361" spans="1:37" ht="12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</row>
    <row r="362" spans="1:37" ht="1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</row>
    <row r="363" spans="1:37" ht="12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</row>
    <row r="364" spans="1:37" ht="12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</row>
    <row r="365" spans="1:37" ht="12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</row>
    <row r="366" spans="1:37" ht="12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</row>
    <row r="367" spans="1:37" ht="12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</row>
    <row r="368" spans="1:37" ht="12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</row>
    <row r="369" spans="1:37" ht="12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</row>
    <row r="370" spans="1:37" ht="12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</row>
    <row r="371" spans="1:37" ht="12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</row>
    <row r="372" spans="1:37" ht="1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</row>
    <row r="373" spans="1:37" ht="12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</row>
    <row r="374" spans="1:37" ht="12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</row>
    <row r="375" spans="1:37" ht="12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</row>
    <row r="376" spans="1:37" ht="12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</row>
    <row r="377" spans="1:37" ht="12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</row>
    <row r="378" spans="1:37" ht="12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</row>
    <row r="379" spans="1:37" ht="12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</row>
    <row r="380" spans="1:37" ht="12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</row>
    <row r="381" spans="1:37" ht="12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</row>
    <row r="382" spans="1:37" ht="1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</row>
    <row r="383" spans="1:37" ht="12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</row>
    <row r="384" spans="1:37" ht="12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</row>
    <row r="385" spans="1:37" ht="12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</row>
    <row r="386" spans="1:37" ht="12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</row>
    <row r="387" spans="1:37" ht="12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</row>
    <row r="388" spans="1:37" ht="12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</row>
    <row r="389" spans="1:37" ht="12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</row>
    <row r="390" spans="1:37" ht="12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</row>
    <row r="391" spans="1:37" ht="12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</row>
    <row r="392" spans="1:37" ht="1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</row>
    <row r="393" spans="1:37" ht="12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</row>
    <row r="394" spans="1:37" ht="12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</row>
    <row r="395" spans="1:37" ht="12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</row>
    <row r="396" spans="1:37" ht="12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</row>
    <row r="397" spans="1:37" ht="12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</row>
    <row r="398" spans="1:37" ht="12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</row>
    <row r="399" spans="1:37" ht="12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</row>
    <row r="400" spans="1:37" ht="12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</row>
    <row r="401" spans="1:37" ht="12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</row>
    <row r="402" spans="1:37" ht="1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</row>
    <row r="403" spans="1:37" ht="12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</row>
    <row r="404" spans="1:37" ht="12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</row>
    <row r="405" spans="1:37" ht="12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</row>
    <row r="406" spans="1:37" ht="12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</row>
    <row r="407" spans="1:37" ht="12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</row>
    <row r="408" spans="1:37" ht="12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</row>
    <row r="409" spans="1:37" ht="12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</row>
    <row r="410" spans="1:37" ht="12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</row>
    <row r="411" spans="1:37" ht="12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</row>
    <row r="412" spans="1:37" ht="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</row>
    <row r="413" spans="1:37" ht="12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</row>
    <row r="414" spans="1:37" ht="12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</row>
    <row r="415" spans="1:37" ht="12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</row>
    <row r="416" spans="1:37" ht="12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</row>
    <row r="417" spans="1:37" ht="12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</row>
    <row r="418" spans="1:37" ht="12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</row>
    <row r="419" spans="1:37" ht="12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</row>
    <row r="420" spans="1:37" ht="12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</row>
    <row r="421" spans="1:37" ht="12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</row>
    <row r="422" spans="1:37" ht="1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</row>
    <row r="423" spans="1:37" ht="12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</row>
    <row r="424" spans="1:37" ht="12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</row>
    <row r="425" spans="1:37" ht="12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</row>
    <row r="426" spans="1:37" ht="12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</row>
    <row r="427" spans="1:37" ht="12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</row>
    <row r="428" spans="1:37" ht="12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</row>
    <row r="429" spans="1:37" ht="12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</row>
    <row r="430" spans="1:37" ht="12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</row>
    <row r="431" spans="1:37" ht="12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</row>
    <row r="432" spans="1:37" ht="1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</row>
    <row r="433" spans="1:37" ht="12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</row>
    <row r="434" spans="1:37" ht="12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</row>
    <row r="435" spans="1:37" ht="12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</row>
    <row r="436" spans="1:37" ht="12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</row>
    <row r="437" spans="1:37" ht="12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</row>
    <row r="438" spans="1:37" ht="12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</row>
    <row r="439" spans="1:37" ht="12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</row>
    <row r="440" spans="1:37" ht="12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</row>
    <row r="441" spans="1:37" ht="12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</row>
    <row r="442" spans="1:37" ht="1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</row>
    <row r="443" spans="1:37" ht="12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</row>
    <row r="444" spans="1:37" ht="12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</row>
    <row r="445" spans="1:37" ht="12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</row>
    <row r="446" spans="1:37" ht="12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</row>
    <row r="447" spans="1:37" ht="12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</row>
    <row r="448" spans="1:37" ht="12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</row>
    <row r="449" spans="1:37" ht="12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</row>
    <row r="450" spans="1:37" ht="12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</row>
    <row r="451" spans="1:37" ht="12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</row>
    <row r="452" spans="1:37" ht="1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</row>
    <row r="453" spans="1:37" ht="12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</row>
    <row r="454" spans="1:37" ht="12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</row>
    <row r="455" spans="1:37" ht="12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</row>
    <row r="456" spans="1:37" ht="12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</row>
    <row r="457" spans="1:37" ht="12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</row>
    <row r="458" spans="1:37" ht="12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</row>
    <row r="459" spans="1:37" ht="12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</row>
    <row r="460" spans="1:37" ht="12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</row>
    <row r="461" spans="1:37" ht="12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</row>
    <row r="462" spans="1:37" ht="1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</row>
    <row r="463" spans="1:37" ht="12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</row>
    <row r="464" spans="1:37" ht="12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</row>
    <row r="465" spans="1:37" ht="12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</row>
    <row r="466" spans="1:37" ht="12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</row>
    <row r="467" spans="1:37" ht="12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</row>
    <row r="468" spans="1:37" ht="12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</row>
    <row r="469" spans="1:37" ht="12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</row>
    <row r="470" spans="1:37" ht="12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</row>
    <row r="471" spans="1:37" ht="12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</row>
    <row r="472" spans="1:37" ht="1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</row>
    <row r="473" spans="1:37" ht="12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</row>
    <row r="474" spans="1:37" ht="12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</row>
    <row r="475" spans="1:37" ht="12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</row>
    <row r="476" spans="1:37" ht="12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</row>
    <row r="477" spans="1:37" ht="12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</row>
    <row r="478" spans="1:37" ht="12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</row>
    <row r="479" spans="1:37" ht="12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</row>
    <row r="480" spans="1:37" ht="12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</row>
    <row r="481" spans="1:37" ht="12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</row>
    <row r="482" spans="1:37" ht="1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</row>
    <row r="483" spans="1:37" ht="12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</row>
    <row r="484" spans="1:37" ht="12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</row>
    <row r="485" spans="1:37" ht="12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</row>
    <row r="486" spans="1:37" ht="12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</row>
    <row r="487" spans="1:37" ht="12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</row>
    <row r="488" spans="1:37" ht="12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</row>
    <row r="489" spans="1:37" ht="12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</row>
    <row r="490" spans="1:37" ht="12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</row>
    <row r="491" spans="1:37" ht="12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</row>
    <row r="492" spans="1:37" ht="1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</row>
    <row r="493" spans="1:37" ht="12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</row>
    <row r="494" spans="1:37" ht="12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</row>
    <row r="495" spans="1:37" ht="12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</row>
    <row r="496" spans="1:37" ht="12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</row>
    <row r="497" spans="1:37" ht="12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</row>
    <row r="498" spans="1:37" ht="12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</row>
    <row r="499" spans="1:37" ht="12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</row>
    <row r="500" spans="1:37" ht="12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</row>
    <row r="501" spans="1:37" ht="12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</row>
    <row r="502" spans="1:37" ht="1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</row>
    <row r="503" spans="1:37" ht="12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</row>
    <row r="504" spans="1:37" ht="12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</row>
    <row r="505" spans="1:37" ht="12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</row>
    <row r="506" spans="1:37" ht="12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</row>
    <row r="507" spans="1:37" ht="12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</row>
    <row r="508" spans="1:37" ht="12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</row>
    <row r="509" spans="1:37" ht="12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</row>
    <row r="510" spans="1:37" ht="12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</row>
    <row r="511" spans="1:37" ht="12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</row>
    <row r="512" spans="1:37" ht="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</row>
    <row r="513" spans="1:37" ht="12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</row>
    <row r="514" spans="1:37" ht="12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</row>
    <row r="515" spans="1:37" ht="12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</row>
    <row r="516" spans="1:37" ht="12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</row>
    <row r="517" spans="1:37" ht="12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</row>
    <row r="518" spans="1:37" ht="12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</row>
    <row r="519" spans="1:37" ht="12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</row>
    <row r="520" spans="1:37" ht="12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</row>
    <row r="521" spans="1:37" ht="12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</row>
    <row r="522" spans="1:37" ht="1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</row>
    <row r="523" spans="1:37" ht="12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</row>
    <row r="524" spans="1:37" ht="12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</row>
    <row r="525" spans="1:37" ht="12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</row>
    <row r="526" spans="1:37" ht="12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</row>
    <row r="527" spans="1:37" ht="12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</row>
    <row r="528" spans="1:37" ht="12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</row>
    <row r="529" spans="1:37" ht="12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</row>
    <row r="530" spans="1:37" ht="12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</row>
    <row r="531" spans="1:37" ht="12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</row>
    <row r="532" spans="1:37" ht="1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</row>
    <row r="533" spans="1:37" ht="12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</row>
    <row r="534" spans="1:37" ht="12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</row>
    <row r="535" spans="1:37" ht="12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</row>
    <row r="536" spans="1:37" ht="12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</row>
    <row r="537" spans="1:37" ht="12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</row>
    <row r="538" spans="1:37" ht="12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</row>
    <row r="539" spans="1:37" ht="12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</row>
    <row r="540" spans="1:37" ht="12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</row>
    <row r="541" spans="1:37" ht="12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</row>
    <row r="542" spans="1:37" ht="1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</row>
    <row r="543" spans="1:37" ht="12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</row>
    <row r="544" spans="1:37" ht="12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</row>
    <row r="545" spans="1:37" ht="12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</row>
    <row r="546" spans="1:37" ht="12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</row>
    <row r="547" spans="1:37" ht="12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</row>
    <row r="548" spans="1:37" ht="12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</row>
    <row r="549" spans="1:37" ht="12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</row>
    <row r="550" spans="1:37" ht="12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</row>
    <row r="551" spans="1:37" ht="12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</row>
    <row r="552" spans="1:37" ht="1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</row>
    <row r="553" spans="1:37" ht="12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</row>
    <row r="554" spans="1:37" ht="12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</row>
    <row r="555" spans="1:37" ht="12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</row>
    <row r="556" spans="1:37" ht="12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</row>
    <row r="557" spans="1:37" ht="12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</row>
    <row r="558" spans="1:37" ht="12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</row>
    <row r="559" spans="1:37" ht="12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</row>
    <row r="560" spans="1:37" ht="12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</row>
    <row r="561" spans="1:37" ht="12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</row>
    <row r="562" spans="1:37" ht="1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</row>
    <row r="563" spans="1:37" ht="12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</row>
    <row r="564" spans="1:37" ht="12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</row>
    <row r="565" spans="1:37" ht="12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</row>
    <row r="566" spans="1:37" ht="12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</row>
    <row r="567" spans="1:37" ht="12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</row>
    <row r="568" spans="1:37" ht="12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</row>
    <row r="569" spans="1:37" ht="12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</row>
    <row r="570" spans="1:37" ht="12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</row>
    <row r="571" spans="1:37" ht="12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</row>
    <row r="572" spans="1:37" ht="1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</row>
    <row r="573" spans="1:37" ht="12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</row>
    <row r="574" spans="1:37" ht="12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</row>
    <row r="575" spans="1:37" ht="12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</row>
    <row r="576" spans="1:37" ht="12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</row>
    <row r="577" spans="1:37" ht="12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</row>
    <row r="578" spans="1:37" ht="12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</row>
    <row r="579" spans="1:37" ht="12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</row>
    <row r="580" spans="1:37" ht="12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</row>
    <row r="581" spans="1:37" ht="12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</row>
    <row r="582" spans="1:37" ht="1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</row>
    <row r="583" spans="1:37" ht="12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</row>
    <row r="584" spans="1:37" ht="12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</row>
    <row r="585" spans="1:37" ht="12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</row>
    <row r="586" spans="1:37" ht="12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</row>
    <row r="587" spans="1:37" ht="12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</row>
    <row r="588" spans="1:37" ht="12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</row>
    <row r="589" spans="1:37" ht="12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</row>
    <row r="590" spans="1:37" ht="12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</row>
    <row r="591" spans="1:37" ht="12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</row>
    <row r="592" spans="1:37" ht="1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</row>
    <row r="593" spans="1:37" ht="12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</row>
    <row r="594" spans="1:37" ht="12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</row>
    <row r="595" spans="1:37" ht="12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</row>
    <row r="596" spans="1:37" ht="12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</row>
    <row r="597" spans="1:37" ht="12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</row>
    <row r="598" spans="1:37" ht="12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</row>
    <row r="599" spans="1:37" ht="12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</row>
    <row r="600" spans="1:37" ht="12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</row>
    <row r="601" spans="1:37" ht="12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</row>
    <row r="602" spans="1:37" ht="1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</row>
    <row r="603" spans="1:37" ht="12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</row>
    <row r="604" spans="1:37" ht="12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</row>
    <row r="605" spans="1:37" ht="12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</row>
    <row r="606" spans="1:37" ht="12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</row>
    <row r="607" spans="1:37" ht="12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</row>
    <row r="608" spans="1:37" ht="12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</row>
    <row r="609" spans="1:37" ht="12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</row>
    <row r="610" spans="1:37" ht="12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</row>
    <row r="611" spans="1:37" ht="12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</row>
    <row r="612" spans="1:37" ht="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</row>
    <row r="613" spans="1:37" ht="12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</row>
    <row r="614" spans="1:37" ht="12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</row>
    <row r="615" spans="1:37" ht="12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</row>
    <row r="616" spans="1:37" ht="12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</row>
    <row r="617" spans="1:37" ht="12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</row>
    <row r="618" spans="1:37" ht="12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</row>
    <row r="619" spans="1:37" ht="12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</row>
    <row r="620" spans="1:37" ht="12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</row>
    <row r="621" spans="1:37" ht="12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</row>
    <row r="622" spans="1:37" ht="1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</row>
    <row r="623" spans="1:37" ht="12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</row>
    <row r="624" spans="1:37" ht="12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</row>
    <row r="625" spans="1:37" ht="12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</row>
    <row r="626" spans="1:37" ht="12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</row>
    <row r="627" spans="1:37" ht="12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</row>
    <row r="628" spans="1:37" ht="12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</row>
    <row r="629" spans="1:37" ht="12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</row>
    <row r="630" spans="1:37" ht="12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</row>
    <row r="631" spans="1:37" ht="12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</row>
    <row r="632" spans="1:37" ht="1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</row>
    <row r="633" spans="1:37" ht="12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</row>
    <row r="634" spans="1:37" ht="12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</row>
    <row r="635" spans="1:37" ht="12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</row>
    <row r="636" spans="1:37" ht="12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</row>
    <row r="637" spans="1:37" ht="12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</row>
    <row r="638" spans="1:37" ht="12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</row>
    <row r="639" spans="1:37" ht="12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</row>
    <row r="640" spans="1:37" ht="12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</row>
    <row r="641" spans="1:37" ht="12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</row>
    <row r="642" spans="1:37" ht="1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</row>
    <row r="643" spans="1:37" ht="12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</row>
    <row r="644" spans="1:37" ht="12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</row>
    <row r="645" spans="1:37" ht="12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</row>
    <row r="646" spans="1:37" ht="12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</row>
    <row r="647" spans="1:37" ht="12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</row>
    <row r="648" spans="1:37" ht="12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</row>
    <row r="649" spans="1:37" ht="12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</row>
    <row r="650" spans="1:37" ht="12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</row>
    <row r="651" spans="1:37" ht="12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</row>
    <row r="652" spans="1:37" ht="1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</row>
    <row r="653" spans="1:37" ht="12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</row>
    <row r="654" spans="1:37" ht="12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</row>
    <row r="655" spans="1:37" ht="12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</row>
    <row r="656" spans="1:37" ht="12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</row>
    <row r="657" spans="1:37" ht="12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</row>
    <row r="658" spans="1:37" ht="12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</row>
    <row r="659" spans="1:37" ht="12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</row>
    <row r="660" spans="1:37" ht="12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</row>
    <row r="661" spans="1:37" ht="12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</row>
    <row r="662" spans="1:37" ht="1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</row>
    <row r="663" spans="1:37" ht="12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</row>
    <row r="664" spans="1:37" ht="12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</row>
    <row r="665" spans="1:37" ht="12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</row>
    <row r="666" spans="1:37" ht="12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</row>
    <row r="667" spans="1:37" ht="12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</row>
    <row r="668" spans="1:37" ht="12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</row>
    <row r="669" spans="1:37" ht="12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</row>
    <row r="670" spans="1:37" ht="12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</row>
    <row r="671" spans="1:37" ht="12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</row>
    <row r="672" spans="1:37" ht="1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</row>
    <row r="673" spans="1:37" ht="12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</row>
    <row r="674" spans="1:37" ht="12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</row>
    <row r="675" spans="1:37" ht="12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</row>
    <row r="676" spans="1:37" ht="12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</row>
    <row r="677" spans="1:37" ht="12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</row>
    <row r="678" spans="1:37" ht="12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</row>
    <row r="679" spans="1:37" ht="12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</row>
    <row r="680" spans="1:37" ht="12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</row>
    <row r="681" spans="1:37" ht="12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</row>
    <row r="682" spans="1:37" ht="1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</row>
    <row r="683" spans="1:37" ht="12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</row>
    <row r="684" spans="1:37" ht="12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</row>
    <row r="685" spans="1:37" ht="12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</row>
    <row r="686" spans="1:37" ht="12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</row>
    <row r="687" spans="1:37" ht="12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</row>
    <row r="688" spans="1:37" ht="12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</row>
    <row r="689" spans="1:37" ht="12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</row>
    <row r="690" spans="1:37" ht="12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</row>
    <row r="691" spans="1:37" ht="12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</row>
    <row r="692" spans="1:37" ht="1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</row>
    <row r="693" spans="1:37" ht="12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</row>
    <row r="694" spans="1:37" ht="12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</row>
    <row r="695" spans="1:37" ht="12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</row>
    <row r="696" spans="1:37" ht="12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</row>
    <row r="697" spans="1:37" ht="12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</row>
    <row r="698" spans="1:37" ht="12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</row>
    <row r="699" spans="1:37" ht="12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</row>
    <row r="700" spans="1:37" ht="12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</row>
    <row r="701" spans="1:37" ht="12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</row>
    <row r="702" spans="1:37" ht="1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</row>
    <row r="703" spans="1:37" ht="12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</row>
    <row r="704" spans="1:37" ht="12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</row>
    <row r="705" spans="1:37" ht="12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</row>
    <row r="706" spans="1:37" ht="12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</row>
    <row r="707" spans="1:37" ht="12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</row>
    <row r="708" spans="1:37" ht="12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</row>
    <row r="709" spans="1:37" ht="12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</row>
    <row r="710" spans="1:37" ht="12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</row>
    <row r="711" spans="1:37" ht="12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</row>
    <row r="712" spans="1:37" ht="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</row>
    <row r="713" spans="1:37" ht="12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</row>
    <row r="714" spans="1:37" ht="12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</row>
    <row r="715" spans="1:37" ht="12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</row>
    <row r="716" spans="1:37" ht="12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</row>
    <row r="717" spans="1:37" ht="12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</row>
    <row r="718" spans="1:37" ht="12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</row>
    <row r="719" spans="1:37" ht="12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</row>
    <row r="720" spans="1:37" ht="12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</row>
    <row r="721" spans="1:37" ht="12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</row>
    <row r="722" spans="1:37" ht="1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</row>
    <row r="723" spans="1:37" ht="12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</row>
    <row r="724" spans="1:37" ht="12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</row>
    <row r="725" spans="1:37" ht="12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</row>
    <row r="726" spans="1:37" ht="12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</row>
    <row r="727" spans="1:37" ht="12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</row>
    <row r="728" spans="1:37" ht="12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</row>
    <row r="729" spans="1:37" ht="12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</row>
    <row r="730" spans="1:37" ht="12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</row>
    <row r="731" spans="1:37" ht="12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</row>
    <row r="732" spans="1:37" ht="1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</row>
    <row r="733" spans="1:37" ht="12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</row>
    <row r="734" spans="1:37" ht="12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</row>
    <row r="735" spans="1:37" ht="12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</row>
    <row r="736" spans="1:37" ht="12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</row>
    <row r="737" spans="1:37" ht="12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</row>
    <row r="738" spans="1:37" ht="12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</row>
    <row r="739" spans="1:37" ht="12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</row>
    <row r="740" spans="1:37" ht="12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</row>
    <row r="741" spans="1:37" ht="12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</row>
    <row r="742" spans="1:37" ht="1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</row>
    <row r="743" spans="1:37" ht="12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</row>
    <row r="744" spans="1:37" ht="12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</row>
    <row r="745" spans="1:37" ht="12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</row>
    <row r="746" spans="1:37" ht="12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</row>
    <row r="747" spans="1:37" ht="12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</row>
    <row r="748" spans="1:37" ht="12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</row>
    <row r="749" spans="1:37" ht="12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</row>
    <row r="750" spans="1:37" ht="12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</row>
    <row r="751" spans="1:37" ht="12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</row>
    <row r="752" spans="1:37" ht="1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</row>
    <row r="753" spans="1:37" ht="12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</row>
    <row r="754" spans="1:37" ht="12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</row>
    <row r="755" spans="1:37" ht="12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</row>
    <row r="756" spans="1:37" ht="12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</row>
    <row r="757" spans="1:37" ht="12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</row>
    <row r="758" spans="1:37" ht="12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</row>
    <row r="759" spans="1:37" ht="12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</row>
    <row r="760" spans="1:37" ht="12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</row>
    <row r="761" spans="1:37" ht="12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</row>
    <row r="762" spans="1:37" ht="1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</row>
    <row r="763" spans="1:37" ht="12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</row>
    <row r="764" spans="1:37" ht="12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</row>
    <row r="765" spans="1:37" ht="12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</row>
    <row r="766" spans="1:37" ht="12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</row>
    <row r="767" spans="1:37" ht="12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</row>
    <row r="768" spans="1:37" ht="12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</row>
    <row r="769" spans="1:37" ht="12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</row>
    <row r="770" spans="1:37" ht="12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</row>
    <row r="771" spans="1:37" ht="12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</row>
    <row r="772" spans="1:37" ht="1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</row>
    <row r="773" spans="1:37" ht="12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</row>
    <row r="774" spans="1:37" ht="12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</row>
    <row r="775" spans="1:37" ht="12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</row>
    <row r="776" spans="1:37" ht="12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</row>
    <row r="777" spans="1:37" ht="12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</row>
    <row r="778" spans="1:37" ht="12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</row>
    <row r="779" spans="1:37" ht="12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</row>
    <row r="780" spans="1:37" ht="12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</row>
    <row r="781" spans="1:37" ht="12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</row>
    <row r="782" spans="1:37" ht="1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</row>
    <row r="783" spans="1:37" ht="12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</row>
    <row r="784" spans="1:37" ht="12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</row>
    <row r="785" spans="1:37" ht="12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</row>
    <row r="786" spans="1:37" ht="12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</row>
    <row r="787" spans="1:37" ht="12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</row>
    <row r="788" spans="1:37" ht="12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</row>
    <row r="789" spans="1:37" ht="12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</row>
    <row r="790" spans="1:37" ht="12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</row>
    <row r="791" spans="1:37" ht="12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</row>
    <row r="792" spans="1:37" ht="1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</row>
    <row r="793" spans="1:37" ht="12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</row>
    <row r="794" spans="1:37" ht="12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</row>
    <row r="795" spans="1:37" ht="12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</row>
    <row r="796" spans="1:37" ht="12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</row>
    <row r="797" spans="1:37" ht="12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</row>
    <row r="798" spans="1:37" ht="12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</row>
    <row r="799" spans="1:37" ht="12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</row>
    <row r="800" spans="1:37" ht="12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</row>
    <row r="801" spans="1:37" ht="12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</row>
    <row r="802" spans="1:37" ht="1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</row>
    <row r="803" spans="1:37" ht="12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</row>
    <row r="804" spans="1:37" ht="12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</row>
    <row r="805" spans="1:37" ht="12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</row>
    <row r="806" spans="1:37" ht="12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</row>
    <row r="807" spans="1:37" ht="12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</row>
    <row r="808" spans="1:37" ht="12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</row>
    <row r="809" spans="1:37" ht="12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</row>
    <row r="810" spans="1:37" ht="12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</row>
    <row r="811" spans="1:37" ht="12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</row>
    <row r="812" spans="1:37" ht="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</row>
    <row r="813" spans="1:37" ht="12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</row>
    <row r="814" spans="1:37" ht="12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</row>
    <row r="815" spans="1:37" ht="12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</row>
    <row r="816" spans="1:37" ht="12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</row>
    <row r="817" spans="1:37" ht="12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</row>
    <row r="818" spans="1:37" ht="12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</row>
    <row r="819" spans="1:37" ht="12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</row>
    <row r="820" spans="1:37" ht="12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</row>
    <row r="821" spans="1:37" ht="12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</row>
    <row r="822" spans="1:37" ht="1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</row>
    <row r="823" spans="1:37" ht="12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</row>
    <row r="824" spans="1:37" ht="12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</row>
    <row r="825" spans="1:37" ht="12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</row>
    <row r="826" spans="1:37" ht="12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</row>
    <row r="827" spans="1:37" ht="12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</row>
    <row r="828" spans="1:37" ht="12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</row>
    <row r="829" spans="1:37" ht="12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</row>
    <row r="830" spans="1:37" ht="12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</row>
    <row r="831" spans="1:37" ht="12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</row>
    <row r="832" spans="1:37" ht="1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</row>
    <row r="833" spans="1:37" ht="12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</row>
    <row r="834" spans="1:37" ht="12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</row>
    <row r="835" spans="1:37" ht="12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</row>
    <row r="836" spans="1:37" ht="12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</row>
    <row r="837" spans="1:37" ht="12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</row>
    <row r="838" spans="1:37" ht="12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</row>
    <row r="839" spans="1:37" ht="12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</row>
    <row r="840" spans="1:37" ht="12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</row>
    <row r="841" spans="1:37" ht="12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</row>
    <row r="842" spans="1:37" ht="1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</row>
    <row r="843" spans="1:37" ht="12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</row>
    <row r="844" spans="1:37" ht="12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</row>
    <row r="845" spans="1:37" ht="12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</row>
    <row r="846" spans="1:37" ht="12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</row>
    <row r="847" spans="1:37" ht="12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</row>
    <row r="848" spans="1:37" ht="12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</row>
    <row r="849" spans="1:37" ht="12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</row>
    <row r="850" spans="1:37" ht="12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</row>
    <row r="851" spans="1:37" ht="12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</row>
    <row r="852" spans="1:37" ht="1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</row>
    <row r="853" spans="1:37" ht="12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</row>
    <row r="854" spans="1:37" ht="12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</row>
    <row r="855" spans="1:37" ht="12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</row>
    <row r="856" spans="1:37" ht="12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</row>
    <row r="857" spans="1:37" ht="12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</row>
    <row r="858" spans="1:37" ht="12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</row>
    <row r="859" spans="1:37" ht="12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</row>
    <row r="860" spans="1:37" ht="12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</row>
    <row r="861" spans="1:37" ht="12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</row>
    <row r="862" spans="1:37" ht="1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</row>
    <row r="863" spans="1:37" ht="12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</row>
    <row r="864" spans="1:37" ht="12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</row>
    <row r="865" spans="1:37" ht="12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</row>
    <row r="866" spans="1:37" ht="12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</row>
    <row r="867" spans="1:37" ht="12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</row>
    <row r="868" spans="1:37" ht="12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</row>
    <row r="869" spans="1:37" ht="12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</row>
    <row r="870" spans="1:37" ht="12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</row>
    <row r="871" spans="1:37" ht="12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</row>
    <row r="872" spans="1:37" ht="1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</row>
    <row r="873" spans="1:37" ht="12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</row>
    <row r="874" spans="1:37" ht="12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</row>
    <row r="875" spans="1:37" ht="12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</row>
    <row r="876" spans="1:37" ht="12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</row>
    <row r="877" spans="1:37" ht="12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</row>
    <row r="878" spans="1:37" ht="12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</row>
    <row r="879" spans="1:37" ht="12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</row>
    <row r="880" spans="1:37" ht="12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</row>
    <row r="881" spans="1:37" ht="12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</row>
    <row r="882" spans="1:37" ht="1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</row>
    <row r="883" spans="1:37" ht="12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</row>
    <row r="884" spans="1:37" ht="12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</row>
    <row r="885" spans="1:37" ht="12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</row>
    <row r="886" spans="1:37" ht="12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</row>
    <row r="887" spans="1:37" ht="12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</row>
    <row r="888" spans="1:37" ht="12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</row>
    <row r="889" spans="1:37" ht="12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</row>
    <row r="890" spans="1:37" ht="12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</row>
    <row r="891" spans="1:37" ht="12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</row>
    <row r="892" spans="1:37" ht="1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</row>
    <row r="893" spans="1:37" ht="12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</row>
    <row r="894" spans="1:37" ht="12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</row>
    <row r="895" spans="1:37" ht="12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</row>
    <row r="896" spans="1:37" ht="12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</row>
    <row r="897" spans="1:37" ht="12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</row>
    <row r="898" spans="1:37" ht="12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</row>
    <row r="899" spans="1:37" ht="12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</row>
    <row r="900" spans="1:37" ht="12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</row>
    <row r="901" spans="1:37" ht="12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</row>
    <row r="902" spans="1:37" ht="1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</row>
    <row r="903" spans="1:37" ht="12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</row>
    <row r="904" spans="1:37" ht="12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</row>
    <row r="905" spans="1:37" ht="12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</row>
    <row r="906" spans="1:37" ht="12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</row>
    <row r="907" spans="1:37" ht="12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</row>
    <row r="908" spans="1:37" ht="12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</row>
    <row r="909" spans="1:37" ht="12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</row>
    <row r="910" spans="1:37" ht="12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</row>
    <row r="911" spans="1:37" ht="12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</row>
    <row r="912" spans="1:37" ht="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</row>
    <row r="913" spans="1:37" ht="12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</row>
    <row r="914" spans="1:37" ht="12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</row>
    <row r="915" spans="1:37" ht="12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</row>
    <row r="916" spans="1:37" ht="12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</row>
    <row r="917" spans="1:37" ht="12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</row>
    <row r="918" spans="1:37" ht="12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</row>
    <row r="919" spans="1:37" ht="12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</row>
    <row r="920" spans="1:37" ht="12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</row>
    <row r="921" spans="1:37" ht="12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</row>
    <row r="922" spans="1:37" ht="1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</row>
    <row r="923" spans="1:37" ht="12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</row>
    <row r="924" spans="1:37" ht="12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</row>
    <row r="925" spans="1:37" ht="12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</row>
    <row r="926" spans="1:37" ht="12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</row>
    <row r="927" spans="1:37" ht="12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</row>
    <row r="928" spans="1:37" ht="12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</row>
    <row r="929" spans="1:37" ht="12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</row>
    <row r="930" spans="1:37" ht="12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</row>
    <row r="931" spans="1:37" ht="12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</row>
    <row r="932" spans="1:37" ht="1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</row>
    <row r="933" spans="1:37" ht="12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</row>
    <row r="934" spans="1:37" ht="12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</row>
    <row r="935" spans="1:37" ht="12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</row>
    <row r="936" spans="1:37" ht="12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</row>
    <row r="937" spans="1:37" ht="12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</row>
    <row r="938" spans="1:37" ht="12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</row>
    <row r="939" spans="1:37" ht="12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</row>
    <row r="940" spans="1:37" ht="12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</row>
    <row r="941" spans="1:37" ht="12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</row>
    <row r="942" spans="1:37" ht="1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</row>
    <row r="943" spans="1:37" ht="12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</row>
    <row r="944" spans="1:37" ht="12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</row>
    <row r="945" spans="1:37" ht="12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</row>
    <row r="946" spans="1:37" ht="12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</row>
    <row r="947" spans="1:37" ht="12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</row>
    <row r="948" spans="1:37" ht="12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</row>
    <row r="949" spans="1:37" ht="12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</row>
    <row r="950" spans="1:37" ht="12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</row>
    <row r="951" spans="1:37" ht="12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</row>
    <row r="952" spans="1:37" ht="1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</row>
    <row r="953" spans="1:37" ht="12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</row>
    <row r="954" spans="1:37" ht="12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</row>
    <row r="955" spans="1:37" ht="12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</row>
    <row r="956" spans="1:37" ht="12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</row>
    <row r="957" spans="1:37" ht="12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</row>
    <row r="958" spans="1:37" ht="12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</row>
    <row r="959" spans="1:37" ht="12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</row>
    <row r="960" spans="1:37" ht="12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</row>
    <row r="961" spans="1:37" ht="12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</row>
    <row r="962" spans="1:37" ht="1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</row>
    <row r="963" spans="1:37" ht="12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</row>
    <row r="964" spans="1:37" ht="12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</row>
    <row r="965" spans="1:37" ht="12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</row>
    <row r="966" spans="1:37" ht="12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</row>
    <row r="967" spans="1:37" ht="12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</row>
    <row r="968" spans="1:37" ht="12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</row>
    <row r="969" spans="1:37" ht="12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</row>
    <row r="970" spans="1:37" ht="12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</row>
    <row r="971" spans="1:37" ht="12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</row>
    <row r="972" spans="1:37" ht="1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</row>
    <row r="973" spans="1:37" ht="12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</row>
    <row r="974" spans="1:37" ht="12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</row>
    <row r="975" spans="1:37" ht="12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</row>
    <row r="976" spans="1:37" ht="12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</row>
    <row r="977" spans="1:37" ht="12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</row>
    <row r="978" spans="1:37" ht="12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</row>
    <row r="979" spans="1:37" ht="12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</row>
    <row r="980" spans="1:37" ht="12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</row>
    <row r="981" spans="1:37" ht="12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</row>
    <row r="982" spans="1:37" ht="1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</row>
    <row r="983" spans="1:37" ht="12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</row>
    <row r="984" spans="1:37" ht="12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</row>
    <row r="985" spans="1:37" ht="12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</row>
    <row r="986" spans="1:37" ht="12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</row>
    <row r="987" spans="1:37" ht="12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</row>
    <row r="988" spans="1:37" ht="12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</row>
    <row r="989" spans="1:37" ht="12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</row>
    <row r="990" spans="1:37" ht="12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</row>
    <row r="991" spans="1:37" ht="12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</row>
    <row r="992" spans="1:37" ht="1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</row>
    <row r="993" spans="1:37" ht="12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</row>
    <row r="994" spans="1:37" ht="12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</row>
    <row r="995" spans="1:37" ht="12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</row>
    <row r="996" spans="1:37" ht="12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</row>
    <row r="997" spans="1:37" ht="12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</row>
    <row r="998" spans="1:37" ht="12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</row>
    <row r="999" spans="1:37" ht="12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</row>
    <row r="1000" spans="1:37" ht="12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Moorings</vt:lpstr>
      <vt:lpstr>Asset_Cal_Info</vt:lpstr>
      <vt:lpstr>IntegrationEvents</vt:lpstr>
      <vt:lpstr>Verification</vt:lpstr>
      <vt:lpstr>ACS-166_CC_tcarray</vt:lpstr>
      <vt:lpstr>ACS-166_CC_taarray</vt:lpstr>
      <vt:lpstr>ACS-251_CC_tcarray</vt:lpstr>
      <vt:lpstr>ACS-251_CC_taarray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Garzio</cp:lastModifiedBy>
  <dcterms:modified xsi:type="dcterms:W3CDTF">2016-07-05T15:51:16Z</dcterms:modified>
</cp:coreProperties>
</file>