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3">
      <text>
        <t xml:space="preserve">significant change - please check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3">
      <text>
        <t xml:space="preserve">able to plot last 24 hours, but not all
	-Dan Mergens
failed to plot twice, but added temperature and then worked
	-Dan Mergens</t>
      </text>
    </comment>
    <comment authorId="0" ref="A4">
      <text>
        <t xml:space="preserve">trailing space...
	-Dan Mergens</t>
      </text>
    </comment>
  </commentList>
</comments>
</file>

<file path=xl/sharedStrings.xml><?xml version="1.0" encoding="utf-8"?>
<sst xmlns="http://schemas.openxmlformats.org/spreadsheetml/2006/main" count="91" uniqueCount="51">
  <si>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</si>
  <si>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</si>
  <si>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</si>
  <si>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</si>
  <si>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</si>
  <si>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</si>
  <si>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</si>
  <si>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</si>
  <si>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</si>
  <si>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</si>
  <si>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</si>
  <si>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</si>
  <si>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ATAPL-65244-090-0031</t>
  </si>
  <si>
    <t>RS03CCAL-MJ03F</t>
  </si>
  <si>
    <t>SN0031</t>
  </si>
  <si>
    <t>45° 57.2898'N</t>
  </si>
  <si>
    <t>130° 00.5352'W</t>
  </si>
  <si>
    <t>TN-313</t>
  </si>
  <si>
    <t>ATAPL-58316-00003</t>
  </si>
  <si>
    <t>RS03CCAL-MJ03F-05-BOTPTA301</t>
  </si>
  <si>
    <t>45° 57.2904' N</t>
  </si>
  <si>
    <t>130° 00.5256' W</t>
  </si>
  <si>
    <t>ATAPL-58693-00003</t>
  </si>
  <si>
    <t xml:space="preserve">RS03CCAL-MJ03F-06-HYDLFA305 </t>
  </si>
  <si>
    <t>45° 57.2808' N</t>
  </si>
  <si>
    <t>130° 00.5358' W</t>
  </si>
  <si>
    <t>ATAPL-58328-00003</t>
  </si>
  <si>
    <t>RS03CCAL-MJ03F-06-OBSBBA301</t>
  </si>
  <si>
    <t>T1075</t>
  </si>
  <si>
    <t>Mooring Serial Number</t>
  </si>
  <si>
    <t>Sensor OOIBARCODE</t>
  </si>
  <si>
    <t>Sensor Serial Number</t>
  </si>
  <si>
    <t>Calibration Cofficient Name</t>
  </si>
  <si>
    <t>Calibration Cofficient Value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</si>
  <si>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</si>
  <si>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</si>
  <si>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</si>
  <si>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</si>
  <si>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</si>
  <si>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</si>
  <si>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</si>
  <si>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</si>
  <si>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</si>
  <si>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</si>
  <si>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</si>
  <si>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</si>
  <si>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</si>
  <si>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</si>
  <si>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</si>
  <si>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>no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</si>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</sst>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#,##0.000000000"/>
    <numFmt numFmtId="166" formatCode="m&quot;/&quot;d&quot;/&quot;yyyy"/>
  </numFmts>
  <fonts count="9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222222"/>
      <name val="Calibri"/>
    </font>
    <font>
      <b/>
      <sz val="11.0"/>
      <name val="Calibri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0" fillId="0" fontId="3" numFmtId="0" xfId="0" applyFont="1"/>
    <xf borderId="0" fillId="0" fontId="3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0" fontId="1" numFmtId="15" xfId="0" applyAlignment="1" applyFont="1" applyNumberFormat="1">
      <alignment horizontal="center" wrapText="1"/>
    </xf>
    <xf borderId="0" fillId="0" fontId="3" numFmtId="20" xfId="0" applyAlignment="1" applyFont="1" applyNumberFormat="1">
      <alignment horizontal="center" wrapText="1"/>
    </xf>
    <xf borderId="0" fillId="0" fontId="4" numFmtId="0" xfId="0" applyFont="1"/>
    <xf borderId="0" fillId="0" fontId="2" numFmtId="0" xfId="0" applyFont="1"/>
    <xf borderId="0" fillId="0" fontId="3" numFmtId="15" xfId="0" applyAlignment="1" applyFont="1" applyNumberFormat="1">
      <alignment horizontal="center" wrapText="1"/>
    </xf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4" numFmtId="165" xfId="0" applyAlignment="1" applyFont="1" applyNumberFormat="1">
      <alignment horizontal="right" vertic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left" wrapText="1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right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left"/>
    </xf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right"/>
    </xf>
    <xf borderId="0" fillId="4" fontId="6" numFmtId="0" xfId="0" applyAlignment="1" applyFill="1" applyFont="1">
      <alignment horizontal="left"/>
    </xf>
    <xf borderId="0" fillId="4" fontId="6" numFmtId="0" xfId="0" applyAlignment="1" applyFont="1">
      <alignment horizontal="center"/>
    </xf>
    <xf borderId="0" fillId="4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Alignment="1" applyFont="1">
      <alignment horizontal="center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14"/>
    <col customWidth="1" min="2" max="2" width="30.71"/>
    <col customWidth="1" min="3" max="3" width="12.43"/>
    <col customWidth="1" min="4" max="5" width="12.29"/>
    <col customWidth="1" min="6" max="6" width="11.29"/>
    <col customWidth="1" min="7" max="7" width="9.43"/>
    <col customWidth="1" min="8" max="8" width="14.43"/>
    <col customWidth="1" min="9" max="9" width="16.57"/>
    <col customWidth="1" min="10" max="10" width="9.0"/>
    <col customWidth="1" min="11" max="11" width="10.29"/>
    <col customWidth="1" min="12" max="12" width="24.29"/>
    <col customWidth="1" min="13" max="13" width="12.0"/>
    <col customWidth="1" min="14" max="14" width="12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</row>
    <row r="2" ht="15.75" customHeight="1">
      <c r="A2" s="4" t="s">
        <v>12</v>
      </c>
      <c r="B2" s="5" t="s">
        <v>13</v>
      </c>
      <c r="C2" s="6" t="s">
        <v>14</v>
      </c>
      <c r="D2" s="7">
        <v>1.0</v>
      </c>
      <c r="E2" s="8">
        <v>41845.0</v>
      </c>
      <c r="F2" s="9">
        <v>0.36944444444444446</v>
      </c>
      <c r="G2" s="7"/>
      <c r="H2" s="7" t="s">
        <v>15</v>
      </c>
      <c r="I2" s="7" t="s">
        <v>16</v>
      </c>
      <c r="J2" s="6">
        <v>1526.0</v>
      </c>
      <c r="K2" s="6" t="s">
        <v>17</v>
      </c>
      <c r="L2" s="10"/>
      <c r="M2" s="11"/>
      <c r="N2" s="11"/>
    </row>
    <row r="3" ht="15.75" customHeight="1">
      <c r="A3" s="4" t="s">
        <v>18</v>
      </c>
      <c r="B3" s="5" t="s">
        <v>19</v>
      </c>
      <c r="C3" s="5">
        <v>5.0</v>
      </c>
      <c r="D3" s="7">
        <v>1.0</v>
      </c>
      <c r="E3" s="12">
        <v>41845.0</v>
      </c>
      <c r="F3" s="9">
        <v>0.8784722222222222</v>
      </c>
      <c r="G3" s="7"/>
      <c r="H3" s="7" t="s">
        <v>20</v>
      </c>
      <c r="I3" s="7" t="s">
        <v>21</v>
      </c>
      <c r="J3" s="7">
        <v>1526.0</v>
      </c>
      <c r="K3" s="7" t="s">
        <v>17</v>
      </c>
      <c r="L3" s="7"/>
      <c r="M3" s="13" t="str">
        <f t="shared" ref="M3:M5" si="1">((LEFT(H3,(FIND("°",H3,1)-1)))+(MID(H3,(FIND("°",H3,1)+1),(FIND("'",H3,1))-(FIND("°",H3,1)+1))/60))*(IF(RIGHT(H3,1)="N",1,-1))</f>
        <v>45.95484</v>
      </c>
      <c r="N3" s="13" t="str">
        <f t="shared" ref="N3:N5" si="2">((LEFT(I3,(FIND("°",I3,1)-1)))+(MID(I3,(FIND("°",I3,1)+1),(FIND("'",I3,1))-(FIND("°",I3,1)+1))/60))*(IF(RIGHT(I3,1)="E",1,-1))</f>
        <v>-130.00876</v>
      </c>
    </row>
    <row r="4" ht="15.75" customHeight="1">
      <c r="A4" s="4" t="s">
        <v>22</v>
      </c>
      <c r="B4" s="5" t="s">
        <v>23</v>
      </c>
      <c r="C4" s="5">
        <v>299467.0</v>
      </c>
      <c r="D4" s="7">
        <v>1.0</v>
      </c>
      <c r="E4" s="12">
        <v>41846.0</v>
      </c>
      <c r="F4" s="9">
        <v>0.8634722222222222</v>
      </c>
      <c r="G4" s="7"/>
      <c r="H4" s="7" t="s">
        <v>24</v>
      </c>
      <c r="I4" s="7" t="s">
        <v>25</v>
      </c>
      <c r="J4" s="7">
        <v>1528.0</v>
      </c>
      <c r="K4" s="7" t="s">
        <v>17</v>
      </c>
      <c r="L4" s="7"/>
      <c r="M4" s="13" t="str">
        <f t="shared" si="1"/>
        <v>45.95468</v>
      </c>
      <c r="N4" s="13" t="str">
        <f t="shared" si="2"/>
        <v>-130.00893</v>
      </c>
    </row>
    <row r="5" ht="15.75" customHeight="1">
      <c r="A5" s="4" t="s">
        <v>26</v>
      </c>
      <c r="B5" s="5" t="s">
        <v>27</v>
      </c>
      <c r="C5" s="5" t="s">
        <v>28</v>
      </c>
      <c r="D5" s="7">
        <v>1.0</v>
      </c>
      <c r="E5" s="12">
        <v>41846.0</v>
      </c>
      <c r="F5" s="9">
        <v>0.8634722222222222</v>
      </c>
      <c r="G5" s="7"/>
      <c r="H5" s="7" t="s">
        <v>24</v>
      </c>
      <c r="I5" s="7" t="s">
        <v>25</v>
      </c>
      <c r="J5" s="7">
        <v>1528.0</v>
      </c>
      <c r="K5" s="7" t="s">
        <v>17</v>
      </c>
      <c r="L5" s="7"/>
      <c r="M5" s="13" t="str">
        <f t="shared" si="1"/>
        <v>45.95468</v>
      </c>
      <c r="N5" s="13" t="str">
        <f t="shared" si="2"/>
        <v>-130.00893</v>
      </c>
    </row>
    <row r="6" ht="15.75" customHeight="1">
      <c r="A6" s="14"/>
      <c r="B6" s="10"/>
      <c r="C6" s="10"/>
      <c r="D6" s="14"/>
      <c r="E6" s="10"/>
      <c r="F6" s="14"/>
      <c r="G6" s="14"/>
      <c r="H6" s="14"/>
      <c r="I6" s="14"/>
      <c r="J6" s="14"/>
      <c r="K6" s="14"/>
      <c r="L6" s="10"/>
      <c r="M6" s="11"/>
      <c r="N6" s="11"/>
    </row>
    <row r="7" ht="15.75" customHeight="1">
      <c r="A7" s="14"/>
      <c r="B7" s="10"/>
      <c r="C7" s="10"/>
      <c r="D7" s="14"/>
      <c r="E7" s="10"/>
      <c r="F7" s="14"/>
      <c r="G7" s="14"/>
      <c r="H7" s="14"/>
      <c r="I7" s="14"/>
      <c r="J7" s="14"/>
      <c r="K7" s="14"/>
      <c r="L7" s="10"/>
      <c r="M7" s="11"/>
      <c r="N7" s="11"/>
    </row>
    <row r="8" ht="15.75" customHeight="1">
      <c r="A8" s="14"/>
      <c r="B8" s="10"/>
      <c r="C8" s="10"/>
      <c r="D8" s="14"/>
      <c r="E8" s="10"/>
      <c r="F8" s="14"/>
      <c r="G8" s="14"/>
      <c r="H8" s="14"/>
      <c r="I8" s="14"/>
      <c r="J8" s="14"/>
      <c r="K8" s="14"/>
      <c r="L8" s="10"/>
      <c r="M8" s="11"/>
      <c r="N8" s="11"/>
    </row>
    <row r="9" ht="15.75" customHeight="1">
      <c r="A9" s="14"/>
      <c r="B9" s="10"/>
      <c r="C9" s="10"/>
      <c r="D9" s="14"/>
      <c r="E9" s="10"/>
      <c r="F9" s="14"/>
      <c r="G9" s="14"/>
      <c r="H9" s="14"/>
      <c r="I9" s="14"/>
      <c r="J9" s="14"/>
      <c r="K9" s="14"/>
      <c r="L9" s="10"/>
      <c r="M9" s="11"/>
      <c r="N9" s="11"/>
    </row>
    <row r="10" ht="15.75" customHeight="1">
      <c r="A10" s="14"/>
      <c r="B10" s="10"/>
      <c r="C10" s="10"/>
      <c r="D10" s="14"/>
      <c r="E10" s="10"/>
      <c r="F10" s="14"/>
      <c r="G10" s="14"/>
      <c r="H10" s="14"/>
      <c r="I10" s="14"/>
      <c r="J10" s="14"/>
      <c r="K10" s="14"/>
      <c r="L10" s="10"/>
      <c r="M10" s="11"/>
      <c r="N10" s="11"/>
    </row>
    <row r="11" ht="15.75" customHeight="1">
      <c r="A11" s="14"/>
      <c r="B11" s="10"/>
      <c r="C11" s="10"/>
      <c r="D11" s="14"/>
      <c r="E11" s="10"/>
      <c r="F11" s="14"/>
      <c r="G11" s="14"/>
      <c r="H11" s="14"/>
      <c r="I11" s="14"/>
      <c r="J11" s="14"/>
      <c r="K11" s="14"/>
      <c r="L11" s="10"/>
      <c r="M11" s="11"/>
      <c r="N11" s="11"/>
    </row>
    <row r="12" ht="15.75" customHeight="1">
      <c r="A12" s="14"/>
      <c r="B12" s="10"/>
      <c r="C12" s="10"/>
      <c r="D12" s="14"/>
      <c r="E12" s="10"/>
      <c r="F12" s="14"/>
      <c r="G12" s="14"/>
      <c r="H12" s="14"/>
      <c r="I12" s="14"/>
      <c r="J12" s="14"/>
      <c r="K12" s="14"/>
      <c r="L12" s="10"/>
      <c r="M12" s="11"/>
      <c r="N12" s="11"/>
    </row>
    <row r="13" ht="15.75" customHeight="1">
      <c r="A13" s="14"/>
      <c r="B13" s="10"/>
      <c r="C13" s="10"/>
      <c r="D13" s="14"/>
      <c r="E13" s="10"/>
      <c r="F13" s="14"/>
      <c r="G13" s="14"/>
      <c r="H13" s="14"/>
      <c r="I13" s="14"/>
      <c r="J13" s="14"/>
      <c r="K13" s="14"/>
      <c r="L13" s="10"/>
      <c r="M13" s="11"/>
      <c r="N13" s="11"/>
    </row>
    <row r="14" ht="15.75" customHeight="1">
      <c r="A14" s="14"/>
      <c r="B14" s="10"/>
      <c r="C14" s="10"/>
      <c r="D14" s="14"/>
      <c r="E14" s="10"/>
      <c r="F14" s="14"/>
      <c r="G14" s="14"/>
      <c r="H14" s="14"/>
      <c r="I14" s="14"/>
      <c r="J14" s="14"/>
      <c r="K14" s="14"/>
      <c r="L14" s="10"/>
      <c r="M14" s="11"/>
      <c r="N14" s="11"/>
    </row>
    <row r="15" ht="15.75" customHeight="1">
      <c r="A15" s="14"/>
      <c r="B15" s="10"/>
      <c r="C15" s="10"/>
      <c r="D15" s="14"/>
      <c r="E15" s="10"/>
      <c r="F15" s="14"/>
      <c r="G15" s="14"/>
      <c r="H15" s="14"/>
      <c r="I15" s="14"/>
      <c r="J15" s="14"/>
      <c r="K15" s="14"/>
      <c r="L15" s="10"/>
      <c r="M15" s="11"/>
      <c r="N15" s="11"/>
    </row>
    <row r="16" ht="15.75" customHeight="1">
      <c r="A16" s="14"/>
      <c r="B16" s="10"/>
      <c r="C16" s="10"/>
      <c r="D16" s="14"/>
      <c r="E16" s="10"/>
      <c r="F16" s="14"/>
      <c r="G16" s="14"/>
      <c r="H16" s="14"/>
      <c r="I16" s="14"/>
      <c r="J16" s="14"/>
      <c r="K16" s="14"/>
      <c r="L16" s="10"/>
      <c r="M16" s="11"/>
      <c r="N16" s="11"/>
    </row>
    <row r="17" ht="15.75" customHeight="1">
      <c r="A17" s="14"/>
      <c r="B17" s="10"/>
      <c r="C17" s="10"/>
      <c r="D17" s="14"/>
      <c r="E17" s="10"/>
      <c r="F17" s="14"/>
      <c r="G17" s="14"/>
      <c r="H17" s="14"/>
      <c r="I17" s="14"/>
      <c r="J17" s="14"/>
      <c r="K17" s="14"/>
      <c r="L17" s="10"/>
      <c r="M17" s="11"/>
      <c r="N17" s="11"/>
    </row>
    <row r="18" ht="15.75" customHeight="1">
      <c r="A18" s="14"/>
      <c r="B18" s="10"/>
      <c r="C18" s="10"/>
      <c r="D18" s="14"/>
      <c r="E18" s="10"/>
      <c r="F18" s="14"/>
      <c r="G18" s="14"/>
      <c r="H18" s="14"/>
      <c r="I18" s="14"/>
      <c r="J18" s="14"/>
      <c r="K18" s="14"/>
      <c r="L18" s="10"/>
      <c r="M18" s="11"/>
      <c r="N18" s="11"/>
    </row>
    <row r="19" ht="15.75" customHeight="1">
      <c r="A19" s="14"/>
      <c r="B19" s="10"/>
      <c r="C19" s="10"/>
      <c r="D19" s="14"/>
      <c r="E19" s="10"/>
      <c r="F19" s="14"/>
      <c r="G19" s="14"/>
      <c r="H19" s="14"/>
      <c r="I19" s="14"/>
      <c r="J19" s="14"/>
      <c r="K19" s="14"/>
      <c r="L19" s="10"/>
      <c r="M19" s="11"/>
      <c r="N19" s="11"/>
    </row>
    <row r="20" ht="15.75" customHeight="1">
      <c r="A20" s="14"/>
      <c r="B20" s="10"/>
      <c r="C20" s="10"/>
      <c r="D20" s="14"/>
      <c r="E20" s="10"/>
      <c r="F20" s="14"/>
      <c r="G20" s="14"/>
      <c r="H20" s="14"/>
      <c r="I20" s="14"/>
      <c r="J20" s="14"/>
      <c r="K20" s="14"/>
      <c r="L20" s="10"/>
      <c r="M20" s="11"/>
      <c r="N2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71"/>
    <col customWidth="1" min="2" max="2" width="22.29"/>
    <col customWidth="1" min="3" max="3" width="12.71"/>
    <col customWidth="1" min="4" max="4" width="11.57"/>
    <col customWidth="1" min="5" max="5" width="18.86"/>
    <col customWidth="1" min="6" max="6" width="14.43"/>
    <col customWidth="1" min="7" max="7" width="26.14"/>
    <col customWidth="1" min="8" max="8" width="26.0"/>
    <col customWidth="1" min="9" max="9" width="23.71"/>
  </cols>
  <sheetData>
    <row r="1" ht="28.5" customHeight="1">
      <c r="A1" s="1" t="s">
        <v>1</v>
      </c>
      <c r="B1" s="1" t="s">
        <v>0</v>
      </c>
      <c r="C1" s="1" t="s">
        <v>29</v>
      </c>
      <c r="D1" s="1" t="s">
        <v>3</v>
      </c>
      <c r="E1" s="1" t="s">
        <v>30</v>
      </c>
      <c r="F1" s="1" t="s">
        <v>31</v>
      </c>
      <c r="G1" s="1" t="s">
        <v>32</v>
      </c>
      <c r="H1" s="1" t="s">
        <v>33</v>
      </c>
      <c r="I1" s="15" t="s">
        <v>11</v>
      </c>
    </row>
    <row r="2" ht="15.75" customHeight="1">
      <c r="A2" s="16"/>
      <c r="B2" s="16" t="str">
        <f>IFERROR(__xludf.DUMMYFUNCTION("if(isblank(A2),"""",filter(Moorings!A:A,Moorings!B:B=left(A2,14),Moorings!D:D=D2))"),"")</f>
        <v/>
      </c>
      <c r="C2" s="16" t="str">
        <f>IFERROR(__xludf.DUMMYFUNCTION("if(isblank(A2),"""",filter(Moorings!C:C,Moorings!B:B=left(A2,14),Moorings!D:D=D2))"),"")</f>
        <v/>
      </c>
      <c r="D2" s="16"/>
      <c r="E2" s="16" t="str">
        <f>IFERROR(__xludf.DUMMYFUNCTION("if(isblank(A2),"""",filter(Moorings!A:A,Moorings!B:B=A2,Moorings!D:D=D2))"),"")</f>
        <v/>
      </c>
      <c r="F2" s="16" t="str">
        <f>IFERROR(__xludf.DUMMYFUNCTION("if(isblank(A2),"""",filter(Moorings!C:C,Moorings!B:B=A2,Moorings!D:D=D2))"),"")</f>
        <v/>
      </c>
      <c r="G2" s="16"/>
      <c r="H2" s="17"/>
      <c r="I2" s="18"/>
    </row>
    <row r="3" ht="15.75" customHeight="1">
      <c r="A3" s="19" t="s">
        <v>19</v>
      </c>
      <c r="B3" s="20" t="str">
        <f>IFERROR(__xludf.DUMMYFUNCTION("if(isblank(A3),"""",filter(Moorings!A:A,Moorings!B:B=left(A3,14),Moorings!D:D=D3))"),"ATAPL-65244-090-0031")</f>
        <v>ATAPL-65244-090-0031</v>
      </c>
      <c r="C3" s="20" t="str">
        <f>IFERROR(__xludf.DUMMYFUNCTION("if(isblank(A3),"""",filter(Moorings!C:C,Moorings!B:B=left(A3,14),Moorings!D:D=D3))"),"SN0031")</f>
        <v>SN0031</v>
      </c>
      <c r="D3" s="21">
        <v>1.0</v>
      </c>
      <c r="E3" s="20" t="str">
        <f>IFERROR(__xludf.DUMMYFUNCTION("if(isblank(A3),"""",filter(Moorings!A:A,Moorings!B:B=A3,Moorings!D:D=D3))"),"ATAPL-58316-00003")</f>
        <v>ATAPL-58316-00003</v>
      </c>
      <c r="F3" s="20" t="str">
        <f>IFERROR(__xludf.DUMMYFUNCTION("if(isblank(A3),"""",filter(Moorings!C:C,Moorings!B:B=A3,Moorings!D:D=D3))"),"5")</f>
        <v>5</v>
      </c>
      <c r="G3" s="22"/>
      <c r="H3" s="23"/>
      <c r="I3" s="24"/>
    </row>
    <row r="4" ht="15.75" customHeight="1">
      <c r="A4" s="25" t="s">
        <v>23</v>
      </c>
      <c r="B4" s="20" t="str">
        <f>IFERROR(__xludf.DUMMYFUNCTION("if(isblank(A4),"""",filter(Moorings!A:A,Moorings!B:B=left(A4,14),Moorings!D:D=D4))"),"ATAPL-65244-090-0031")</f>
        <v>ATAPL-65244-090-0031</v>
      </c>
      <c r="C4" s="20" t="str">
        <f>IFERROR(__xludf.DUMMYFUNCTION("if(isblank(A4),"""",filter(Moorings!C:C,Moorings!B:B=left(A4,14),Moorings!D:D=D4))"),"SN0031")</f>
        <v>SN0031</v>
      </c>
      <c r="D4" s="26">
        <v>1.0</v>
      </c>
      <c r="E4" s="20" t="str">
        <f>IFERROR(__xludf.DUMMYFUNCTION("if(isblank(A4),"""",filter(Moorings!A:A,Moorings!B:B=A4,Moorings!D:D=D4))"),"ATAPL-58693-00003")</f>
        <v>ATAPL-58693-00003</v>
      </c>
      <c r="F4" s="20" t="str">
        <f>IFERROR(__xludf.DUMMYFUNCTION("if(isblank(A4),"""",filter(Moorings!C:C,Moorings!B:B=A4,Moorings!D:D=D4))"),"299467")</f>
        <v>299467</v>
      </c>
      <c r="G4" s="22"/>
      <c r="H4" s="27"/>
      <c r="I4" s="28"/>
    </row>
    <row r="5" ht="15.75" customHeight="1">
      <c r="A5" s="19" t="s">
        <v>27</v>
      </c>
      <c r="B5" s="20" t="str">
        <f>IFERROR(__xludf.DUMMYFUNCTION("if(isblank(A5),"""",filter(Moorings!A:A,Moorings!B:B=left(A5,14),Moorings!D:D=D5))"),"ATAPL-65244-090-0031")</f>
        <v>ATAPL-65244-090-0031</v>
      </c>
      <c r="C5" s="20" t="str">
        <f>IFERROR(__xludf.DUMMYFUNCTION("if(isblank(A5),"""",filter(Moorings!C:C,Moorings!B:B=left(A5,14),Moorings!D:D=D5))"),"SN0031")</f>
        <v>SN0031</v>
      </c>
      <c r="D5" s="21">
        <v>1.0</v>
      </c>
      <c r="E5" s="20" t="str">
        <f>IFERROR(__xludf.DUMMYFUNCTION("if(isblank(A5),"""",filter(Moorings!A:A,Moorings!B:B=A5,Moorings!D:D=D5))"),"ATAPL-58328-00003")</f>
        <v>ATAPL-58328-00003</v>
      </c>
      <c r="F5" s="20" t="str">
        <f>IFERROR(__xludf.DUMMYFUNCTION("if(isblank(A5),"""",filter(Moorings!C:C,Moorings!B:B=A5,Moorings!D:D=D5))"),"T1075")</f>
        <v>T1075</v>
      </c>
      <c r="G5" s="22"/>
      <c r="H5" s="27"/>
      <c r="I5" s="24"/>
    </row>
    <row r="6" ht="15.75" customHeight="1">
      <c r="A6" s="22"/>
      <c r="B6" s="16" t="str">
        <f>IFERROR(__xludf.DUMMYFUNCTION("if(isblank(A6),"""",filter(Moorings!A:A,Moorings!B:B=left(A6,14),Moorings!D:D=D6))"),"")</f>
        <v/>
      </c>
      <c r="C6" s="16" t="str">
        <f>IFERROR(__xludf.DUMMYFUNCTION("if(isblank(A6),"""",filter(Moorings!C:C,Moorings!B:B=left(A6,14),Moorings!D:D=D6))"),"")</f>
        <v/>
      </c>
      <c r="D6" s="21"/>
      <c r="E6" s="16" t="str">
        <f>IFERROR(__xludf.DUMMYFUNCTION("if(isblank(A6),"""",filter(Moorings!A:A,Moorings!B:B=A6,Moorings!D:D=D6))"),"")</f>
        <v/>
      </c>
      <c r="F6" s="16" t="str">
        <f>IFERROR(__xludf.DUMMYFUNCTION("if(isblank(A6),"""",filter(Moorings!C:C,Moorings!B:B=A6,Moorings!D:D=D6))"),"")</f>
        <v/>
      </c>
      <c r="G6" s="22"/>
      <c r="H6" s="27"/>
      <c r="I6" s="28"/>
    </row>
    <row r="7" ht="15.75" customHeight="1">
      <c r="A7" s="19"/>
      <c r="B7" s="16" t="str">
        <f>IFERROR(__xludf.DUMMYFUNCTION("if(isblank(A7),"""",filter(Moorings!A:A,Moorings!B:B=left(A7,14),Moorings!D:D=D7))"),"")</f>
        <v/>
      </c>
      <c r="C7" s="16" t="str">
        <f>IFERROR(__xludf.DUMMYFUNCTION("if(isblank(A7),"""",filter(Moorings!C:C,Moorings!B:B=left(A7,14),Moorings!D:D=D7))"),"")</f>
        <v/>
      </c>
      <c r="D7" s="21"/>
      <c r="E7" s="16" t="str">
        <f>IFERROR(__xludf.DUMMYFUNCTION("if(isblank(A7),"""",filter(Moorings!A:A,Moorings!B:B=A7,Moorings!D:D=D7))"),"")</f>
        <v/>
      </c>
      <c r="F7" s="16" t="str">
        <f>IFERROR(__xludf.DUMMYFUNCTION("if(isblank(A7),"""",filter(Moorings!C:C,Moorings!B:B=A7,Moorings!D:D=D7))"),"")</f>
        <v/>
      </c>
      <c r="G7" s="22"/>
      <c r="H7" s="23"/>
      <c r="I7" s="28"/>
    </row>
    <row r="8" ht="15.75" customHeight="1">
      <c r="A8" s="19"/>
      <c r="B8" s="16" t="str">
        <f>IFERROR(__xludf.DUMMYFUNCTION("if(isblank(A8),"""",filter(Moorings!A:A,Moorings!B:B=left(A8,14),Moorings!D:D=D8))"),"")</f>
        <v/>
      </c>
      <c r="C8" s="16" t="str">
        <f>IFERROR(__xludf.DUMMYFUNCTION("if(isblank(A8),"""",filter(Moorings!C:C,Moorings!B:B=left(A8,14),Moorings!D:D=D8))"),"")</f>
        <v/>
      </c>
      <c r="D8" s="21"/>
      <c r="E8" s="16" t="str">
        <f>IFERROR(__xludf.DUMMYFUNCTION("if(isblank(A8),"""",filter(Moorings!A:A,Moorings!B:B=A8,Moorings!D:D=D8))"),"")</f>
        <v/>
      </c>
      <c r="F8" s="16" t="str">
        <f>IFERROR(__xludf.DUMMYFUNCTION("if(isblank(A8),"""",filter(Moorings!C:C,Moorings!B:B=A8,Moorings!D:D=D8))"),"")</f>
        <v/>
      </c>
      <c r="G8" s="22"/>
      <c r="H8" s="27"/>
      <c r="I8" s="28"/>
    </row>
    <row r="9" ht="15.75" customHeight="1">
      <c r="A9" s="19"/>
      <c r="B9" s="16" t="str">
        <f>IFERROR(__xludf.DUMMYFUNCTION("if(isblank(A9),"""",filter(Moorings!A:A,Moorings!B:B=left(A9,14),Moorings!D:D=D9))"),"")</f>
        <v/>
      </c>
      <c r="C9" s="16" t="str">
        <f>IFERROR(__xludf.DUMMYFUNCTION("if(isblank(A9),"""",filter(Moorings!C:C,Moorings!B:B=left(A9,14),Moorings!D:D=D9))"),"")</f>
        <v/>
      </c>
      <c r="D9" s="21"/>
      <c r="E9" s="16" t="str">
        <f>IFERROR(__xludf.DUMMYFUNCTION("if(isblank(A9),"""",filter(Moorings!A:A,Moorings!B:B=A9,Moorings!D:D=D9))"),"")</f>
        <v/>
      </c>
      <c r="F9" s="16" t="str">
        <f>IFERROR(__xludf.DUMMYFUNCTION("if(isblank(A9),"""",filter(Moorings!C:C,Moorings!B:B=A9,Moorings!D:D=D9))"),"")</f>
        <v/>
      </c>
      <c r="G9" s="22"/>
      <c r="H9" s="27"/>
      <c r="I9" s="28"/>
    </row>
    <row r="10" ht="15.75" customHeight="1">
      <c r="A10" s="19"/>
      <c r="B10" s="16" t="str">
        <f>IFERROR(__xludf.DUMMYFUNCTION("if(isblank(A10),"""",filter(Moorings!A:A,Moorings!B:B=left(A10,14),Moorings!D:D=D10))"),"")</f>
        <v/>
      </c>
      <c r="C10" s="16" t="str">
        <f>IFERROR(__xludf.DUMMYFUNCTION("if(isblank(A10),"""",filter(Moorings!C:C,Moorings!B:B=left(A10,14),Moorings!D:D=D10))"),"")</f>
        <v/>
      </c>
      <c r="D10" s="21"/>
      <c r="E10" s="16" t="str">
        <f>IFERROR(__xludf.DUMMYFUNCTION("if(isblank(A10),"""",filter(Moorings!A:A,Moorings!B:B=A10,Moorings!D:D=D10))"),"")</f>
        <v/>
      </c>
      <c r="F10" s="16" t="str">
        <f>IFERROR(__xludf.DUMMYFUNCTION("if(isblank(A10),"""",filter(Moorings!C:C,Moorings!B:B=A10,Moorings!D:D=D10))"),"")</f>
        <v/>
      </c>
      <c r="G10" s="22"/>
      <c r="H10" s="27"/>
      <c r="I10" s="28"/>
    </row>
    <row r="11" ht="15.75" customHeight="1">
      <c r="A11" s="29"/>
      <c r="B11" s="16" t="str">
        <f>IFERROR(__xludf.DUMMYFUNCTION("if(isblank(A11),"""",filter(Moorings!A:A,Moorings!B:B=left(A11,14),Moorings!D:D=D11))"),"")</f>
        <v/>
      </c>
      <c r="C11" s="16" t="str">
        <f>IFERROR(__xludf.DUMMYFUNCTION("if(isblank(A11),"""",filter(Moorings!C:C,Moorings!B:B=left(A11,14),Moorings!D:D=D11))"),"")</f>
        <v/>
      </c>
      <c r="D11" s="21"/>
      <c r="E11" s="16" t="str">
        <f>IFERROR(__xludf.DUMMYFUNCTION("if(isblank(A11),"""",filter(Moorings!A:A,Moorings!B:B=A11,Moorings!D:D=D11))"),"")</f>
        <v/>
      </c>
      <c r="F11" s="16" t="str">
        <f>IFERROR(__xludf.DUMMYFUNCTION("if(isblank(A11),"""",filter(Moorings!C:C,Moorings!B:B=A11,Moorings!D:D=D11))"),"")</f>
        <v/>
      </c>
      <c r="G11" s="22"/>
      <c r="H11" s="27"/>
      <c r="I11" s="28"/>
    </row>
    <row r="12" ht="15.75" customHeight="1">
      <c r="A12" s="19"/>
      <c r="B12" s="16" t="str">
        <f>IFERROR(__xludf.DUMMYFUNCTION("if(isblank(A12),"""",filter(Moorings!A:A,Moorings!B:B=left(A12,14),Moorings!D:D=D12))"),"")</f>
        <v/>
      </c>
      <c r="C12" s="16" t="str">
        <f>IFERROR(__xludf.DUMMYFUNCTION("if(isblank(A12),"""",filter(Moorings!C:C,Moorings!B:B=left(A12,14),Moorings!D:D=D12))"),"")</f>
        <v/>
      </c>
      <c r="D12" s="21"/>
      <c r="E12" s="16" t="str">
        <f>IFERROR(__xludf.DUMMYFUNCTION("if(isblank(A12),"""",filter(Moorings!A:A,Moorings!B:B=A12,Moorings!D:D=D12))"),"")</f>
        <v/>
      </c>
      <c r="F12" s="16" t="str">
        <f>IFERROR(__xludf.DUMMYFUNCTION("if(isblank(A12),"""",filter(Moorings!C:C,Moorings!B:B=A12,Moorings!D:D=D12))"),"")</f>
        <v/>
      </c>
      <c r="G12" s="22"/>
      <c r="H12" s="23"/>
      <c r="I12" s="28"/>
    </row>
    <row r="13" ht="15.75" customHeight="1">
      <c r="A13" s="19"/>
      <c r="B13" s="16" t="str">
        <f>IFERROR(__xludf.DUMMYFUNCTION("if(isblank(A13),"""",filter(Moorings!A:A,Moorings!B:B=left(A13,14),Moorings!D:D=D13))"),"")</f>
        <v/>
      </c>
      <c r="C13" s="16" t="str">
        <f>IFERROR(__xludf.DUMMYFUNCTION("if(isblank(A13),"""",filter(Moorings!C:C,Moorings!B:B=left(A13,14),Moorings!D:D=D13))"),"")</f>
        <v/>
      </c>
      <c r="D13" s="21"/>
      <c r="E13" s="21"/>
      <c r="F13" s="21"/>
      <c r="G13" s="22"/>
      <c r="H13" s="23"/>
      <c r="I13" s="28"/>
    </row>
    <row r="14" ht="15.75" customHeight="1">
      <c r="A14" s="19"/>
      <c r="B14" s="16" t="str">
        <f>IFERROR(__xludf.DUMMYFUNCTION("if(isblank(A14),"""",filter(Moorings!A:A,Moorings!B:B=left(A14,14),Moorings!D:D=D14))"),"")</f>
        <v/>
      </c>
      <c r="C14" s="16" t="str">
        <f>IFERROR(__xludf.DUMMYFUNCTION("if(isblank(A14),"""",filter(Moorings!C:C,Moorings!B:B=left(A14,14),Moorings!D:D=D14))"),"")</f>
        <v/>
      </c>
      <c r="D14" s="21"/>
      <c r="E14" s="21"/>
      <c r="F14" s="21"/>
      <c r="G14" s="22"/>
      <c r="H14" s="27"/>
      <c r="I14" s="28"/>
    </row>
    <row r="15" ht="15.75" customHeight="1">
      <c r="A15" s="19"/>
      <c r="B15" s="16" t="str">
        <f>IFERROR(__xludf.DUMMYFUNCTION("if(isblank(A15),"""",filter(Moorings!A:A,Moorings!B:B=left(A15,14),Moorings!D:D=D15))"),"")</f>
        <v/>
      </c>
      <c r="C15" s="16" t="str">
        <f>IFERROR(__xludf.DUMMYFUNCTION("if(isblank(A15),"""",filter(Moorings!C:C,Moorings!B:B=left(A15,14),Moorings!D:D=D15))"),"")</f>
        <v/>
      </c>
      <c r="D15" s="21"/>
      <c r="E15" s="21"/>
      <c r="F15" s="21"/>
      <c r="G15" s="22"/>
      <c r="H15" s="27"/>
      <c r="I15" s="28"/>
    </row>
    <row r="16" ht="15.75" customHeight="1">
      <c r="A16" s="19"/>
      <c r="B16" s="19"/>
      <c r="C16" s="19"/>
      <c r="D16" s="21"/>
      <c r="E16" s="21"/>
      <c r="F16" s="21"/>
      <c r="G16" s="22"/>
      <c r="H16" s="27"/>
      <c r="I16" s="28"/>
    </row>
    <row r="17" ht="15.75" customHeight="1">
      <c r="A17" s="19"/>
      <c r="B17" s="19"/>
      <c r="C17" s="19"/>
      <c r="D17" s="21"/>
      <c r="E17" s="21"/>
      <c r="F17" s="21"/>
      <c r="G17" s="22"/>
      <c r="H17" s="27"/>
      <c r="I17" s="28"/>
    </row>
    <row r="18" ht="15.75" customHeight="1">
      <c r="A18" s="29"/>
      <c r="B18" s="29"/>
      <c r="C18" s="30"/>
      <c r="D18" s="21"/>
      <c r="E18" s="21"/>
      <c r="F18" s="21"/>
      <c r="G18" s="22"/>
      <c r="H18" s="27"/>
      <c r="I18" s="28"/>
    </row>
    <row r="19" ht="15.75" customHeight="1">
      <c r="A19" s="19"/>
      <c r="B19" s="19"/>
      <c r="C19" s="30"/>
      <c r="D19" s="21"/>
      <c r="E19" s="21"/>
      <c r="F19" s="21"/>
      <c r="G19" s="22"/>
      <c r="H19" s="23"/>
      <c r="I19" s="2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21.71"/>
    <col customWidth="1" min="6" max="6" width="9.86"/>
    <col customWidth="1" min="7" max="7" width="11.43"/>
  </cols>
  <sheetData>
    <row r="1">
      <c r="A1" s="31" t="s">
        <v>34</v>
      </c>
      <c r="B1" s="32" t="s">
        <v>35</v>
      </c>
      <c r="C1" s="32" t="s">
        <v>36</v>
      </c>
      <c r="D1" s="32" t="s">
        <v>37</v>
      </c>
      <c r="E1" s="32" t="s">
        <v>38</v>
      </c>
      <c r="F1" s="32" t="s">
        <v>39</v>
      </c>
      <c r="G1" s="32" t="s">
        <v>40</v>
      </c>
    </row>
    <row r="2">
      <c r="A2" s="33" t="str">
        <f>Moorings!A2</f>
        <v>ATAPL-65244-090-0031</v>
      </c>
      <c r="B2" s="33" t="str">
        <f>if(D2="Mooring",Moorings!B2,"")</f>
        <v>RS03CCAL-MJ03F</v>
      </c>
      <c r="C2" s="34" t="str">
        <f>if(D2="Sensor",Moorings!B2,"")</f>
        <v/>
      </c>
      <c r="D2" s="35" t="str">
        <f>if(ISBLANK(Moorings!B2),"",if(len(Moorings!B2)&gt;14,"Sensor","Mooring"))</f>
        <v>Mooring</v>
      </c>
      <c r="E2" s="36" t="str">
        <f>Moorings!C2</f>
        <v>SN0031</v>
      </c>
      <c r="F2" s="37" t="str">
        <f>if(D2="Mooring",Moorings!E2,"")</f>
        <v>7/25/2014</v>
      </c>
      <c r="G2" s="34"/>
    </row>
    <row r="3">
      <c r="A3" s="33" t="str">
        <f>Moorings!A3</f>
        <v>ATAPL-58316-00003</v>
      </c>
      <c r="B3" s="33" t="str">
        <f>if(D3="Mooring",Moorings!B3,"")</f>
        <v/>
      </c>
      <c r="C3" s="33" t="str">
        <f>if(D3="Sensor",Moorings!B3,"")</f>
        <v>RS03CCAL-MJ03F-05-BOTPTA301</v>
      </c>
      <c r="D3" s="35" t="str">
        <f>if(ISBLANK(Moorings!B3),"",if(len(Moorings!B3)&gt;14,"Sensor","Mooring"))</f>
        <v>Sensor</v>
      </c>
      <c r="E3" s="36" t="str">
        <f>Moorings!C3</f>
        <v>5</v>
      </c>
      <c r="F3" s="37" t="str">
        <f>if(D3="Mooring",Moorings!E3,"")</f>
        <v/>
      </c>
      <c r="G3" s="34"/>
    </row>
    <row r="4">
      <c r="A4" s="33" t="str">
        <f>Moorings!A4</f>
        <v>ATAPL-58693-00003</v>
      </c>
      <c r="B4" s="33" t="str">
        <f>if(D4="Mooring",Moorings!B4,"")</f>
        <v/>
      </c>
      <c r="C4" s="33" t="str">
        <f>if(D4="Sensor",Moorings!B4,"")</f>
        <v>RS03CCAL-MJ03F-06-HYDLFA305 </v>
      </c>
      <c r="D4" s="35" t="str">
        <f>if(ISBLANK(Moorings!B4),"",if(len(Moorings!B4)&gt;14,"Sensor","Mooring"))</f>
        <v>Sensor</v>
      </c>
      <c r="E4" s="36" t="str">
        <f>Moorings!C4</f>
        <v>299467</v>
      </c>
      <c r="F4" s="37" t="str">
        <f>if(D4="Mooring",Moorings!E4,"")</f>
        <v/>
      </c>
      <c r="G4" s="34"/>
    </row>
    <row r="5">
      <c r="A5" s="33" t="str">
        <f>Moorings!A5</f>
        <v>ATAPL-58328-00003</v>
      </c>
      <c r="B5" s="33" t="str">
        <f>if(D5="Mooring",Moorings!B5,"")</f>
        <v/>
      </c>
      <c r="C5" s="33" t="str">
        <f>if(D5="Sensor",Moorings!B5,"")</f>
        <v>RS03CCAL-MJ03F-06-OBSBBA301</v>
      </c>
      <c r="D5" s="35" t="str">
        <f>if(ISBLANK(Moorings!B5),"",if(len(Moorings!B5)&gt;14,"Sensor","Mooring"))</f>
        <v>Sensor</v>
      </c>
      <c r="E5" s="36" t="str">
        <f>Moorings!C5</f>
        <v>T1075</v>
      </c>
      <c r="F5" s="37" t="str">
        <f>if(D5="Mooring",Moorings!E5,"")</f>
        <v/>
      </c>
      <c r="G5" s="34"/>
    </row>
    <row r="6">
      <c r="A6" s="33" t="str">
        <f>Moorings!A6</f>
        <v/>
      </c>
      <c r="B6" s="33" t="str">
        <f>if(D6="Mooring",Moorings!B6,"")</f>
        <v/>
      </c>
      <c r="C6" s="34" t="str">
        <f>if(D6="Sensor",Moorings!B6,"")</f>
        <v/>
      </c>
      <c r="D6" s="35" t="str">
        <f>if(ISBLANK(Moorings!B6),"",if(len(Moorings!B6)&gt;14,"Sensor","Mooring"))</f>
        <v/>
      </c>
      <c r="E6" s="36" t="str">
        <f>Moorings!C6</f>
        <v/>
      </c>
      <c r="F6" s="37" t="str">
        <f>if(D6="Mooring",Moorings!E6,"")</f>
        <v/>
      </c>
      <c r="G6" s="34"/>
    </row>
    <row r="7">
      <c r="A7" s="33" t="str">
        <f>Moorings!A7</f>
        <v/>
      </c>
      <c r="B7" s="33" t="str">
        <f>if(D7="Mooring",Moorings!B7,"")</f>
        <v/>
      </c>
      <c r="C7" s="34" t="str">
        <f>if(D7="Sensor",Moorings!B7,"")</f>
        <v/>
      </c>
      <c r="D7" s="35" t="str">
        <f>if(ISBLANK(Moorings!B7),"",if(len(Moorings!B7)&gt;14,"Sensor","Mooring"))</f>
        <v/>
      </c>
      <c r="E7" s="36" t="str">
        <f>Moorings!C7</f>
        <v/>
      </c>
      <c r="F7" s="37" t="str">
        <f>if(D7="Mooring",Moorings!E7,"")</f>
        <v/>
      </c>
      <c r="G7" s="34"/>
    </row>
    <row r="8">
      <c r="A8" s="33" t="str">
        <f>Moorings!A8</f>
        <v/>
      </c>
      <c r="B8" s="33" t="str">
        <f>if(D8="Mooring",Moorings!B8,"")</f>
        <v/>
      </c>
      <c r="C8" s="34" t="str">
        <f>if(D8="Sensor",Moorings!B8,"")</f>
        <v/>
      </c>
      <c r="D8" s="35" t="str">
        <f>if(ISBLANK(Moorings!B8),"",if(len(Moorings!B8)&gt;14,"Sensor","Mooring"))</f>
        <v/>
      </c>
      <c r="E8" s="36" t="str">
        <f>Moorings!C8</f>
        <v/>
      </c>
      <c r="F8" s="37" t="str">
        <f>if(D8="Mooring",Moorings!E8,"")</f>
        <v/>
      </c>
      <c r="G8" s="34"/>
    </row>
    <row r="9">
      <c r="A9" s="33" t="str">
        <f>Moorings!A9</f>
        <v/>
      </c>
      <c r="B9" s="33" t="str">
        <f>if(D9="Mooring",Moorings!B9,"")</f>
        <v/>
      </c>
      <c r="C9" s="34" t="str">
        <f>if(D9="Sensor",Moorings!B9,"")</f>
        <v/>
      </c>
      <c r="D9" s="35" t="str">
        <f>if(ISBLANK(Moorings!B9),"",if(len(Moorings!B9)&gt;14,"Sensor","Mooring"))</f>
        <v/>
      </c>
      <c r="E9" s="36" t="str">
        <f>Moorings!C9</f>
        <v/>
      </c>
      <c r="F9" s="37" t="str">
        <f>if(D9="Mooring",Moorings!E9,"")</f>
        <v/>
      </c>
      <c r="G9" s="34"/>
    </row>
    <row r="10">
      <c r="A10" s="33" t="str">
        <f>Moorings!A10</f>
        <v/>
      </c>
      <c r="B10" s="33" t="str">
        <f>if(D10="Mooring",Moorings!B10,"")</f>
        <v/>
      </c>
      <c r="C10" s="34" t="str">
        <f>if(D10="Sensor",Moorings!B10,"")</f>
        <v/>
      </c>
      <c r="D10" s="35" t="str">
        <f>if(ISBLANK(Moorings!B10),"",if(len(Moorings!B10)&gt;14,"Sensor","Mooring"))</f>
        <v/>
      </c>
      <c r="E10" s="36" t="str">
        <f>Moorings!C10</f>
        <v/>
      </c>
      <c r="F10" s="37" t="str">
        <f>if(D10="Mooring",Moorings!E10,"")</f>
        <v/>
      </c>
      <c r="G1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14"/>
    <col customWidth="1" min="3" max="3" width="11.43"/>
    <col customWidth="1" min="4" max="4" width="10.29"/>
    <col customWidth="1" min="5" max="5" width="7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38" t="str">
        <f>IFERROR(__xludf.DUMMYFUNCTION("sort(unique(Moorings!B:B))"),"Ref Des")</f>
        <v>Ref Des</v>
      </c>
      <c r="B1" s="39" t="s">
        <v>41</v>
      </c>
      <c r="C1" s="40" t="s">
        <v>42</v>
      </c>
      <c r="D1" s="40" t="s">
        <v>43</v>
      </c>
      <c r="E1" s="40" t="s">
        <v>44</v>
      </c>
      <c r="F1" s="40"/>
      <c r="G1" s="40" t="s">
        <v>45</v>
      </c>
      <c r="H1" s="39" t="s">
        <v>41</v>
      </c>
      <c r="I1" s="40" t="s">
        <v>44</v>
      </c>
    </row>
    <row r="2">
      <c r="A2" t="s">
        <v>13</v>
      </c>
      <c r="B2" s="41" t="s">
        <v>46</v>
      </c>
      <c r="C2" s="42" t="s">
        <v>47</v>
      </c>
      <c r="D2" s="42" t="s">
        <v>48</v>
      </c>
      <c r="E2" s="43"/>
      <c r="F2" s="43"/>
      <c r="G2" s="42"/>
      <c r="H2" s="44"/>
      <c r="I2" s="43"/>
    </row>
    <row r="3">
      <c r="A3" t="s">
        <v>19</v>
      </c>
      <c r="B3" s="41" t="s">
        <v>46</v>
      </c>
      <c r="C3" s="42" t="s">
        <v>47</v>
      </c>
      <c r="D3" s="42" t="s">
        <v>48</v>
      </c>
      <c r="E3" s="42" t="s">
        <v>46</v>
      </c>
      <c r="F3" s="42"/>
      <c r="G3" s="43"/>
      <c r="H3" s="45"/>
      <c r="I3" s="42"/>
    </row>
    <row r="4">
      <c r="A4" t="s">
        <v>23</v>
      </c>
      <c r="B4" s="41" t="s">
        <v>49</v>
      </c>
      <c r="C4" s="42" t="s">
        <v>47</v>
      </c>
      <c r="D4" s="42" t="s">
        <v>48</v>
      </c>
      <c r="E4" s="43"/>
      <c r="F4" s="43"/>
      <c r="G4" s="43"/>
      <c r="H4" s="45"/>
      <c r="I4" s="43"/>
    </row>
    <row r="5">
      <c r="A5" t="s">
        <v>27</v>
      </c>
      <c r="B5" s="41" t="s">
        <v>46</v>
      </c>
      <c r="C5" s="42" t="s">
        <v>47</v>
      </c>
      <c r="D5" s="42" t="s">
        <v>48</v>
      </c>
      <c r="E5" s="43"/>
      <c r="F5" s="43"/>
      <c r="G5" s="43"/>
      <c r="H5" s="44"/>
      <c r="I5" s="43"/>
    </row>
    <row r="6">
      <c r="B6" s="41"/>
      <c r="C6" s="42"/>
      <c r="D6" s="42"/>
      <c r="E6" s="42"/>
      <c r="F6" s="43"/>
      <c r="G6" s="43"/>
      <c r="H6" s="45"/>
      <c r="I6" s="43"/>
    </row>
    <row r="7">
      <c r="B7" s="41"/>
      <c r="C7" s="42"/>
      <c r="D7" s="42"/>
      <c r="E7" s="43"/>
      <c r="F7" s="43"/>
      <c r="G7" s="43"/>
      <c r="H7" s="45"/>
      <c r="I7" s="43"/>
    </row>
    <row r="8">
      <c r="B8" s="41"/>
      <c r="C8" s="42"/>
      <c r="D8" s="42"/>
      <c r="E8" s="43"/>
      <c r="F8" s="43"/>
      <c r="G8" s="43"/>
      <c r="H8" s="44"/>
      <c r="I8" s="43"/>
    </row>
    <row r="9">
      <c r="B9" s="41"/>
      <c r="C9" s="42"/>
      <c r="D9" s="42"/>
      <c r="E9" s="43"/>
      <c r="F9" s="43"/>
      <c r="G9" s="43"/>
      <c r="H9" s="45"/>
      <c r="I9" s="43"/>
    </row>
    <row r="10">
      <c r="B10" s="41"/>
      <c r="C10" s="42"/>
      <c r="D10" s="42"/>
      <c r="E10" s="43"/>
      <c r="F10" s="43"/>
      <c r="G10" s="43"/>
      <c r="H10" s="45"/>
      <c r="I10" s="43"/>
    </row>
    <row r="11">
      <c r="B11" s="46"/>
      <c r="C11" s="43"/>
      <c r="D11" s="42"/>
      <c r="E11" s="43"/>
      <c r="F11" s="43"/>
      <c r="G11" s="42"/>
      <c r="H11" s="44"/>
      <c r="I11" s="43"/>
    </row>
    <row r="12">
      <c r="B12" s="41"/>
      <c r="C12" s="42"/>
      <c r="D12" s="42"/>
      <c r="E12" s="43"/>
      <c r="F12" s="43"/>
      <c r="G12" s="43"/>
      <c r="H12" s="47"/>
      <c r="I12" s="42" t="s">
        <v>50</v>
      </c>
    </row>
    <row r="13">
      <c r="B13" s="46"/>
      <c r="C13" s="42"/>
      <c r="D13" s="42"/>
      <c r="E13" s="43"/>
      <c r="F13" s="43"/>
      <c r="G13" s="43"/>
      <c r="H13" s="45"/>
      <c r="I13" s="42"/>
      <c r="J13" s="48" t="s">
        <v>50</v>
      </c>
    </row>
    <row r="14">
      <c r="B14" s="41"/>
      <c r="C14" s="42"/>
      <c r="D14" s="42"/>
      <c r="E14" s="43"/>
      <c r="F14" s="43"/>
      <c r="G14" s="43"/>
      <c r="H14" s="45"/>
      <c r="I14" s="42"/>
      <c r="J14" s="48" t="s">
        <v>50</v>
      </c>
    </row>
    <row r="15">
      <c r="B15" s="41"/>
      <c r="C15" s="42"/>
      <c r="D15" s="42"/>
      <c r="E15" s="43"/>
      <c r="F15" s="43"/>
      <c r="G15" s="43"/>
      <c r="H15" s="45"/>
      <c r="I15" s="42"/>
      <c r="J15" s="48" t="s">
        <v>50</v>
      </c>
    </row>
    <row r="16">
      <c r="B16" s="41"/>
      <c r="C16" s="42"/>
      <c r="D16" s="42"/>
      <c r="E16" s="43"/>
      <c r="F16" s="43"/>
      <c r="G16" s="43"/>
      <c r="H16" s="45"/>
      <c r="I16" s="42"/>
      <c r="J16" s="48" t="s">
        <v>50</v>
      </c>
    </row>
    <row r="17">
      <c r="B17" s="41"/>
      <c r="C17" s="42"/>
      <c r="D17" s="42"/>
      <c r="E17" s="43"/>
      <c r="F17" s="43"/>
      <c r="G17" s="43"/>
      <c r="H17" s="45"/>
      <c r="I17" s="43"/>
      <c r="J17" s="48" t="s">
        <v>50</v>
      </c>
    </row>
    <row r="18">
      <c r="B18" s="41"/>
      <c r="C18" s="42"/>
      <c r="D18" s="42"/>
      <c r="E18" s="43"/>
      <c r="F18" s="43"/>
      <c r="G18" s="43"/>
      <c r="H18" s="45"/>
      <c r="I18" s="43"/>
      <c r="J18" s="48" t="s">
        <v>50</v>
      </c>
    </row>
    <row r="19">
      <c r="B19" s="41"/>
      <c r="C19" s="42"/>
      <c r="D19" s="42"/>
      <c r="E19" s="43"/>
      <c r="F19" s="43"/>
      <c r="G19" s="43"/>
      <c r="H19" s="45"/>
      <c r="I19" s="43"/>
      <c r="J19" s="48" t="s">
        <v>50</v>
      </c>
    </row>
    <row r="20">
      <c r="B20" s="41"/>
      <c r="C20" s="42"/>
      <c r="D20" s="42"/>
      <c r="E20" s="43"/>
      <c r="F20" s="43"/>
      <c r="G20" s="43"/>
      <c r="H20" s="45"/>
      <c r="I20" s="43"/>
      <c r="J20" s="48" t="s">
        <v>50</v>
      </c>
    </row>
    <row r="21">
      <c r="B21" s="41"/>
      <c r="C21" s="42"/>
      <c r="D21" s="42"/>
      <c r="E21" s="43"/>
      <c r="F21" s="43"/>
      <c r="G21" s="43"/>
      <c r="H21" s="45"/>
      <c r="I21" s="43"/>
      <c r="J21" s="48" t="s">
        <v>50</v>
      </c>
    </row>
    <row r="22">
      <c r="B22" s="46"/>
      <c r="C22" s="43"/>
      <c r="D22" s="43"/>
      <c r="E22" s="43"/>
      <c r="F22" s="43"/>
      <c r="G22" s="43"/>
      <c r="H22" s="45"/>
      <c r="I22" s="43"/>
      <c r="J22" s="48" t="s">
        <v>50</v>
      </c>
    </row>
    <row r="23">
      <c r="B23" s="49" t="str">
        <f>concatenate("'",countif(B2:B22,"yes"),"/",counta(B2:B22))</f>
        <v>'3/4</v>
      </c>
      <c r="C23" s="50" t="str">
        <f t="shared" ref="C23:D23" si="1">concatenate("'",countif(C2:C22,"1/*")+countif(C2:C22,"2/*")*2,"/",countif(C2:C22,"*/1")+countif(C2:C22,"*/2")*2)</f>
        <v>'4/4</v>
      </c>
      <c r="D23" s="50" t="str">
        <f t="shared" si="1"/>
        <v>'0/0</v>
      </c>
      <c r="E23" s="43"/>
      <c r="F23" s="43"/>
      <c r="G23" s="43"/>
      <c r="H23" s="45"/>
      <c r="I23" s="43"/>
      <c r="J23" s="48" t="s">
        <v>50</v>
      </c>
    </row>
    <row r="24">
      <c r="B24" s="46"/>
      <c r="C24" s="43"/>
      <c r="D24" s="43"/>
      <c r="E24" s="43"/>
      <c r="F24" s="43"/>
      <c r="G24" s="43"/>
      <c r="H24" s="45"/>
      <c r="I24" s="43"/>
      <c r="J24" s="48" t="s">
        <v>50</v>
      </c>
    </row>
    <row r="25">
      <c r="B25" s="46"/>
      <c r="C25" s="43"/>
      <c r="D25" s="43"/>
      <c r="E25" s="43"/>
      <c r="F25" s="43"/>
      <c r="G25" s="43"/>
      <c r="H25" s="45"/>
      <c r="I25" s="42"/>
      <c r="J25" s="48" t="s">
        <v>50</v>
      </c>
    </row>
  </sheetData>
  <drawing r:id="rId2"/>
  <legacyDrawing r:id="rId3"/>
</worksheet>
</file>