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  <sheet state="visible" name="IntegrationEvents" sheetId="3" r:id="rId5"/>
    <sheet state="visible" name="Verification" sheetId="4" r:id="rId6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C2">
      <text>
        <t xml:space="preserve">bulk load had SN0036
	-Dan Mergens</t>
      </text>
    </comment>
    <comment authorId="0" ref="E15">
      <text>
        <t xml:space="preserve">using dummy values as placeholder - instrument has not been functional since it was deployed
	-Dan Mergens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E8">
      <text>
        <t xml:space="preserve">only returns fill values
	-Dan Mergens</t>
      </text>
    </comment>
    <comment authorId="0" ref="E7">
      <text>
        <t xml:space="preserve">tried to plot recent 24hr of concentrations, stream engine returns, but the UI spins
	-Dan Mergens</t>
      </text>
    </comment>
  </commentList>
</comments>
</file>

<file path=xl/sharedStrings.xml><?xml version="1.0" encoding="utf-8"?>
<sst xmlns="http://schemas.openxmlformats.org/spreadsheetml/2006/main" count="361" uniqueCount="145">
  <si>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</si>
  <si>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</si>
  <si>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</si>
  <si>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</si>
  <si>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</si>
  <si>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</si>
  <si>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</si>
  <si>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</si>
  <si>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</si>
  <si>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</si>
  <si>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</si>
  <si>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</si>
  <si>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ATAPL-65244-060-0028</t>
  </si>
  <si>
    <t>RS03INT1-MJ03C</t>
  </si>
  <si>
    <t>SN0028</t>
  </si>
  <si>
    <t>45° 55.5768'N</t>
  </si>
  <si>
    <t>129° 58.7352'W</t>
  </si>
  <si>
    <t>TN-313</t>
  </si>
  <si>
    <t>The node did not change only the instruments</t>
  </si>
  <si>
    <t>ATAPL-58317-00002</t>
  </si>
  <si>
    <t>RS03INT1-MJ03C-05-CAMDSB303</t>
  </si>
  <si>
    <t>0102</t>
  </si>
  <si>
    <t>45° 55.5702'N</t>
  </si>
  <si>
    <t>129° 58.7406'W</t>
  </si>
  <si>
    <t>ATAPL-58325-00003</t>
  </si>
  <si>
    <t>RS03INT1-MJ03C-06-MASSPA301</t>
  </si>
  <si>
    <t>LTDISMS003</t>
  </si>
  <si>
    <t>45° 55.5726'N</t>
  </si>
  <si>
    <t>129° 58.7388'W</t>
  </si>
  <si>
    <t>ATAPL-67596-00001</t>
  </si>
  <si>
    <t>RS03INT1-MJ03C-07-PPSDNA301</t>
  </si>
  <si>
    <t>12881-04</t>
  </si>
  <si>
    <t>45° 55.5690'N</t>
  </si>
  <si>
    <t>ATAPL-67614-00001</t>
  </si>
  <si>
    <t>RS03INT1-MJ03C-07-RASFLA301</t>
  </si>
  <si>
    <t>12881-01</t>
  </si>
  <si>
    <t>ATAPL-58342-00002</t>
  </si>
  <si>
    <t>RS03INT1-MJ03C-09-THSPHA301</t>
  </si>
  <si>
    <t>c</t>
  </si>
  <si>
    <t>45° 55.5822'N</t>
  </si>
  <si>
    <t>129° 58.7430'W</t>
  </si>
  <si>
    <t>ATAPL-67653-00002</t>
  </si>
  <si>
    <t>RS03INT1-MJ03C-10-TRHPHA301</t>
  </si>
  <si>
    <t>129° 58.7490'W</t>
  </si>
  <si>
    <t>ATAPL-58317-00005</t>
  </si>
  <si>
    <t>45° 55.5697' N</t>
  </si>
  <si>
    <t>129° 58.7407' W</t>
  </si>
  <si>
    <t>TN-326</t>
  </si>
  <si>
    <t>ATAPL-58325-00004</t>
  </si>
  <si>
    <t>LTDISMS004</t>
  </si>
  <si>
    <t>45° 55.5712' N</t>
  </si>
  <si>
    <t>129° 58.7416' W</t>
  </si>
  <si>
    <t>9/9/2015 - Having trouble maintaining 90,000 rpm turbo pump speed during sampling.</t>
  </si>
  <si>
    <t>ATAPL-58338-00003</t>
  </si>
  <si>
    <t>12881-03</t>
  </si>
  <si>
    <t>45° 55.5703' N</t>
  </si>
  <si>
    <t>129° 58.7381' W</t>
  </si>
  <si>
    <t>ATAPL-58340-00003</t>
  </si>
  <si>
    <t>13003-02</t>
  </si>
  <si>
    <t>ATAPL-58342-00003</t>
  </si>
  <si>
    <t>b</t>
  </si>
  <si>
    <t>7/2015 - High temp output not functional upon initial deployment, ceramic broken</t>
  </si>
  <si>
    <t>ATAPL-67653-00001</t>
  </si>
  <si>
    <t>45° 55.5819' N</t>
  </si>
  <si>
    <t>129° 58.7526' W</t>
  </si>
  <si>
    <t>10/2/2015 - ground fault on GFD high started increasing on 9/30/15, GFD low fault increasing throughout 10/2015
10/24/2015 - spike then large drop in res output on 10/24 - may indicate a failure in the resistivity measurement</t>
  </si>
  <si>
    <t>Mooring Serial Number</t>
  </si>
  <si>
    <t>Sensor OOIBARCODE</t>
  </si>
  <si>
    <t>Sensor Serial Number</t>
  </si>
  <si>
    <t>Calibration Cofficient Name</t>
  </si>
  <si>
    <t>Calibration Cofficient Value</t>
  </si>
  <si>
    <t>Changed from ATAPL-58317-00005</t>
  </si>
  <si>
    <t>Changed from ATAPL-58325-00004</t>
  </si>
  <si>
    <t>Changed from ATAPL-67614-00003</t>
  </si>
  <si>
    <t>Changed from ATAPL-67596-0001A</t>
  </si>
  <si>
    <t>CC_e2l_H</t>
  </si>
  <si>
    <t>[0.0, 0.0, 0.0, 0.0, 0.9979, -0.10287]</t>
  </si>
  <si>
    <t>CC_l2s_H</t>
  </si>
  <si>
    <t>[9.32483e-7, -0.000122268, 0.00702, -0.23532, 17.06172, 0.0]</t>
  </si>
  <si>
    <t>CC_e2l_r</t>
  </si>
  <si>
    <t>[0.0, 0.0, 0.0, 0.0, 1.04938, -275.5]</t>
  </si>
  <si>
    <t>CC_l2s_r</t>
  </si>
  <si>
    <t>[0.0, 0.0, 8.7755e-08, 0.0, 0.000234101, 0.001129306]</t>
  </si>
  <si>
    <t>CC_s2v_r</t>
  </si>
  <si>
    <t>[5.83124e-14, -4.09038e-11, -3.44498e-8, 5.14528e-5, 0.05841, 0.00209]</t>
  </si>
  <si>
    <t>CC_e2l_L</t>
  </si>
  <si>
    <t>[0.0, 0.0, 0.0, 0.0, 0.9964, -0.46112]</t>
  </si>
  <si>
    <t>CC_l2s_L</t>
  </si>
  <si>
    <t>CC_e2l_b</t>
  </si>
  <si>
    <t>CC_l2s_b</t>
  </si>
  <si>
    <t>CC_e2l_ysz</t>
  </si>
  <si>
    <t>[0.0, 0.0, 0.0, 0.0, 1.0, -0.00375]</t>
  </si>
  <si>
    <t>CC_e2l_agcl</t>
  </si>
  <si>
    <t>[0.0, 0.0, 0.0, 0.0, 1.0, -0.00225]</t>
  </si>
  <si>
    <t>CC_arr_hgo</t>
  </si>
  <si>
    <t>[0.0, 0.0, 4.38978E-10, -1.88519E-07, -1.88232E-04, 9.23720E-01]</t>
  </si>
  <si>
    <t>CC_arr_agcl</t>
  </si>
  <si>
    <t>[0.0, -8.61134E-10, 9.21187E-07, -3.7455E-04, 6.6550E-02, -4.30086]</t>
  </si>
  <si>
    <t>CC_arr_tac</t>
  </si>
  <si>
    <t>[0.0, 0.0, -2.80979E-09, 2.21477E-06, -5.53586E-04, 5.723E-02]</t>
  </si>
  <si>
    <t>CC_arr_tbc1</t>
  </si>
  <si>
    <t>[0.0, 0.0, -6.59572E-08, 4.52831E-05, -1.204E-02, 1.70059]</t>
  </si>
  <si>
    <t>CC_arr_tbc2</t>
  </si>
  <si>
    <t>[0.0, 0.0, 8.49102E-08, -6.20293E-05, 1.485E-02, -1.41503]</t>
  </si>
  <si>
    <t>CC_arr_tbc3</t>
  </si>
  <si>
    <t>[-1.86747E-12, 2.32877E-09, -1.18318E-06, 3.04753E-04, -3.956E-02, 2.2047]</t>
  </si>
  <si>
    <t>CC_arr_agclref</t>
  </si>
  <si>
    <t>[0.0, 0.0, -2.5E-10, -2.5E-08, -2.5E-06, -9.025E-02]</t>
  </si>
  <si>
    <t>CC_e2l_hs</t>
  </si>
  <si>
    <t>[0.0, 0.0, 0.0, 0.0, 1.0, -0.00350]</t>
  </si>
  <si>
    <t>CC_arr_logkfh2g</t>
  </si>
  <si>
    <t>[0.0, 0.0, -1.51904000E-07, 1.16655E-04, -3.435E-02, 6.32102]</t>
  </si>
  <si>
    <t>CC_arr_eh2sg</t>
  </si>
  <si>
    <t>[0.0, 0.0, 0.0, 0.0, -4.49477E-05, -1.228E-02]</t>
  </si>
  <si>
    <t>CC_arr_yh2sg</t>
  </si>
  <si>
    <t>[2.3113E+01, -1.8780E+02, 5.9793E+02, -9.1512E+02, 6.7717E+02, -1.8638E+02]</t>
  </si>
  <si>
    <t>CC_e2l_h2</t>
  </si>
  <si>
    <t>This instrument is broken so cal values not updated</t>
  </si>
  <si>
    <t>Changed from ATAPL-58342-0002A</t>
  </si>
  <si>
    <t>CC_tc_slope</t>
  </si>
  <si>
    <t>CC_ts_slope</t>
  </si>
  <si>
    <t>CC_offset</t>
  </si>
  <si>
    <t>CC_gain</t>
  </si>
  <si>
    <t>Email from Eric Olson indicates they are the same as last year</t>
  </si>
  <si>
    <t>Changed from ATAPL-67653-00001</t>
  </si>
  <si>
    <t>OOIBARCODE</t>
  </si>
  <si>
    <t>Int_Asset</t>
  </si>
  <si>
    <t>DESCRIPTION</t>
  </si>
  <si>
    <t>Type</t>
  </si>
  <si>
    <t>serial_number</t>
  </si>
  <si>
    <t>Date</t>
  </si>
  <si>
    <t>comments</t>
  </si>
  <si>
    <t>Science Map (name)</t>
  </si>
  <si>
    <t>Deployment</t>
  </si>
  <si>
    <t>Calibration</t>
  </si>
  <si>
    <t>Plot</t>
  </si>
  <si>
    <t>production load</t>
  </si>
  <si>
    <t>yes</t>
  </si>
  <si>
    <t>2/2</t>
  </si>
  <si>
    <t>-</t>
  </si>
  <si>
    <t>no</t>
  </si>
  <si>
    <t>n/a</t>
  </si>
  <si>
    <t>issues</t>
  </si>
  <si>
    <t>bad</t>
  </si>
  <si>
    <t xml:space="preserve">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</si>
</sst>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0000000"/>
    <numFmt numFmtId="165" formatCode="#,##0.0000000"/>
    <numFmt numFmtId="166" formatCode="#,##0.000"/>
    <numFmt numFmtId="167" formatCode="m&quot;/&quot;d&quot;/&quot;yyyy"/>
  </numFmts>
  <fonts count="11">
    <font>
      <sz val="10.0"/>
      <color rgb="FF000000"/>
      <name val="Arial"/>
    </font>
    <font>
      <sz val="11.0"/>
      <name val="Calibri"/>
    </font>
    <font>
      <sz val="11.0"/>
      <color rgb="FF0000FF"/>
      <name val="Calibri"/>
    </font>
    <font>
      <sz val="11.0"/>
      <color rgb="FFFF0000"/>
      <name val="Calibri"/>
    </font>
    <font>
      <sz val="11.0"/>
      <color rgb="FF000000"/>
      <name val="Calibri"/>
    </font>
    <font>
      <sz val="11.0"/>
      <color rgb="FF999999"/>
      <name val="Calibri"/>
    </font>
    <font>
      <sz val="11.0"/>
      <color rgb="FF333333"/>
      <name val="Calibri"/>
    </font>
    <font>
      <sz val="11.0"/>
      <color rgb="FF222222"/>
      <name val="Calibri"/>
    </font>
    <font>
      <b/>
      <sz val="11.0"/>
      <name val="Calibri"/>
    </font>
    <font/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 wrapText="1"/>
    </xf>
    <xf borderId="0" fillId="0" fontId="2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vertical="center" wrapText="1"/>
    </xf>
    <xf borderId="0" fillId="0" fontId="3" numFmtId="0" xfId="0" applyAlignment="1" applyFont="1">
      <alignment horizontal="center" vertical="center" wrapText="1"/>
    </xf>
    <xf borderId="0" fillId="0" fontId="3" numFmtId="15" xfId="0" applyAlignment="1" applyFont="1" applyNumberFormat="1">
      <alignment horizontal="center" vertical="center" wrapText="1"/>
    </xf>
    <xf borderId="0" fillId="0" fontId="3" numFmtId="20" xfId="0" applyAlignment="1" applyFont="1" applyNumberFormat="1">
      <alignment horizontal="center" vertical="center"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center" wrapText="1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vertic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vertical="center"/>
    </xf>
    <xf borderId="0" fillId="0" fontId="3" numFmtId="15" xfId="0" applyAlignment="1" applyFont="1" applyNumberFormat="1">
      <alignment horizontal="center" vertical="center" wrapText="1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center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0" fillId="0" fontId="3" numFmtId="0" xfId="0" applyAlignment="1" applyFont="1">
      <alignment horizontal="left" vertical="center" wrapText="1"/>
    </xf>
    <xf borderId="0" fillId="0" fontId="3" numFmtId="0" xfId="0" applyAlignment="1" applyFont="1">
      <alignment vertical="center"/>
    </xf>
    <xf borderId="0" fillId="3" fontId="3" numFmtId="15" xfId="0" applyAlignment="1" applyFill="1" applyFont="1" applyNumberFormat="1">
      <alignment horizontal="center" vertical="center" wrapText="1"/>
    </xf>
    <xf borderId="0" fillId="3" fontId="3" numFmtId="20" xfId="0" applyAlignment="1" applyFont="1" applyNumberFormat="1">
      <alignment horizontal="center" vertical="center" wrapText="1"/>
    </xf>
    <xf borderId="0" fillId="3" fontId="3" numFmtId="0" xfId="0" applyAlignment="1" applyFont="1">
      <alignment horizontal="center" vertical="center" wrapText="1"/>
    </xf>
    <xf borderId="0" fillId="3" fontId="3" numFmtId="0" xfId="0" applyAlignment="1" applyFont="1">
      <alignment vertical="center"/>
    </xf>
    <xf borderId="0" fillId="3" fontId="3" numFmtId="0" xfId="0" applyAlignment="1" applyFont="1">
      <alignment horizontal="center" vertical="center"/>
    </xf>
    <xf borderId="0" fillId="0" fontId="5" numFmtId="0" xfId="0" applyAlignment="1" applyFont="1">
      <alignment/>
    </xf>
    <xf borderId="0" fillId="0" fontId="5" numFmtId="0" xfId="0" applyAlignment="1" applyFont="1">
      <alignment horizontal="center"/>
    </xf>
    <xf borderId="0" fillId="0" fontId="5" numFmtId="164" xfId="0" applyAlignment="1" applyFont="1" applyNumberFormat="1">
      <alignment/>
    </xf>
    <xf borderId="0" fillId="0" fontId="1" numFmtId="0" xfId="0" applyAlignment="1" applyFont="1">
      <alignment/>
    </xf>
    <xf borderId="0" fillId="0" fontId="5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3" numFmtId="0" xfId="0" applyFont="1"/>
    <xf borderId="0" fillId="0" fontId="3" numFmtId="0" xfId="0" applyAlignment="1" applyFont="1">
      <alignment horizontal="center" wrapText="1"/>
    </xf>
    <xf borderId="0" fillId="0" fontId="3" numFmtId="0" xfId="0" applyAlignment="1" applyFont="1">
      <alignment/>
    </xf>
    <xf borderId="0" fillId="0" fontId="1" numFmtId="0" xfId="0" applyFont="1"/>
    <xf borderId="0" fillId="0" fontId="3" numFmtId="0" xfId="0" applyAlignment="1" applyFont="1">
      <alignment horizontal="center"/>
    </xf>
    <xf borderId="0" fillId="0" fontId="1" numFmtId="0" xfId="0" applyAlignment="1" applyFont="1">
      <alignment horizontal="left" vertical="center" wrapText="1"/>
    </xf>
    <xf borderId="0" fillId="0" fontId="4" numFmtId="164" xfId="0" applyAlignment="1" applyFont="1" applyNumberFormat="1">
      <alignment horizontal="right" vertical="center"/>
    </xf>
    <xf borderId="0" fillId="0" fontId="1" numFmtId="164" xfId="0" applyAlignment="1" applyFont="1" applyNumberFormat="1">
      <alignment horizontal="right"/>
    </xf>
    <xf borderId="0" fillId="3" fontId="1" numFmtId="0" xfId="0" applyFont="1"/>
    <xf borderId="0" fillId="0" fontId="1" numFmtId="164" xfId="0" applyAlignment="1" applyFont="1" applyNumberFormat="1">
      <alignment horizontal="right"/>
    </xf>
    <xf borderId="0" fillId="3" fontId="1" numFmtId="0" xfId="0" applyBorder="1" applyFont="1"/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right" vertical="top"/>
    </xf>
    <xf borderId="0" fillId="0" fontId="6" numFmtId="164" xfId="0" applyAlignment="1" applyFont="1" applyNumberFormat="1">
      <alignment horizontal="right"/>
    </xf>
    <xf borderId="0" fillId="0" fontId="7" numFmtId="0" xfId="0" applyAlignment="1" applyFont="1">
      <alignment/>
    </xf>
    <xf borderId="0" fillId="4" fontId="1" numFmtId="0" xfId="0" applyAlignment="1" applyFill="1" applyFont="1">
      <alignment/>
    </xf>
    <xf borderId="0" fillId="4" fontId="1" numFmtId="165" xfId="0" applyAlignment="1" applyFont="1" applyNumberFormat="1">
      <alignment horizontal="right"/>
    </xf>
    <xf borderId="0" fillId="0" fontId="7" numFmtId="0" xfId="0" applyFont="1"/>
    <xf borderId="0" fillId="0" fontId="1" numFmtId="165" xfId="0" applyAlignment="1" applyFont="1" applyNumberFormat="1">
      <alignment horizontal="right"/>
    </xf>
    <xf borderId="0" fillId="4" fontId="1" numFmtId="0" xfId="0" applyFont="1"/>
    <xf borderId="0" fillId="4" fontId="1" numFmtId="165" xfId="0" applyAlignment="1" applyFont="1" applyNumberFormat="1">
      <alignment horizontal="right"/>
    </xf>
    <xf borderId="0" fillId="4" fontId="1" numFmtId="166" xfId="0" applyAlignment="1" applyFont="1" applyNumberFormat="1">
      <alignment horizontal="right"/>
    </xf>
    <xf borderId="0" fillId="4" fontId="1" numFmtId="3" xfId="0" applyAlignment="1" applyFont="1" applyNumberFormat="1">
      <alignment horizontal="right"/>
    </xf>
    <xf borderId="1" fillId="2" fontId="1" numFmtId="0" xfId="0" applyAlignment="1" applyBorder="1" applyFont="1">
      <alignment horizontal="center" wrapText="1"/>
    </xf>
    <xf borderId="2" fillId="2" fontId="1" numFmtId="0" xfId="0" applyAlignment="1" applyBorder="1" applyFont="1">
      <alignment horizontal="center" wrapText="1"/>
    </xf>
    <xf borderId="0" fillId="0" fontId="5" numFmtId="0" xfId="0" applyAlignment="1" applyFont="1">
      <alignment/>
    </xf>
    <xf borderId="0" fillId="0" fontId="5" numFmtId="167" xfId="0" applyAlignment="1" applyFont="1" applyNumberFormat="1">
      <alignment horizontal="right"/>
    </xf>
    <xf borderId="0" fillId="5" fontId="8" numFmtId="0" xfId="0" applyAlignment="1" applyFill="1" applyFont="1">
      <alignment horizontal="left"/>
    </xf>
    <xf borderId="0" fillId="5" fontId="8" numFmtId="0" xfId="0" applyAlignment="1" applyFont="1">
      <alignment horizontal="center"/>
    </xf>
    <xf borderId="0" fillId="5" fontId="8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0" fontId="9" numFmtId="0" xfId="0" applyAlignment="1" applyFont="1">
      <alignment/>
    </xf>
    <xf borderId="0" fillId="0" fontId="9" numFmtId="0" xfId="0" applyAlignment="1" applyFont="1">
      <alignment/>
    </xf>
    <xf borderId="0" fillId="0" fontId="9" numFmtId="0" xfId="0" applyAlignment="1" applyFont="1">
      <alignment horizontal="center"/>
    </xf>
    <xf borderId="0" fillId="0" fontId="9" numFmtId="0" xfId="0" applyAlignment="1" applyFont="1">
      <alignment/>
    </xf>
    <xf borderId="0" fillId="0" fontId="9" numFmtId="0" xfId="0" applyAlignment="1" applyFont="1">
      <alignment/>
    </xf>
    <xf borderId="0" fillId="0" fontId="10" numFmtId="0" xfId="0" applyAlignment="1" applyFont="1">
      <alignment horizontal="center"/>
    </xf>
    <xf borderId="0" fillId="0" fontId="1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worksheetdrawing4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2.0"/>
    <col customWidth="1" min="2" max="2" width="31.14"/>
    <col customWidth="1" min="3" max="3" width="11.86"/>
    <col customWidth="1" min="4" max="7" width="12.57"/>
    <col customWidth="1" min="8" max="8" width="13.29"/>
    <col customWidth="1" min="9" max="9" width="15.57"/>
    <col customWidth="1" min="10" max="11" width="10.86"/>
    <col customWidth="1" min="12" max="12" width="43.0"/>
    <col customWidth="1" min="13" max="14" width="14.43"/>
  </cols>
  <sheetData>
    <row r="1" ht="27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</row>
    <row r="2" ht="14.25" customHeight="1">
      <c r="A2" s="2" t="s">
        <v>12</v>
      </c>
      <c r="B2" s="3" t="s">
        <v>13</v>
      </c>
      <c r="C2" s="4" t="s">
        <v>14</v>
      </c>
      <c r="D2" s="5">
        <v>1.0</v>
      </c>
      <c r="E2" s="6">
        <v>41840.0</v>
      </c>
      <c r="F2" s="7">
        <v>0.7923611111111111</v>
      </c>
      <c r="G2" s="8"/>
      <c r="H2" s="3" t="s">
        <v>15</v>
      </c>
      <c r="I2" s="3" t="s">
        <v>16</v>
      </c>
      <c r="J2" s="9">
        <v>1521.0</v>
      </c>
      <c r="K2" s="9" t="s">
        <v>17</v>
      </c>
      <c r="L2" s="10" t="s">
        <v>18</v>
      </c>
      <c r="M2" s="11" t="str">
        <f t="shared" ref="M2:M8" si="1">((LEFT(H2,(FIND("°",H2,1)-1)))+(MID(H2,(FIND("°",H2,1)+1),(FIND("'",H2,1))-(FIND("°",H2,1)+1))/60))*(IF(RIGHT(H2,1)="N",1,-1))</f>
        <v>45.92628</v>
      </c>
      <c r="N2" s="11" t="str">
        <f t="shared" ref="N2:N8" si="2">((LEFT(I2,(FIND("°",I2,1)-1)))+(MID(I2,(FIND("°",I2,1)+1),(FIND("'",I2,1))-(FIND("°",I2,1)+1))/60))*(IF(RIGHT(I2,1)="E",1,-1))</f>
        <v>-129.97892</v>
      </c>
    </row>
    <row r="3" ht="15.75" customHeight="1">
      <c r="A3" s="12" t="s">
        <v>19</v>
      </c>
      <c r="B3" s="3" t="s">
        <v>20</v>
      </c>
      <c r="C3" s="13" t="s">
        <v>21</v>
      </c>
      <c r="D3" s="5">
        <v>1.0</v>
      </c>
      <c r="E3" s="6">
        <v>41847.0</v>
      </c>
      <c r="F3" s="7">
        <v>0.96875</v>
      </c>
      <c r="G3" s="6">
        <v>42195.935162037036</v>
      </c>
      <c r="H3" s="3" t="s">
        <v>22</v>
      </c>
      <c r="I3" s="3" t="s">
        <v>23</v>
      </c>
      <c r="J3" s="9">
        <v>1521.0</v>
      </c>
      <c r="K3" s="9" t="s">
        <v>17</v>
      </c>
      <c r="L3" s="14"/>
      <c r="M3" s="11" t="str">
        <f t="shared" si="1"/>
        <v>45.92617</v>
      </c>
      <c r="N3" s="11" t="str">
        <f t="shared" si="2"/>
        <v>-129.97901</v>
      </c>
    </row>
    <row r="4" ht="15.75" customHeight="1">
      <c r="A4" s="12" t="s">
        <v>24</v>
      </c>
      <c r="B4" s="3" t="s">
        <v>25</v>
      </c>
      <c r="C4" s="9" t="s">
        <v>26</v>
      </c>
      <c r="D4" s="5">
        <v>1.0</v>
      </c>
      <c r="E4" s="6">
        <v>41847.0</v>
      </c>
      <c r="F4" s="7">
        <v>0.8493055555555555</v>
      </c>
      <c r="G4" s="6">
        <v>42196.72130787037</v>
      </c>
      <c r="H4" s="3" t="s">
        <v>27</v>
      </c>
      <c r="I4" s="3" t="s">
        <v>28</v>
      </c>
      <c r="J4" s="9">
        <v>1521.0</v>
      </c>
      <c r="K4" s="9" t="s">
        <v>17</v>
      </c>
      <c r="L4" s="14"/>
      <c r="M4" s="11" t="str">
        <f t="shared" si="1"/>
        <v>45.92621</v>
      </c>
      <c r="N4" s="11" t="str">
        <f t="shared" si="2"/>
        <v>-129.97898</v>
      </c>
    </row>
    <row r="5" ht="15.75" customHeight="1">
      <c r="A5" s="12" t="s">
        <v>29</v>
      </c>
      <c r="B5" s="3" t="s">
        <v>30</v>
      </c>
      <c r="C5" s="9" t="s">
        <v>31</v>
      </c>
      <c r="D5" s="5">
        <v>1.0</v>
      </c>
      <c r="E5" s="6">
        <v>41847.0</v>
      </c>
      <c r="F5" s="7">
        <v>0.8854166666666666</v>
      </c>
      <c r="G5" s="6">
        <v>42196.75262731482</v>
      </c>
      <c r="H5" s="3" t="s">
        <v>32</v>
      </c>
      <c r="I5" s="3" t="s">
        <v>28</v>
      </c>
      <c r="J5" s="9">
        <v>1521.0</v>
      </c>
      <c r="K5" s="9" t="s">
        <v>17</v>
      </c>
      <c r="L5" s="14"/>
      <c r="M5" s="11" t="str">
        <f t="shared" si="1"/>
        <v>45.92615</v>
      </c>
      <c r="N5" s="11" t="str">
        <f t="shared" si="2"/>
        <v>-129.97898</v>
      </c>
    </row>
    <row r="6" ht="15.75" customHeight="1">
      <c r="A6" s="12" t="s">
        <v>33</v>
      </c>
      <c r="B6" s="3" t="s">
        <v>34</v>
      </c>
      <c r="C6" s="9" t="s">
        <v>35</v>
      </c>
      <c r="D6" s="5">
        <v>1.0</v>
      </c>
      <c r="E6" s="6">
        <v>41847.0</v>
      </c>
      <c r="F6" s="7">
        <v>0.8854166666666666</v>
      </c>
      <c r="G6" s="6">
        <v>42196.75262731482</v>
      </c>
      <c r="H6" s="3" t="s">
        <v>32</v>
      </c>
      <c r="I6" s="3" t="s">
        <v>28</v>
      </c>
      <c r="J6" s="9">
        <v>1521.0</v>
      </c>
      <c r="K6" s="9" t="s">
        <v>17</v>
      </c>
      <c r="L6" s="14"/>
      <c r="M6" s="11" t="str">
        <f t="shared" si="1"/>
        <v>45.92615</v>
      </c>
      <c r="N6" s="11" t="str">
        <f t="shared" si="2"/>
        <v>-129.97898</v>
      </c>
    </row>
    <row r="7" ht="15.75" customHeight="1">
      <c r="A7" s="12" t="s">
        <v>36</v>
      </c>
      <c r="B7" s="3" t="s">
        <v>37</v>
      </c>
      <c r="C7" s="9" t="s">
        <v>38</v>
      </c>
      <c r="D7" s="5">
        <v>1.0</v>
      </c>
      <c r="E7" s="6">
        <v>41909.0</v>
      </c>
      <c r="F7" s="7">
        <v>0.15555555555555556</v>
      </c>
      <c r="G7" s="8"/>
      <c r="H7" s="3" t="s">
        <v>39</v>
      </c>
      <c r="I7" s="3" t="s">
        <v>40</v>
      </c>
      <c r="J7" s="9">
        <v>1520.0</v>
      </c>
      <c r="K7" s="9" t="s">
        <v>17</v>
      </c>
      <c r="L7" s="14"/>
      <c r="M7" s="11" t="str">
        <f t="shared" si="1"/>
        <v>45.92637</v>
      </c>
      <c r="N7" s="11" t="str">
        <f t="shared" si="2"/>
        <v>-129.97905</v>
      </c>
    </row>
    <row r="8" ht="15.75" customHeight="1">
      <c r="A8" s="12" t="s">
        <v>41</v>
      </c>
      <c r="B8" s="3" t="s">
        <v>42</v>
      </c>
      <c r="C8" s="9">
        <v>2.0</v>
      </c>
      <c r="D8" s="5">
        <v>1.0</v>
      </c>
      <c r="E8" s="6">
        <v>41909.0</v>
      </c>
      <c r="F8" s="7">
        <v>0.2534722222222222</v>
      </c>
      <c r="G8" s="15">
        <v>42195.0</v>
      </c>
      <c r="H8" s="3" t="s">
        <v>39</v>
      </c>
      <c r="I8" s="3" t="s">
        <v>43</v>
      </c>
      <c r="J8" s="9">
        <v>1514.0</v>
      </c>
      <c r="K8" s="9" t="s">
        <v>17</v>
      </c>
      <c r="L8" s="14"/>
      <c r="M8" s="11" t="str">
        <f t="shared" si="1"/>
        <v>45.92637</v>
      </c>
      <c r="N8" s="11" t="str">
        <f t="shared" si="2"/>
        <v>-129.97915</v>
      </c>
    </row>
    <row r="9" ht="15.75" customHeight="1">
      <c r="A9" s="16"/>
      <c r="B9" s="5"/>
      <c r="C9" s="4"/>
      <c r="D9" s="17"/>
      <c r="E9" s="6"/>
      <c r="F9" s="7"/>
      <c r="G9" s="17"/>
      <c r="H9" s="5"/>
      <c r="I9" s="5"/>
      <c r="J9" s="5"/>
      <c r="K9" s="17"/>
      <c r="L9" s="18"/>
      <c r="M9" s="19"/>
      <c r="N9" s="19"/>
    </row>
    <row r="10" ht="15.75" customHeight="1">
      <c r="A10" s="2" t="s">
        <v>12</v>
      </c>
      <c r="B10" s="3" t="s">
        <v>13</v>
      </c>
      <c r="C10" s="4" t="s">
        <v>14</v>
      </c>
      <c r="D10" s="5">
        <v>2.0</v>
      </c>
      <c r="E10" s="6">
        <v>41840.0</v>
      </c>
      <c r="F10" s="7">
        <v>0.7923611111111111</v>
      </c>
      <c r="G10" s="8"/>
      <c r="H10" s="3" t="s">
        <v>15</v>
      </c>
      <c r="I10" s="3" t="s">
        <v>16</v>
      </c>
      <c r="J10" s="9">
        <v>1521.0</v>
      </c>
      <c r="K10" s="9" t="s">
        <v>17</v>
      </c>
      <c r="L10" s="18"/>
      <c r="M10" s="19"/>
      <c r="N10" s="19"/>
    </row>
    <row r="11" ht="15.75" customHeight="1">
      <c r="A11" s="16" t="s">
        <v>44</v>
      </c>
      <c r="B11" s="20" t="s">
        <v>20</v>
      </c>
      <c r="C11" s="4">
        <v>107.0</v>
      </c>
      <c r="D11" s="17">
        <v>2.0</v>
      </c>
      <c r="E11" s="6">
        <v>42195.935162037036</v>
      </c>
      <c r="F11" s="7">
        <v>42195.935162037036</v>
      </c>
      <c r="G11" s="17"/>
      <c r="H11" s="5" t="s">
        <v>45</v>
      </c>
      <c r="I11" s="5" t="s">
        <v>46</v>
      </c>
      <c r="J11" s="5">
        <v>1518.0</v>
      </c>
      <c r="K11" s="17" t="s">
        <v>47</v>
      </c>
      <c r="L11" s="18"/>
      <c r="M11" s="11" t="str">
        <f t="shared" ref="M11:M16" si="3">((LEFT(H11,(FIND("°",H11,1)-1)))+(MID(H11,(FIND("°",H11,1)+1),(FIND("'",H11,1))-(FIND("°",H11,1)+1))/60))*(IF(RIGHT(H11,1)="N",1,-1))</f>
        <v>45.92616167</v>
      </c>
      <c r="N11" s="11" t="str">
        <f t="shared" ref="N11:N16" si="4">((LEFT(I11,(FIND("°",I11,1)-1)))+(MID(I11,(FIND("°",I11,1)+1),(FIND("'",I11,1))-(FIND("°",I11,1)+1))/60))*(IF(RIGHT(I11,1)="E",1,-1))</f>
        <v>-129.9790117</v>
      </c>
    </row>
    <row r="12" ht="15.75" customHeight="1">
      <c r="A12" s="16" t="s">
        <v>48</v>
      </c>
      <c r="B12" s="20" t="s">
        <v>25</v>
      </c>
      <c r="C12" s="4" t="s">
        <v>49</v>
      </c>
      <c r="D12" s="17">
        <v>2.0</v>
      </c>
      <c r="E12" s="6">
        <v>42196.72130787037</v>
      </c>
      <c r="F12" s="7">
        <v>42196.72130787037</v>
      </c>
      <c r="G12" s="17"/>
      <c r="H12" s="5" t="s">
        <v>50</v>
      </c>
      <c r="I12" s="5" t="s">
        <v>51</v>
      </c>
      <c r="J12" s="5">
        <v>1521.0</v>
      </c>
      <c r="K12" s="17" t="s">
        <v>47</v>
      </c>
      <c r="L12" s="14" t="s">
        <v>52</v>
      </c>
      <c r="M12" s="11" t="str">
        <f t="shared" si="3"/>
        <v>45.92618667</v>
      </c>
      <c r="N12" s="11" t="str">
        <f t="shared" si="4"/>
        <v>-129.9790267</v>
      </c>
    </row>
    <row r="13" ht="15.75" customHeight="1">
      <c r="A13" s="16" t="s">
        <v>53</v>
      </c>
      <c r="B13" s="20" t="s">
        <v>30</v>
      </c>
      <c r="C13" s="4" t="s">
        <v>54</v>
      </c>
      <c r="D13" s="17">
        <v>2.0</v>
      </c>
      <c r="E13" s="6">
        <v>42196.75262731482</v>
      </c>
      <c r="F13" s="7">
        <v>42196.75262731482</v>
      </c>
      <c r="G13" s="17"/>
      <c r="H13" s="5" t="s">
        <v>55</v>
      </c>
      <c r="I13" s="5" t="s">
        <v>56</v>
      </c>
      <c r="J13" s="5">
        <v>1521.0</v>
      </c>
      <c r="K13" s="17" t="s">
        <v>47</v>
      </c>
      <c r="L13" s="21"/>
      <c r="M13" s="11" t="str">
        <f t="shared" si="3"/>
        <v>45.92617167</v>
      </c>
      <c r="N13" s="11" t="str">
        <f t="shared" si="4"/>
        <v>-129.9789683</v>
      </c>
    </row>
    <row r="14" ht="15.75" customHeight="1">
      <c r="A14" s="16" t="s">
        <v>57</v>
      </c>
      <c r="B14" s="20" t="s">
        <v>34</v>
      </c>
      <c r="C14" s="4" t="s">
        <v>58</v>
      </c>
      <c r="D14" s="17">
        <v>2.0</v>
      </c>
      <c r="E14" s="6">
        <v>42196.75262731482</v>
      </c>
      <c r="F14" s="7">
        <v>42196.75262731482</v>
      </c>
      <c r="G14" s="17"/>
      <c r="H14" s="5" t="s">
        <v>55</v>
      </c>
      <c r="I14" s="5" t="s">
        <v>56</v>
      </c>
      <c r="J14" s="5">
        <v>1521.0</v>
      </c>
      <c r="K14" s="17" t="s">
        <v>47</v>
      </c>
      <c r="L14" s="14"/>
      <c r="M14" s="11" t="str">
        <f t="shared" si="3"/>
        <v>45.92617167</v>
      </c>
      <c r="N14" s="11" t="str">
        <f t="shared" si="4"/>
        <v>-129.9789683</v>
      </c>
    </row>
    <row r="15" ht="15.75" customHeight="1">
      <c r="A15" s="16" t="s">
        <v>59</v>
      </c>
      <c r="B15" s="20" t="s">
        <v>37</v>
      </c>
      <c r="C15" s="4" t="s">
        <v>60</v>
      </c>
      <c r="D15" s="17">
        <v>2.0</v>
      </c>
      <c r="E15" s="22">
        <v>42196.75262731482</v>
      </c>
      <c r="F15" s="23">
        <v>42196.75262731482</v>
      </c>
      <c r="G15" s="24"/>
      <c r="H15" s="25" t="s">
        <v>39</v>
      </c>
      <c r="I15" s="25" t="s">
        <v>40</v>
      </c>
      <c r="J15" s="26">
        <v>1520.0</v>
      </c>
      <c r="K15" s="17" t="s">
        <v>47</v>
      </c>
      <c r="L15" s="14" t="s">
        <v>61</v>
      </c>
      <c r="M15" s="11" t="str">
        <f t="shared" si="3"/>
        <v>45.92637</v>
      </c>
      <c r="N15" s="11" t="str">
        <f t="shared" si="4"/>
        <v>-129.97905</v>
      </c>
    </row>
    <row r="16" ht="15.75" customHeight="1">
      <c r="A16" s="16" t="s">
        <v>62</v>
      </c>
      <c r="B16" s="20" t="s">
        <v>42</v>
      </c>
      <c r="C16" s="4">
        <v>1.0</v>
      </c>
      <c r="D16" s="17">
        <v>2.0</v>
      </c>
      <c r="E16" s="6">
        <v>42196.8701851852</v>
      </c>
      <c r="F16" s="7">
        <v>42196.8701851852</v>
      </c>
      <c r="G16" s="17"/>
      <c r="H16" s="5" t="s">
        <v>63</v>
      </c>
      <c r="I16" s="5" t="s">
        <v>64</v>
      </c>
      <c r="J16" s="5">
        <v>1520.0</v>
      </c>
      <c r="K16" s="17" t="s">
        <v>47</v>
      </c>
      <c r="L16" s="14" t="s">
        <v>65</v>
      </c>
      <c r="M16" s="11" t="str">
        <f t="shared" si="3"/>
        <v>45.926365</v>
      </c>
      <c r="N16" s="11" t="str">
        <f t="shared" si="4"/>
        <v>-129.97921</v>
      </c>
    </row>
    <row r="17" ht="15.75" customHeight="1">
      <c r="A17" s="16"/>
      <c r="B17" s="5"/>
      <c r="C17" s="4"/>
      <c r="D17" s="17"/>
      <c r="E17" s="6"/>
      <c r="F17" s="7"/>
      <c r="G17" s="17"/>
      <c r="H17" s="5"/>
      <c r="I17" s="5"/>
      <c r="J17" s="5"/>
      <c r="K17" s="17"/>
      <c r="L17" s="14"/>
      <c r="M17" s="19"/>
      <c r="N17" s="19"/>
    </row>
    <row r="18" ht="15.75" customHeight="1">
      <c r="A18" s="16"/>
      <c r="B18" s="5"/>
      <c r="C18" s="4"/>
      <c r="D18" s="17"/>
      <c r="E18" s="6"/>
      <c r="F18" s="7"/>
      <c r="G18" s="17"/>
      <c r="H18" s="5"/>
      <c r="I18" s="5"/>
      <c r="J18" s="5"/>
      <c r="K18" s="17"/>
      <c r="L18" s="14"/>
      <c r="M18" s="19"/>
      <c r="N18" s="19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30.43"/>
    <col customWidth="1" min="2" max="2" width="20.57"/>
    <col customWidth="1" min="3" max="3" width="13.57"/>
    <col customWidth="1" min="4" max="4" width="11.71"/>
    <col customWidth="1" min="5" max="5" width="19.43"/>
    <col customWidth="1" min="6" max="6" width="14.43"/>
    <col customWidth="1" min="7" max="7" width="17.29"/>
    <col customWidth="1" min="8" max="8" width="71.71"/>
    <col customWidth="1" min="9" max="9" width="34.29"/>
  </cols>
  <sheetData>
    <row r="1" ht="28.5" customHeight="1">
      <c r="A1" s="1" t="s">
        <v>1</v>
      </c>
      <c r="B1" s="1" t="s">
        <v>0</v>
      </c>
      <c r="C1" s="1" t="s">
        <v>66</v>
      </c>
      <c r="D1" s="1" t="s">
        <v>3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11</v>
      </c>
    </row>
    <row r="2" ht="15.75" customHeight="1">
      <c r="A2" s="27"/>
      <c r="B2" s="28" t="str">
        <f>IFERROR(__xludf.DUMMYFUNCTION("if(isblank(A2),"""",filter(Moorings!A:A,Moorings!B:B=left(A2,14),Moorings!D:D=D2))"),"")</f>
        <v/>
      </c>
      <c r="C2" s="28" t="str">
        <f>IFERROR(__xludf.DUMMYFUNCTION("if(isblank(A2),"""",filter(Moorings!C:C,Moorings!B:B=left(A2,14),Moorings!D:D=D2))"),"")</f>
        <v/>
      </c>
      <c r="D2" s="27"/>
      <c r="E2" s="28" t="str">
        <f>IFERROR(__xludf.DUMMYFUNCTION("if(isblank(A2),"""",filter(Moorings!A:A,Moorings!B:B=A2,Moorings!D:D=D2))"),"")</f>
        <v/>
      </c>
      <c r="F2" s="28" t="str">
        <f>IFERROR(__xludf.DUMMYFUNCTION("if(isblank(A2),"""",filter(Moorings!C:C,Moorings!B:B=A2,Moorings!D:D=D2))"),"")</f>
        <v/>
      </c>
      <c r="G2" s="27"/>
      <c r="H2" s="29"/>
      <c r="I2" s="27"/>
    </row>
    <row r="3" ht="15.75" customHeight="1">
      <c r="A3" s="30" t="s">
        <v>20</v>
      </c>
      <c r="B3" s="31" t="str">
        <f>IFERROR(__xludf.DUMMYFUNCTION("if(isblank(A3),"""",filter(Moorings!A:A,Moorings!B:B=left(A3,14),Moorings!D:D=D3))"),"ATAPL-65244-060-0028")</f>
        <v>ATAPL-65244-060-0028</v>
      </c>
      <c r="C3" s="31" t="str">
        <f>IFERROR(__xludf.DUMMYFUNCTION("if(isblank(A3),"""",filter(Moorings!C:C,Moorings!B:B=left(A3,14),Moorings!D:D=D3))"),"SN0028")</f>
        <v>SN0028</v>
      </c>
      <c r="D3" s="32">
        <v>1.0</v>
      </c>
      <c r="E3" s="31" t="str">
        <f>IFERROR(__xludf.DUMMYFUNCTION("if(isblank(A3),"""",filter(Moorings!A:A,Moorings!B:B=A3,Moorings!D:D=D3))"),"ATAPL-58317-00002")</f>
        <v>ATAPL-58317-00002</v>
      </c>
      <c r="F3" s="31" t="str">
        <f>IFERROR(__xludf.DUMMYFUNCTION("if(isblank(A3),"""",filter(Moorings!C:C,Moorings!B:B=A3,Moorings!D:D=D3))"),"0102")</f>
        <v>0102</v>
      </c>
      <c r="G3" s="33"/>
      <c r="H3" s="34"/>
      <c r="I3" s="35"/>
    </row>
    <row r="4" ht="15.75" customHeight="1">
      <c r="A4" s="30" t="s">
        <v>25</v>
      </c>
      <c r="B4" s="31" t="str">
        <f>IFERROR(__xludf.DUMMYFUNCTION("if(isblank(A4),"""",filter(Moorings!A:A,Moorings!B:B=left(A4,14),Moorings!D:D=D4))"),"ATAPL-65244-060-0028")</f>
        <v>ATAPL-65244-060-0028</v>
      </c>
      <c r="C4" s="31" t="str">
        <f>IFERROR(__xludf.DUMMYFUNCTION("if(isblank(A4),"""",filter(Moorings!C:C,Moorings!B:B=left(A4,14),Moorings!D:D=D4))"),"SN0028")</f>
        <v>SN0028</v>
      </c>
      <c r="D4" s="32">
        <v>1.0</v>
      </c>
      <c r="E4" s="31" t="str">
        <f>IFERROR(__xludf.DUMMYFUNCTION("if(isblank(A4),"""",filter(Moorings!A:A,Moorings!B:B=A4,Moorings!D:D=D4))"),"ATAPL-58325-00003")</f>
        <v>ATAPL-58325-00003</v>
      </c>
      <c r="F4" s="31" t="str">
        <f>IFERROR(__xludf.DUMMYFUNCTION("if(isblank(A4),"""",filter(Moorings!C:C,Moorings!B:B=A4,Moorings!D:D=D4))"),"LTDISMS003")</f>
        <v>LTDISMS003</v>
      </c>
      <c r="G4" s="33"/>
      <c r="H4" s="34"/>
      <c r="I4" s="35"/>
    </row>
    <row r="5" ht="15.75" customHeight="1">
      <c r="A5" s="30" t="s">
        <v>34</v>
      </c>
      <c r="B5" s="31" t="str">
        <f>IFERROR(__xludf.DUMMYFUNCTION("if(isblank(A5),"""",filter(Moorings!A:A,Moorings!B:B=left(A5,14),Moorings!D:D=D5))"),"ATAPL-65244-060-0028")</f>
        <v>ATAPL-65244-060-0028</v>
      </c>
      <c r="C5" s="31" t="str">
        <f>IFERROR(__xludf.DUMMYFUNCTION("if(isblank(A5),"""",filter(Moorings!C:C,Moorings!B:B=left(A5,14),Moorings!D:D=D5))"),"SN0028")</f>
        <v>SN0028</v>
      </c>
      <c r="D5" s="32">
        <v>1.0</v>
      </c>
      <c r="E5" s="31" t="str">
        <f>IFERROR(__xludf.DUMMYFUNCTION("if(isblank(A5),"""",filter(Moorings!A:A,Moorings!B:B=A5,Moorings!D:D=D5))"),"ATAPL-67614-00001")</f>
        <v>ATAPL-67614-00001</v>
      </c>
      <c r="F5" s="31" t="str">
        <f>IFERROR(__xludf.DUMMYFUNCTION("if(isblank(A5),"""",filter(Moorings!C:C,Moorings!B:B=A5,Moorings!D:D=D5))"),"12881-01")</f>
        <v>12881-01</v>
      </c>
      <c r="G5" s="33"/>
      <c r="H5" s="34"/>
      <c r="I5" s="35"/>
    </row>
    <row r="6" ht="15.75" customHeight="1">
      <c r="A6" s="30" t="s">
        <v>30</v>
      </c>
      <c r="B6" s="31" t="str">
        <f>IFERROR(__xludf.DUMMYFUNCTION("if(isblank(A6),"""",filter(Moorings!A:A,Moorings!B:B=left(A6,14),Moorings!D:D=D6))"),"ATAPL-65244-060-0028")</f>
        <v>ATAPL-65244-060-0028</v>
      </c>
      <c r="C6" s="31" t="str">
        <f>IFERROR(__xludf.DUMMYFUNCTION("if(isblank(A6),"""",filter(Moorings!C:C,Moorings!B:B=left(A6,14),Moorings!D:D=D6))"),"SN0028")</f>
        <v>SN0028</v>
      </c>
      <c r="D6" s="32">
        <v>1.0</v>
      </c>
      <c r="E6" s="31" t="str">
        <f>IFERROR(__xludf.DUMMYFUNCTION("if(isblank(A6),"""",filter(Moorings!A:A,Moorings!B:B=A6,Moorings!D:D=D6))"),"ATAPL-67596-00001")</f>
        <v>ATAPL-67596-00001</v>
      </c>
      <c r="F6" s="31" t="str">
        <f>IFERROR(__xludf.DUMMYFUNCTION("if(isblank(A6),"""",filter(Moorings!C:C,Moorings!B:B=A6,Moorings!D:D=D6))"),"12881-04")</f>
        <v>12881-04</v>
      </c>
      <c r="G6" s="33"/>
      <c r="H6" s="34"/>
      <c r="I6" s="35"/>
    </row>
    <row r="7" ht="15.75" customHeight="1">
      <c r="A7" s="36"/>
      <c r="B7" s="28" t="str">
        <f>IFERROR(__xludf.DUMMYFUNCTION("if(isblank(A7),"""",filter(Moorings!A:A,Moorings!B:B=left(A7,14),Moorings!D:D=D7))"),"")</f>
        <v/>
      </c>
      <c r="C7" s="28" t="str">
        <f>IFERROR(__xludf.DUMMYFUNCTION("if(isblank(A7),"""",filter(Moorings!C:C,Moorings!B:B=left(A7,14),Moorings!D:D=D7))"),"")</f>
        <v/>
      </c>
      <c r="D7" s="37"/>
      <c r="E7" s="28" t="str">
        <f>IFERROR(__xludf.DUMMYFUNCTION("if(isblank(A7),"""",filter(Moorings!A:A,Moorings!B:B=A7,Moorings!D:D=D7))"),"")</f>
        <v/>
      </c>
      <c r="F7" s="28" t="str">
        <f>IFERROR(__xludf.DUMMYFUNCTION("if(isblank(A7),"""",filter(Moorings!C:C,Moorings!B:B=A7,Moorings!D:D=D7))"),"")</f>
        <v/>
      </c>
      <c r="G7" s="33"/>
      <c r="H7" s="34"/>
      <c r="I7" s="35"/>
    </row>
    <row r="8" ht="15.75" customHeight="1">
      <c r="A8" s="36" t="s">
        <v>20</v>
      </c>
      <c r="B8" s="31" t="str">
        <f>IFERROR(__xludf.DUMMYFUNCTION("if(isblank(A8),"""",filter(Moorings!A:A,Moorings!B:B=left(A8,14),Moorings!D:D=D8))"),"ATAPL-65244-060-0028")</f>
        <v>ATAPL-65244-060-0028</v>
      </c>
      <c r="C8" s="31" t="str">
        <f>IFERROR(__xludf.DUMMYFUNCTION("if(isblank(A8),"""",filter(Moorings!C:C,Moorings!B:B=left(A8,14),Moorings!D:D=D8))"),"SN0028")</f>
        <v>SN0028</v>
      </c>
      <c r="D8" s="37">
        <v>2.0</v>
      </c>
      <c r="E8" s="31" t="str">
        <f>IFERROR(__xludf.DUMMYFUNCTION("if(isblank(A8),"""",filter(Moorings!A:A,Moorings!B:B=A8,Moorings!D:D=D8))"),"ATAPL-58317-00005")</f>
        <v>ATAPL-58317-00005</v>
      </c>
      <c r="F8" s="31" t="str">
        <f>IFERROR(__xludf.DUMMYFUNCTION("if(isblank(A8),"""",filter(Moorings!C:C,Moorings!B:B=A8,Moorings!D:D=D8))"),"107")</f>
        <v>107</v>
      </c>
      <c r="G8" s="33"/>
      <c r="H8" s="34"/>
      <c r="I8" s="35" t="s">
        <v>71</v>
      </c>
    </row>
    <row r="9" ht="15.75" customHeight="1">
      <c r="A9" s="36" t="s">
        <v>25</v>
      </c>
      <c r="B9" s="31" t="str">
        <f>IFERROR(__xludf.DUMMYFUNCTION("if(isblank(A9),"""",filter(Moorings!A:A,Moorings!B:B=left(A9,14),Moorings!D:D=D9))"),"ATAPL-65244-060-0028")</f>
        <v>ATAPL-65244-060-0028</v>
      </c>
      <c r="C9" s="31" t="str">
        <f>IFERROR(__xludf.DUMMYFUNCTION("if(isblank(A9),"""",filter(Moorings!C:C,Moorings!B:B=left(A9,14),Moorings!D:D=D9))"),"SN0028")</f>
        <v>SN0028</v>
      </c>
      <c r="D9" s="37">
        <v>2.0</v>
      </c>
      <c r="E9" s="31" t="str">
        <f>IFERROR(__xludf.DUMMYFUNCTION("if(isblank(A9),"""",filter(Moorings!A:A,Moorings!B:B=A9,Moorings!D:D=D9))"),"ATAPL-58325-00004")</f>
        <v>ATAPL-58325-00004</v>
      </c>
      <c r="F9" s="31" t="str">
        <f>IFERROR(__xludf.DUMMYFUNCTION("if(isblank(A9),"""",filter(Moorings!C:C,Moorings!B:B=A9,Moorings!D:D=D9))"),"LTDISMS004")</f>
        <v>LTDISMS004</v>
      </c>
      <c r="G9" s="33"/>
      <c r="H9" s="34"/>
      <c r="I9" s="35" t="s">
        <v>72</v>
      </c>
    </row>
    <row r="10" ht="15.75" customHeight="1">
      <c r="A10" s="36" t="s">
        <v>34</v>
      </c>
      <c r="B10" s="31" t="str">
        <f>IFERROR(__xludf.DUMMYFUNCTION("if(isblank(A10),"""",filter(Moorings!A:A,Moorings!B:B=left(A10,14),Moorings!D:D=D10))"),"ATAPL-65244-060-0028")</f>
        <v>ATAPL-65244-060-0028</v>
      </c>
      <c r="C10" s="31" t="str">
        <f>IFERROR(__xludf.DUMMYFUNCTION("if(isblank(A10),"""",filter(Moorings!C:C,Moorings!B:B=left(A10,14),Moorings!D:D=D10))"),"SN0028")</f>
        <v>SN0028</v>
      </c>
      <c r="D10" s="37">
        <v>2.0</v>
      </c>
      <c r="E10" s="31" t="str">
        <f>IFERROR(__xludf.DUMMYFUNCTION("if(isblank(A10),"""",filter(Moorings!A:A,Moorings!B:B=A10,Moorings!D:D=D10))"),"ATAPL-58340-00003")</f>
        <v>ATAPL-58340-00003</v>
      </c>
      <c r="F10" s="31" t="str">
        <f>IFERROR(__xludf.DUMMYFUNCTION("if(isblank(A10),"""",filter(Moorings!C:C,Moorings!B:B=A10,Moorings!D:D=D10))"),"13003-02")</f>
        <v>13003-02</v>
      </c>
      <c r="G10" s="33"/>
      <c r="H10" s="34"/>
      <c r="I10" s="35" t="s">
        <v>73</v>
      </c>
    </row>
    <row r="11" ht="15.75" customHeight="1">
      <c r="A11" s="36" t="s">
        <v>30</v>
      </c>
      <c r="B11" s="31" t="str">
        <f>IFERROR(__xludf.DUMMYFUNCTION("if(isblank(A11),"""",filter(Moorings!A:A,Moorings!B:B=left(A11,14),Moorings!D:D=D11))"),"ATAPL-65244-060-0028")</f>
        <v>ATAPL-65244-060-0028</v>
      </c>
      <c r="C11" s="31" t="str">
        <f>IFERROR(__xludf.DUMMYFUNCTION("if(isblank(A11),"""",filter(Moorings!C:C,Moorings!B:B=left(A11,14),Moorings!D:D=D11))"),"SN0028")</f>
        <v>SN0028</v>
      </c>
      <c r="D11" s="37">
        <v>2.0</v>
      </c>
      <c r="E11" s="31" t="str">
        <f>IFERROR(__xludf.DUMMYFUNCTION("if(isblank(A11),"""",filter(Moorings!A:A,Moorings!B:B=A11,Moorings!D:D=D11))"),"ATAPL-58338-00003")</f>
        <v>ATAPL-58338-00003</v>
      </c>
      <c r="F11" s="31" t="str">
        <f>IFERROR(__xludf.DUMMYFUNCTION("if(isblank(A11),"""",filter(Moorings!C:C,Moorings!B:B=A11,Moorings!D:D=D11))"),"12881-03")</f>
        <v>12881-03</v>
      </c>
      <c r="G11" s="33"/>
      <c r="H11" s="34"/>
      <c r="I11" s="35" t="s">
        <v>74</v>
      </c>
    </row>
    <row r="12" ht="15.75" customHeight="1">
      <c r="A12" s="38"/>
      <c r="B12" s="28" t="str">
        <f>IFERROR(__xludf.DUMMYFUNCTION("if(isblank(A12),"""",filter(Moorings!A:A,Moorings!B:B=left(A12,14),Moorings!D:D=D12))"),"")</f>
        <v/>
      </c>
      <c r="C12" s="28" t="str">
        <f>IFERROR(__xludf.DUMMYFUNCTION("if(isblank(A12),"""",filter(Moorings!C:C,Moorings!B:B=left(A12,14),Moorings!D:D=D12))"),"")</f>
        <v/>
      </c>
      <c r="D12" s="13"/>
      <c r="E12" s="28" t="str">
        <f>IFERROR(__xludf.DUMMYFUNCTION("if(isblank(A12),"""",filter(Moorings!A:A,Moorings!B:B=A12,Moorings!D:D=D12))"),"")</f>
        <v/>
      </c>
      <c r="F12" s="28" t="str">
        <f>IFERROR(__xludf.DUMMYFUNCTION("if(isblank(A12),"""",filter(Moorings!C:C,Moorings!B:B=A12,Moorings!D:D=D12))"),"")</f>
        <v/>
      </c>
      <c r="G12" s="36"/>
      <c r="H12" s="39"/>
      <c r="I12" s="36"/>
    </row>
    <row r="13" ht="15.75" customHeight="1">
      <c r="A13" s="30" t="s">
        <v>37</v>
      </c>
      <c r="B13" s="31" t="str">
        <f>IFERROR(__xludf.DUMMYFUNCTION("if(isblank(A13),"""",filter(Moorings!A:A,Moorings!B:B=left(A13,14),Moorings!D:D=D13))"),"ATAPL-65244-060-0028")</f>
        <v>ATAPL-65244-060-0028</v>
      </c>
      <c r="C13" s="31" t="str">
        <f>IFERROR(__xludf.DUMMYFUNCTION("if(isblank(A13),"""",filter(Moorings!C:C,Moorings!B:B=left(A13,14),Moorings!D:D=D13))"),"SN0028")</f>
        <v>SN0028</v>
      </c>
      <c r="D13" s="32">
        <v>1.0</v>
      </c>
      <c r="E13" s="31" t="str">
        <f>IFERROR(__xludf.DUMMYFUNCTION("if(isblank(A13),"""",filter(Moorings!A:A,Moorings!B:B=A13,Moorings!D:D=D13))"),"ATAPL-58342-00002")</f>
        <v>ATAPL-58342-00002</v>
      </c>
      <c r="F13" s="31" t="str">
        <f>IFERROR(__xludf.DUMMYFUNCTION("if(isblank(A13),"""",filter(Moorings!C:C,Moorings!B:B=A13,Moorings!D:D=D13))"),"c")</f>
        <v>c</v>
      </c>
      <c r="G13" s="30" t="s">
        <v>75</v>
      </c>
      <c r="H13" s="40" t="s">
        <v>76</v>
      </c>
      <c r="I13" s="41"/>
    </row>
    <row r="14" ht="15.75" customHeight="1">
      <c r="A14" s="30" t="s">
        <v>37</v>
      </c>
      <c r="B14" s="31" t="str">
        <f>IFERROR(__xludf.DUMMYFUNCTION("if(isblank(A14),"""",filter(Moorings!A:A,Moorings!B:B=left(A14,14),Moorings!D:D=D14))"),"ATAPL-65244-060-0028")</f>
        <v>ATAPL-65244-060-0028</v>
      </c>
      <c r="C14" s="31" t="str">
        <f>IFERROR(__xludf.DUMMYFUNCTION("if(isblank(A14),"""",filter(Moorings!C:C,Moorings!B:B=left(A14,14),Moorings!D:D=D14))"),"SN0028")</f>
        <v>SN0028</v>
      </c>
      <c r="D14" s="32">
        <v>1.0</v>
      </c>
      <c r="E14" s="31" t="str">
        <f>IFERROR(__xludf.DUMMYFUNCTION("if(isblank(A14),"""",filter(Moorings!A:A,Moorings!B:B=A14,Moorings!D:D=D14))"),"ATAPL-58342-00002")</f>
        <v>ATAPL-58342-00002</v>
      </c>
      <c r="F14" s="31" t="str">
        <f>IFERROR(__xludf.DUMMYFUNCTION("if(isblank(A14),"""",filter(Moorings!C:C,Moorings!B:B=A14,Moorings!D:D=D14))"),"c")</f>
        <v>c</v>
      </c>
      <c r="G14" s="30" t="s">
        <v>77</v>
      </c>
      <c r="H14" s="40" t="s">
        <v>78</v>
      </c>
      <c r="I14" s="41"/>
    </row>
    <row r="15" ht="15.75" customHeight="1">
      <c r="A15" s="30" t="s">
        <v>37</v>
      </c>
      <c r="B15" s="31" t="str">
        <f>IFERROR(__xludf.DUMMYFUNCTION("if(isblank(A15),"""",filter(Moorings!A:A,Moorings!B:B=left(A15,14),Moorings!D:D=D15))"),"ATAPL-65244-060-0028")</f>
        <v>ATAPL-65244-060-0028</v>
      </c>
      <c r="C15" s="31" t="str">
        <f>IFERROR(__xludf.DUMMYFUNCTION("if(isblank(A15),"""",filter(Moorings!C:C,Moorings!B:B=left(A15,14),Moorings!D:D=D15))"),"SN0028")</f>
        <v>SN0028</v>
      </c>
      <c r="D15" s="32">
        <v>1.0</v>
      </c>
      <c r="E15" s="31" t="str">
        <f>IFERROR(__xludf.DUMMYFUNCTION("if(isblank(A15),"""",filter(Moorings!A:A,Moorings!B:B=A15,Moorings!D:D=D15))"),"ATAPL-58342-00002")</f>
        <v>ATAPL-58342-00002</v>
      </c>
      <c r="F15" s="31" t="str">
        <f>IFERROR(__xludf.DUMMYFUNCTION("if(isblank(A15),"""",filter(Moorings!C:C,Moorings!B:B=A15,Moorings!D:D=D15))"),"c")</f>
        <v>c</v>
      </c>
      <c r="G15" s="30" t="s">
        <v>79</v>
      </c>
      <c r="H15" s="40" t="s">
        <v>80</v>
      </c>
      <c r="I15" s="41"/>
    </row>
    <row r="16" ht="15.75" customHeight="1">
      <c r="A16" s="30" t="s">
        <v>37</v>
      </c>
      <c r="B16" s="31" t="str">
        <f>IFERROR(__xludf.DUMMYFUNCTION("if(isblank(A16),"""",filter(Moorings!A:A,Moorings!B:B=left(A16,14),Moorings!D:D=D16))"),"ATAPL-65244-060-0028")</f>
        <v>ATAPL-65244-060-0028</v>
      </c>
      <c r="C16" s="31" t="str">
        <f>IFERROR(__xludf.DUMMYFUNCTION("if(isblank(A16),"""",filter(Moorings!C:C,Moorings!B:B=left(A16,14),Moorings!D:D=D16))"),"SN0028")</f>
        <v>SN0028</v>
      </c>
      <c r="D16" s="32">
        <v>1.0</v>
      </c>
      <c r="E16" s="31" t="str">
        <f>IFERROR(__xludf.DUMMYFUNCTION("if(isblank(A16),"""",filter(Moorings!A:A,Moorings!B:B=A16,Moorings!D:D=D16))"),"ATAPL-58342-00002")</f>
        <v>ATAPL-58342-00002</v>
      </c>
      <c r="F16" s="31" t="str">
        <f>IFERROR(__xludf.DUMMYFUNCTION("if(isblank(A16),"""",filter(Moorings!C:C,Moorings!B:B=A16,Moorings!D:D=D16))"),"c")</f>
        <v>c</v>
      </c>
      <c r="G16" s="30" t="s">
        <v>81</v>
      </c>
      <c r="H16" s="40" t="s">
        <v>82</v>
      </c>
      <c r="I16" s="41"/>
    </row>
    <row r="17" ht="15.75" customHeight="1">
      <c r="A17" s="30" t="s">
        <v>37</v>
      </c>
      <c r="B17" s="31" t="str">
        <f>IFERROR(__xludf.DUMMYFUNCTION("if(isblank(A17),"""",filter(Moorings!A:A,Moorings!B:B=left(A17,14),Moorings!D:D=D17))"),"ATAPL-65244-060-0028")</f>
        <v>ATAPL-65244-060-0028</v>
      </c>
      <c r="C17" s="31" t="str">
        <f>IFERROR(__xludf.DUMMYFUNCTION("if(isblank(A17),"""",filter(Moorings!C:C,Moorings!B:B=left(A17,14),Moorings!D:D=D17))"),"SN0028")</f>
        <v>SN0028</v>
      </c>
      <c r="D17" s="32">
        <v>1.0</v>
      </c>
      <c r="E17" s="31" t="str">
        <f>IFERROR(__xludf.DUMMYFUNCTION("if(isblank(A17),"""",filter(Moorings!A:A,Moorings!B:B=A17,Moorings!D:D=D17))"),"ATAPL-58342-00002")</f>
        <v>ATAPL-58342-00002</v>
      </c>
      <c r="F17" s="31" t="str">
        <f>IFERROR(__xludf.DUMMYFUNCTION("if(isblank(A17),"""",filter(Moorings!C:C,Moorings!B:B=A17,Moorings!D:D=D17))"),"c")</f>
        <v>c</v>
      </c>
      <c r="G17" s="30" t="s">
        <v>83</v>
      </c>
      <c r="H17" s="40" t="s">
        <v>84</v>
      </c>
      <c r="I17" s="41"/>
    </row>
    <row r="18" ht="15.75" customHeight="1">
      <c r="A18" s="30" t="s">
        <v>37</v>
      </c>
      <c r="B18" s="31" t="str">
        <f>IFERROR(__xludf.DUMMYFUNCTION("if(isblank(A18),"""",filter(Moorings!A:A,Moorings!B:B=left(A18,14),Moorings!D:D=D18))"),"ATAPL-65244-060-0028")</f>
        <v>ATAPL-65244-060-0028</v>
      </c>
      <c r="C18" s="31" t="str">
        <f>IFERROR(__xludf.DUMMYFUNCTION("if(isblank(A18),"""",filter(Moorings!C:C,Moorings!B:B=left(A18,14),Moorings!D:D=D18))"),"SN0028")</f>
        <v>SN0028</v>
      </c>
      <c r="D18" s="32">
        <v>1.0</v>
      </c>
      <c r="E18" s="31" t="str">
        <f>IFERROR(__xludf.DUMMYFUNCTION("if(isblank(A18),"""",filter(Moorings!A:A,Moorings!B:B=A18,Moorings!D:D=D18))"),"ATAPL-58342-00002")</f>
        <v>ATAPL-58342-00002</v>
      </c>
      <c r="F18" s="31" t="str">
        <f>IFERROR(__xludf.DUMMYFUNCTION("if(isblank(A18),"""",filter(Moorings!C:C,Moorings!B:B=A18,Moorings!D:D=D18))"),"c")</f>
        <v>c</v>
      </c>
      <c r="G18" s="30" t="s">
        <v>85</v>
      </c>
      <c r="H18" s="40" t="s">
        <v>86</v>
      </c>
      <c r="I18" s="41"/>
    </row>
    <row r="19" ht="15.75" customHeight="1">
      <c r="A19" s="30" t="s">
        <v>37</v>
      </c>
      <c r="B19" s="31" t="str">
        <f>IFERROR(__xludf.DUMMYFUNCTION("if(isblank(A19),"""",filter(Moorings!A:A,Moorings!B:B=left(A19,14),Moorings!D:D=D19))"),"ATAPL-65244-060-0028")</f>
        <v>ATAPL-65244-060-0028</v>
      </c>
      <c r="C19" s="31" t="str">
        <f>IFERROR(__xludf.DUMMYFUNCTION("if(isblank(A19),"""",filter(Moorings!C:C,Moorings!B:B=left(A19,14),Moorings!D:D=D19))"),"SN0028")</f>
        <v>SN0028</v>
      </c>
      <c r="D19" s="32">
        <v>1.0</v>
      </c>
      <c r="E19" s="31" t="str">
        <f>IFERROR(__xludf.DUMMYFUNCTION("if(isblank(A19),"""",filter(Moorings!A:A,Moorings!B:B=A19,Moorings!D:D=D19))"),"ATAPL-58342-00002")</f>
        <v>ATAPL-58342-00002</v>
      </c>
      <c r="F19" s="31" t="str">
        <f>IFERROR(__xludf.DUMMYFUNCTION("if(isblank(A19),"""",filter(Moorings!C:C,Moorings!B:B=A19,Moorings!D:D=D19))"),"c")</f>
        <v>c</v>
      </c>
      <c r="G19" s="30" t="s">
        <v>87</v>
      </c>
      <c r="H19" s="40" t="s">
        <v>78</v>
      </c>
      <c r="I19" s="41"/>
    </row>
    <row r="20" ht="15.75" customHeight="1">
      <c r="A20" s="30" t="s">
        <v>37</v>
      </c>
      <c r="B20" s="31" t="str">
        <f>IFERROR(__xludf.DUMMYFUNCTION("if(isblank(A20),"""",filter(Moorings!A:A,Moorings!B:B=left(A20,14),Moorings!D:D=D20))"),"ATAPL-65244-060-0028")</f>
        <v>ATAPL-65244-060-0028</v>
      </c>
      <c r="C20" s="31" t="str">
        <f>IFERROR(__xludf.DUMMYFUNCTION("if(isblank(A20),"""",filter(Moorings!C:C,Moorings!B:B=left(A20,14),Moorings!D:D=D20))"),"SN0028")</f>
        <v>SN0028</v>
      </c>
      <c r="D20" s="32">
        <v>1.0</v>
      </c>
      <c r="E20" s="31" t="str">
        <f>IFERROR(__xludf.DUMMYFUNCTION("if(isblank(A20),"""",filter(Moorings!A:A,Moorings!B:B=A20,Moorings!D:D=D20))"),"ATAPL-58342-00002")</f>
        <v>ATAPL-58342-00002</v>
      </c>
      <c r="F20" s="31" t="str">
        <f>IFERROR(__xludf.DUMMYFUNCTION("if(isblank(A20),"""",filter(Moorings!C:C,Moorings!B:B=A20,Moorings!D:D=D20))"),"c")</f>
        <v>c</v>
      </c>
      <c r="G20" s="30" t="s">
        <v>88</v>
      </c>
      <c r="H20" s="40" t="s">
        <v>80</v>
      </c>
      <c r="I20" s="41"/>
    </row>
    <row r="21" ht="15.75" customHeight="1">
      <c r="A21" s="30" t="s">
        <v>37</v>
      </c>
      <c r="B21" s="31" t="str">
        <f>IFERROR(__xludf.DUMMYFUNCTION("if(isblank(A21),"""",filter(Moorings!A:A,Moorings!B:B=left(A21,14),Moorings!D:D=D21))"),"ATAPL-65244-060-0028")</f>
        <v>ATAPL-65244-060-0028</v>
      </c>
      <c r="C21" s="31" t="str">
        <f>IFERROR(__xludf.DUMMYFUNCTION("if(isblank(A21),"""",filter(Moorings!C:C,Moorings!B:B=left(A21,14),Moorings!D:D=D21))"),"SN0028")</f>
        <v>SN0028</v>
      </c>
      <c r="D21" s="32">
        <v>1.0</v>
      </c>
      <c r="E21" s="31" t="str">
        <f>IFERROR(__xludf.DUMMYFUNCTION("if(isblank(A21),"""",filter(Moorings!A:A,Moorings!B:B=A21,Moorings!D:D=D21))"),"ATAPL-58342-00002")</f>
        <v>ATAPL-58342-00002</v>
      </c>
      <c r="F21" s="31" t="str">
        <f>IFERROR(__xludf.DUMMYFUNCTION("if(isblank(A21),"""",filter(Moorings!C:C,Moorings!B:B=A21,Moorings!D:D=D21))"),"c")</f>
        <v>c</v>
      </c>
      <c r="G21" s="30" t="s">
        <v>89</v>
      </c>
      <c r="H21" s="40" t="s">
        <v>82</v>
      </c>
      <c r="I21" s="41"/>
    </row>
    <row r="22" ht="15.75" customHeight="1">
      <c r="A22" s="30" t="s">
        <v>37</v>
      </c>
      <c r="B22" s="31" t="str">
        <f>IFERROR(__xludf.DUMMYFUNCTION("if(isblank(A22),"""",filter(Moorings!A:A,Moorings!B:B=left(A22,14),Moorings!D:D=D22))"),"ATAPL-65244-060-0028")</f>
        <v>ATAPL-65244-060-0028</v>
      </c>
      <c r="C22" s="31" t="str">
        <f>IFERROR(__xludf.DUMMYFUNCTION("if(isblank(A22),"""",filter(Moorings!C:C,Moorings!B:B=left(A22,14),Moorings!D:D=D22))"),"SN0028")</f>
        <v>SN0028</v>
      </c>
      <c r="D22" s="32">
        <v>1.0</v>
      </c>
      <c r="E22" s="31" t="str">
        <f>IFERROR(__xludf.DUMMYFUNCTION("if(isblank(A22),"""",filter(Moorings!A:A,Moorings!B:B=A22,Moorings!D:D=D22))"),"ATAPL-58342-00002")</f>
        <v>ATAPL-58342-00002</v>
      </c>
      <c r="F22" s="31" t="str">
        <f>IFERROR(__xludf.DUMMYFUNCTION("if(isblank(A22),"""",filter(Moorings!C:C,Moorings!B:B=A22,Moorings!D:D=D22))"),"c")</f>
        <v>c</v>
      </c>
      <c r="G22" s="30" t="s">
        <v>90</v>
      </c>
      <c r="H22" s="40" t="s">
        <v>91</v>
      </c>
      <c r="I22" s="41"/>
    </row>
    <row r="23" ht="15.75" customHeight="1">
      <c r="A23" s="30" t="s">
        <v>37</v>
      </c>
      <c r="B23" s="31" t="str">
        <f>IFERROR(__xludf.DUMMYFUNCTION("if(isblank(A23),"""",filter(Moorings!A:A,Moorings!B:B=left(A23,14),Moorings!D:D=D23))"),"ATAPL-65244-060-0028")</f>
        <v>ATAPL-65244-060-0028</v>
      </c>
      <c r="C23" s="31" t="str">
        <f>IFERROR(__xludf.DUMMYFUNCTION("if(isblank(A23),"""",filter(Moorings!C:C,Moorings!B:B=left(A23,14),Moorings!D:D=D23))"),"SN0028")</f>
        <v>SN0028</v>
      </c>
      <c r="D23" s="32">
        <v>1.0</v>
      </c>
      <c r="E23" s="31" t="str">
        <f>IFERROR(__xludf.DUMMYFUNCTION("if(isblank(A23),"""",filter(Moorings!A:A,Moorings!B:B=A23,Moorings!D:D=D23))"),"ATAPL-58342-00002")</f>
        <v>ATAPL-58342-00002</v>
      </c>
      <c r="F23" s="31" t="str">
        <f>IFERROR(__xludf.DUMMYFUNCTION("if(isblank(A23),"""",filter(Moorings!C:C,Moorings!B:B=A23,Moorings!D:D=D23))"),"c")</f>
        <v>c</v>
      </c>
      <c r="G23" s="30" t="s">
        <v>92</v>
      </c>
      <c r="H23" s="40" t="s">
        <v>93</v>
      </c>
      <c r="I23" s="41"/>
    </row>
    <row r="24" ht="15.75" customHeight="1">
      <c r="A24" s="30" t="s">
        <v>37</v>
      </c>
      <c r="B24" s="31" t="str">
        <f>IFERROR(__xludf.DUMMYFUNCTION("if(isblank(A24),"""",filter(Moorings!A:A,Moorings!B:B=left(A24,14),Moorings!D:D=D24))"),"ATAPL-65244-060-0028")</f>
        <v>ATAPL-65244-060-0028</v>
      </c>
      <c r="C24" s="31" t="str">
        <f>IFERROR(__xludf.DUMMYFUNCTION("if(isblank(A24),"""",filter(Moorings!C:C,Moorings!B:B=left(A24,14),Moorings!D:D=D24))"),"SN0028")</f>
        <v>SN0028</v>
      </c>
      <c r="D24" s="32">
        <v>1.0</v>
      </c>
      <c r="E24" s="31" t="str">
        <f>IFERROR(__xludf.DUMMYFUNCTION("if(isblank(A24),"""",filter(Moorings!A:A,Moorings!B:B=A24,Moorings!D:D=D24))"),"ATAPL-58342-00002")</f>
        <v>ATAPL-58342-00002</v>
      </c>
      <c r="F24" s="31" t="str">
        <f>IFERROR(__xludf.DUMMYFUNCTION("if(isblank(A24),"""",filter(Moorings!C:C,Moorings!B:B=A24,Moorings!D:D=D24))"),"c")</f>
        <v>c</v>
      </c>
      <c r="G24" s="30" t="s">
        <v>94</v>
      </c>
      <c r="H24" s="40" t="s">
        <v>95</v>
      </c>
      <c r="I24" s="41"/>
    </row>
    <row r="25" ht="15.75" customHeight="1">
      <c r="A25" s="30" t="s">
        <v>37</v>
      </c>
      <c r="B25" s="31" t="str">
        <f>IFERROR(__xludf.DUMMYFUNCTION("if(isblank(A25),"""",filter(Moorings!A:A,Moorings!B:B=left(A25,14),Moorings!D:D=D25))"),"ATAPL-65244-060-0028")</f>
        <v>ATAPL-65244-060-0028</v>
      </c>
      <c r="C25" s="31" t="str">
        <f>IFERROR(__xludf.DUMMYFUNCTION("if(isblank(A25),"""",filter(Moorings!C:C,Moorings!B:B=left(A25,14),Moorings!D:D=D25))"),"SN0028")</f>
        <v>SN0028</v>
      </c>
      <c r="D25" s="32">
        <v>1.0</v>
      </c>
      <c r="E25" s="31" t="str">
        <f>IFERROR(__xludf.DUMMYFUNCTION("if(isblank(A25),"""",filter(Moorings!A:A,Moorings!B:B=A25,Moorings!D:D=D25))"),"ATAPL-58342-00002")</f>
        <v>ATAPL-58342-00002</v>
      </c>
      <c r="F25" s="31" t="str">
        <f>IFERROR(__xludf.DUMMYFUNCTION("if(isblank(A25),"""",filter(Moorings!C:C,Moorings!B:B=A25,Moorings!D:D=D25))"),"c")</f>
        <v>c</v>
      </c>
      <c r="G25" s="30" t="s">
        <v>96</v>
      </c>
      <c r="H25" s="40" t="s">
        <v>97</v>
      </c>
      <c r="I25" s="41"/>
    </row>
    <row r="26" ht="15.75" customHeight="1">
      <c r="A26" s="30" t="s">
        <v>37</v>
      </c>
      <c r="B26" s="31" t="str">
        <f>IFERROR(__xludf.DUMMYFUNCTION("if(isblank(A26),"""",filter(Moorings!A:A,Moorings!B:B=left(A26,14),Moorings!D:D=D26))"),"ATAPL-65244-060-0028")</f>
        <v>ATAPL-65244-060-0028</v>
      </c>
      <c r="C26" s="31" t="str">
        <f>IFERROR(__xludf.DUMMYFUNCTION("if(isblank(A26),"""",filter(Moorings!C:C,Moorings!B:B=left(A26,14),Moorings!D:D=D26))"),"SN0028")</f>
        <v>SN0028</v>
      </c>
      <c r="D26" s="32">
        <v>1.0</v>
      </c>
      <c r="E26" s="31" t="str">
        <f>IFERROR(__xludf.DUMMYFUNCTION("if(isblank(A26),"""",filter(Moorings!A:A,Moorings!B:B=A26,Moorings!D:D=D26))"),"ATAPL-58342-00002")</f>
        <v>ATAPL-58342-00002</v>
      </c>
      <c r="F26" s="31" t="str">
        <f>IFERROR(__xludf.DUMMYFUNCTION("if(isblank(A26),"""",filter(Moorings!C:C,Moorings!B:B=A26,Moorings!D:D=D26))"),"c")</f>
        <v>c</v>
      </c>
      <c r="G26" s="30" t="s">
        <v>98</v>
      </c>
      <c r="H26" s="40" t="s">
        <v>99</v>
      </c>
      <c r="I26" s="41"/>
    </row>
    <row r="27" ht="15.75" customHeight="1">
      <c r="A27" s="30" t="s">
        <v>37</v>
      </c>
      <c r="B27" s="31" t="str">
        <f>IFERROR(__xludf.DUMMYFUNCTION("if(isblank(A27),"""",filter(Moorings!A:A,Moorings!B:B=left(A27,14),Moorings!D:D=D27))"),"ATAPL-65244-060-0028")</f>
        <v>ATAPL-65244-060-0028</v>
      </c>
      <c r="C27" s="31" t="str">
        <f>IFERROR(__xludf.DUMMYFUNCTION("if(isblank(A27),"""",filter(Moorings!C:C,Moorings!B:B=left(A27,14),Moorings!D:D=D27))"),"SN0028")</f>
        <v>SN0028</v>
      </c>
      <c r="D27" s="32">
        <v>1.0</v>
      </c>
      <c r="E27" s="31" t="str">
        <f>IFERROR(__xludf.DUMMYFUNCTION("if(isblank(A27),"""",filter(Moorings!A:A,Moorings!B:B=A27,Moorings!D:D=D27))"),"ATAPL-58342-00002")</f>
        <v>ATAPL-58342-00002</v>
      </c>
      <c r="F27" s="31" t="str">
        <f>IFERROR(__xludf.DUMMYFUNCTION("if(isblank(A27),"""",filter(Moorings!C:C,Moorings!B:B=A27,Moorings!D:D=D27))"),"c")</f>
        <v>c</v>
      </c>
      <c r="G27" s="30" t="s">
        <v>100</v>
      </c>
      <c r="H27" s="40" t="s">
        <v>101</v>
      </c>
      <c r="I27" s="41"/>
    </row>
    <row r="28" ht="15.75" customHeight="1">
      <c r="A28" s="30" t="s">
        <v>37</v>
      </c>
      <c r="B28" s="31" t="str">
        <f>IFERROR(__xludf.DUMMYFUNCTION("if(isblank(A28),"""",filter(Moorings!A:A,Moorings!B:B=left(A28,14),Moorings!D:D=D28))"),"ATAPL-65244-060-0028")</f>
        <v>ATAPL-65244-060-0028</v>
      </c>
      <c r="C28" s="31" t="str">
        <f>IFERROR(__xludf.DUMMYFUNCTION("if(isblank(A28),"""",filter(Moorings!C:C,Moorings!B:B=left(A28,14),Moorings!D:D=D28))"),"SN0028")</f>
        <v>SN0028</v>
      </c>
      <c r="D28" s="32">
        <v>1.0</v>
      </c>
      <c r="E28" s="31" t="str">
        <f>IFERROR(__xludf.DUMMYFUNCTION("if(isblank(A28),"""",filter(Moorings!A:A,Moorings!B:B=A28,Moorings!D:D=D28))"),"ATAPL-58342-00002")</f>
        <v>ATAPL-58342-00002</v>
      </c>
      <c r="F28" s="31" t="str">
        <f>IFERROR(__xludf.DUMMYFUNCTION("if(isblank(A28),"""",filter(Moorings!C:C,Moorings!B:B=A28,Moorings!D:D=D28))"),"c")</f>
        <v>c</v>
      </c>
      <c r="G28" s="30" t="s">
        <v>102</v>
      </c>
      <c r="H28" s="40" t="s">
        <v>103</v>
      </c>
      <c r="I28" s="41"/>
    </row>
    <row r="29" ht="15.75" customHeight="1">
      <c r="A29" s="30" t="s">
        <v>37</v>
      </c>
      <c r="B29" s="31" t="str">
        <f>IFERROR(__xludf.DUMMYFUNCTION("if(isblank(A29),"""",filter(Moorings!A:A,Moorings!B:B=left(A29,14),Moorings!D:D=D29))"),"ATAPL-65244-060-0028")</f>
        <v>ATAPL-65244-060-0028</v>
      </c>
      <c r="C29" s="31" t="str">
        <f>IFERROR(__xludf.DUMMYFUNCTION("if(isblank(A29),"""",filter(Moorings!C:C,Moorings!B:B=left(A29,14),Moorings!D:D=D29))"),"SN0028")</f>
        <v>SN0028</v>
      </c>
      <c r="D29" s="32">
        <v>1.0</v>
      </c>
      <c r="E29" s="31" t="str">
        <f>IFERROR(__xludf.DUMMYFUNCTION("if(isblank(A29),"""",filter(Moorings!A:A,Moorings!B:B=A29,Moorings!D:D=D29))"),"ATAPL-58342-00002")</f>
        <v>ATAPL-58342-00002</v>
      </c>
      <c r="F29" s="31" t="str">
        <f>IFERROR(__xludf.DUMMYFUNCTION("if(isblank(A29),"""",filter(Moorings!C:C,Moorings!B:B=A29,Moorings!D:D=D29))"),"c")</f>
        <v>c</v>
      </c>
      <c r="G29" s="30" t="s">
        <v>104</v>
      </c>
      <c r="H29" s="40" t="s">
        <v>105</v>
      </c>
      <c r="I29" s="41"/>
    </row>
    <row r="30" ht="15.75" customHeight="1">
      <c r="A30" s="30" t="s">
        <v>37</v>
      </c>
      <c r="B30" s="31" t="str">
        <f>IFERROR(__xludf.DUMMYFUNCTION("if(isblank(A30),"""",filter(Moorings!A:A,Moorings!B:B=left(A30,14),Moorings!D:D=D30))"),"ATAPL-65244-060-0028")</f>
        <v>ATAPL-65244-060-0028</v>
      </c>
      <c r="C30" s="31" t="str">
        <f>IFERROR(__xludf.DUMMYFUNCTION("if(isblank(A30),"""",filter(Moorings!C:C,Moorings!B:B=left(A30,14),Moorings!D:D=D30))"),"SN0028")</f>
        <v>SN0028</v>
      </c>
      <c r="D30" s="32">
        <v>1.0</v>
      </c>
      <c r="E30" s="31" t="str">
        <f>IFERROR(__xludf.DUMMYFUNCTION("if(isblank(A30),"""",filter(Moorings!A:A,Moorings!B:B=A30,Moorings!D:D=D30))"),"ATAPL-58342-00002")</f>
        <v>ATAPL-58342-00002</v>
      </c>
      <c r="F30" s="31" t="str">
        <f>IFERROR(__xludf.DUMMYFUNCTION("if(isblank(A30),"""",filter(Moorings!C:C,Moorings!B:B=A30,Moorings!D:D=D30))"),"c")</f>
        <v>c</v>
      </c>
      <c r="G30" s="30" t="s">
        <v>100</v>
      </c>
      <c r="H30" s="40" t="s">
        <v>101</v>
      </c>
      <c r="I30" s="41"/>
    </row>
    <row r="31" ht="15.75" customHeight="1">
      <c r="A31" s="30" t="s">
        <v>37</v>
      </c>
      <c r="B31" s="31" t="str">
        <f>IFERROR(__xludf.DUMMYFUNCTION("if(isblank(A31),"""",filter(Moorings!A:A,Moorings!B:B=left(A31,14),Moorings!D:D=D31))"),"ATAPL-65244-060-0028")</f>
        <v>ATAPL-65244-060-0028</v>
      </c>
      <c r="C31" s="31" t="str">
        <f>IFERROR(__xludf.DUMMYFUNCTION("if(isblank(A31),"""",filter(Moorings!C:C,Moorings!B:B=left(A31,14),Moorings!D:D=D31))"),"SN0028")</f>
        <v>SN0028</v>
      </c>
      <c r="D31" s="32">
        <v>1.0</v>
      </c>
      <c r="E31" s="31" t="str">
        <f>IFERROR(__xludf.DUMMYFUNCTION("if(isblank(A31),"""",filter(Moorings!A:A,Moorings!B:B=A31,Moorings!D:D=D31))"),"ATAPL-58342-00002")</f>
        <v>ATAPL-58342-00002</v>
      </c>
      <c r="F31" s="31" t="str">
        <f>IFERROR(__xludf.DUMMYFUNCTION("if(isblank(A31),"""",filter(Moorings!C:C,Moorings!B:B=A31,Moorings!D:D=D31))"),"c")</f>
        <v>c</v>
      </c>
      <c r="G31" s="30" t="s">
        <v>102</v>
      </c>
      <c r="H31" s="40" t="s">
        <v>103</v>
      </c>
      <c r="I31" s="41"/>
    </row>
    <row r="32" ht="15.75" customHeight="1">
      <c r="A32" s="30" t="s">
        <v>37</v>
      </c>
      <c r="B32" s="31" t="str">
        <f>IFERROR(__xludf.DUMMYFUNCTION("if(isblank(A32),"""",filter(Moorings!A:A,Moorings!B:B=left(A32,14),Moorings!D:D=D32))"),"ATAPL-65244-060-0028")</f>
        <v>ATAPL-65244-060-0028</v>
      </c>
      <c r="C32" s="31" t="str">
        <f>IFERROR(__xludf.DUMMYFUNCTION("if(isblank(A32),"""",filter(Moorings!C:C,Moorings!B:B=left(A32,14),Moorings!D:D=D32))"),"SN0028")</f>
        <v>SN0028</v>
      </c>
      <c r="D32" s="32">
        <v>1.0</v>
      </c>
      <c r="E32" s="31" t="str">
        <f>IFERROR(__xludf.DUMMYFUNCTION("if(isblank(A32),"""",filter(Moorings!A:A,Moorings!B:B=A32,Moorings!D:D=D32))"),"ATAPL-58342-00002")</f>
        <v>ATAPL-58342-00002</v>
      </c>
      <c r="F32" s="31" t="str">
        <f>IFERROR(__xludf.DUMMYFUNCTION("if(isblank(A32),"""",filter(Moorings!C:C,Moorings!B:B=A32,Moorings!D:D=D32))"),"c")</f>
        <v>c</v>
      </c>
      <c r="G32" s="30" t="s">
        <v>104</v>
      </c>
      <c r="H32" s="40" t="s">
        <v>105</v>
      </c>
      <c r="I32" s="41"/>
    </row>
    <row r="33" ht="15.75" customHeight="1">
      <c r="A33" s="30" t="s">
        <v>37</v>
      </c>
      <c r="B33" s="31" t="str">
        <f>IFERROR(__xludf.DUMMYFUNCTION("if(isblank(A33),"""",filter(Moorings!A:A,Moorings!B:B=left(A33,14),Moorings!D:D=D33))"),"ATAPL-65244-060-0028")</f>
        <v>ATAPL-65244-060-0028</v>
      </c>
      <c r="C33" s="31" t="str">
        <f>IFERROR(__xludf.DUMMYFUNCTION("if(isblank(A33),"""",filter(Moorings!C:C,Moorings!B:B=left(A33,14),Moorings!D:D=D33))"),"SN0028")</f>
        <v>SN0028</v>
      </c>
      <c r="D33" s="32">
        <v>1.0</v>
      </c>
      <c r="E33" s="31" t="str">
        <f>IFERROR(__xludf.DUMMYFUNCTION("if(isblank(A33),"""",filter(Moorings!A:A,Moorings!B:B=A33,Moorings!D:D=D33))"),"ATAPL-58342-00002")</f>
        <v>ATAPL-58342-00002</v>
      </c>
      <c r="F33" s="31" t="str">
        <f>IFERROR(__xludf.DUMMYFUNCTION("if(isblank(A33),"""",filter(Moorings!C:C,Moorings!B:B=A33,Moorings!D:D=D33))"),"c")</f>
        <v>c</v>
      </c>
      <c r="G33" s="30" t="s">
        <v>106</v>
      </c>
      <c r="H33" s="40" t="s">
        <v>107</v>
      </c>
      <c r="I33" s="41"/>
    </row>
    <row r="34" ht="15.75" customHeight="1">
      <c r="A34" s="30" t="s">
        <v>37</v>
      </c>
      <c r="B34" s="31" t="str">
        <f>IFERROR(__xludf.DUMMYFUNCTION("if(isblank(A34),"""",filter(Moorings!A:A,Moorings!B:B=left(A34,14),Moorings!D:D=D34))"),"ATAPL-65244-060-0028")</f>
        <v>ATAPL-65244-060-0028</v>
      </c>
      <c r="C34" s="31" t="str">
        <f>IFERROR(__xludf.DUMMYFUNCTION("if(isblank(A34),"""",filter(Moorings!C:C,Moorings!B:B=left(A34,14),Moorings!D:D=D34))"),"SN0028")</f>
        <v>SN0028</v>
      </c>
      <c r="D34" s="32">
        <v>1.0</v>
      </c>
      <c r="E34" s="31" t="str">
        <f>IFERROR(__xludf.DUMMYFUNCTION("if(isblank(A34),"""",filter(Moorings!A:A,Moorings!B:B=A34,Moorings!D:D=D34))"),"ATAPL-58342-00002")</f>
        <v>ATAPL-58342-00002</v>
      </c>
      <c r="F34" s="31" t="str">
        <f>IFERROR(__xludf.DUMMYFUNCTION("if(isblank(A34),"""",filter(Moorings!C:C,Moorings!B:B=A34,Moorings!D:D=D34))"),"c")</f>
        <v>c</v>
      </c>
      <c r="G34" s="30" t="s">
        <v>108</v>
      </c>
      <c r="H34" s="40" t="s">
        <v>109</v>
      </c>
      <c r="I34" s="41"/>
    </row>
    <row r="35" ht="15.75" customHeight="1">
      <c r="A35" s="30" t="s">
        <v>37</v>
      </c>
      <c r="B35" s="31" t="str">
        <f>IFERROR(__xludf.DUMMYFUNCTION("if(isblank(A35),"""",filter(Moorings!A:A,Moorings!B:B=left(A35,14),Moorings!D:D=D35))"),"ATAPL-65244-060-0028")</f>
        <v>ATAPL-65244-060-0028</v>
      </c>
      <c r="C35" s="31" t="str">
        <f>IFERROR(__xludf.DUMMYFUNCTION("if(isblank(A35),"""",filter(Moorings!C:C,Moorings!B:B=left(A35,14),Moorings!D:D=D35))"),"SN0028")</f>
        <v>SN0028</v>
      </c>
      <c r="D35" s="32">
        <v>1.0</v>
      </c>
      <c r="E35" s="31" t="str">
        <f>IFERROR(__xludf.DUMMYFUNCTION("if(isblank(A35),"""",filter(Moorings!A:A,Moorings!B:B=A35,Moorings!D:D=D35))"),"ATAPL-58342-00002")</f>
        <v>ATAPL-58342-00002</v>
      </c>
      <c r="F35" s="31" t="str">
        <f>IFERROR(__xludf.DUMMYFUNCTION("if(isblank(A35),"""",filter(Moorings!C:C,Moorings!B:B=A35,Moorings!D:D=D35))"),"c")</f>
        <v>c</v>
      </c>
      <c r="G35" s="30" t="s">
        <v>110</v>
      </c>
      <c r="H35" s="40" t="s">
        <v>111</v>
      </c>
      <c r="I35" s="41"/>
    </row>
    <row r="36" ht="15.75" customHeight="1">
      <c r="A36" s="30" t="s">
        <v>37</v>
      </c>
      <c r="B36" s="31" t="str">
        <f>IFERROR(__xludf.DUMMYFUNCTION("if(isblank(A36),"""",filter(Moorings!A:A,Moorings!B:B=left(A36,14),Moorings!D:D=D36))"),"ATAPL-65244-060-0028")</f>
        <v>ATAPL-65244-060-0028</v>
      </c>
      <c r="C36" s="31" t="str">
        <f>IFERROR(__xludf.DUMMYFUNCTION("if(isblank(A36),"""",filter(Moorings!C:C,Moorings!B:B=left(A36,14),Moorings!D:D=D36))"),"SN0028")</f>
        <v>SN0028</v>
      </c>
      <c r="D36" s="32">
        <v>1.0</v>
      </c>
      <c r="E36" s="31" t="str">
        <f>IFERROR(__xludf.DUMMYFUNCTION("if(isblank(A36),"""",filter(Moorings!A:A,Moorings!B:B=A36,Moorings!D:D=D36))"),"ATAPL-58342-00002")</f>
        <v>ATAPL-58342-00002</v>
      </c>
      <c r="F36" s="31" t="str">
        <f>IFERROR(__xludf.DUMMYFUNCTION("if(isblank(A36),"""",filter(Moorings!C:C,Moorings!B:B=A36,Moorings!D:D=D36))"),"c")</f>
        <v>c</v>
      </c>
      <c r="G36" s="30" t="s">
        <v>112</v>
      </c>
      <c r="H36" s="40" t="s">
        <v>113</v>
      </c>
      <c r="I36" s="41"/>
    </row>
    <row r="37" ht="15.75" customHeight="1">
      <c r="A37" s="30" t="s">
        <v>37</v>
      </c>
      <c r="B37" s="31" t="str">
        <f>IFERROR(__xludf.DUMMYFUNCTION("if(isblank(A37),"""",filter(Moorings!A:A,Moorings!B:B=left(A37,14),Moorings!D:D=D37))"),"ATAPL-65244-060-0028")</f>
        <v>ATAPL-65244-060-0028</v>
      </c>
      <c r="C37" s="31" t="str">
        <f>IFERROR(__xludf.DUMMYFUNCTION("if(isblank(A37),"""",filter(Moorings!C:C,Moorings!B:B=left(A37,14),Moorings!D:D=D37))"),"SN0028")</f>
        <v>SN0028</v>
      </c>
      <c r="D37" s="32">
        <v>1.0</v>
      </c>
      <c r="E37" s="31" t="str">
        <f>IFERROR(__xludf.DUMMYFUNCTION("if(isblank(A37),"""",filter(Moorings!A:A,Moorings!B:B=A37,Moorings!D:D=D37))"),"ATAPL-58342-00002")</f>
        <v>ATAPL-58342-00002</v>
      </c>
      <c r="F37" s="31" t="str">
        <f>IFERROR(__xludf.DUMMYFUNCTION("if(isblank(A37),"""",filter(Moorings!C:C,Moorings!B:B=A37,Moorings!D:D=D37))"),"c")</f>
        <v>c</v>
      </c>
      <c r="G37" s="30" t="s">
        <v>114</v>
      </c>
      <c r="H37" s="40" t="s">
        <v>115</v>
      </c>
      <c r="I37" s="41"/>
    </row>
    <row r="38" ht="15.75" customHeight="1">
      <c r="A38" s="30" t="s">
        <v>37</v>
      </c>
      <c r="B38" s="31" t="str">
        <f>IFERROR(__xludf.DUMMYFUNCTION("if(isblank(A38),"""",filter(Moorings!A:A,Moorings!B:B=left(A38,14),Moorings!D:D=D38))"),"ATAPL-65244-060-0028")</f>
        <v>ATAPL-65244-060-0028</v>
      </c>
      <c r="C38" s="31" t="str">
        <f>IFERROR(__xludf.DUMMYFUNCTION("if(isblank(A38),"""",filter(Moorings!C:C,Moorings!B:B=left(A38,14),Moorings!D:D=D38))"),"SN0028")</f>
        <v>SN0028</v>
      </c>
      <c r="D38" s="32">
        <v>1.0</v>
      </c>
      <c r="E38" s="31" t="str">
        <f>IFERROR(__xludf.DUMMYFUNCTION("if(isblank(A38),"""",filter(Moorings!A:A,Moorings!B:B=A38,Moorings!D:D=D38))"),"ATAPL-58342-00002")</f>
        <v>ATAPL-58342-00002</v>
      </c>
      <c r="F38" s="31" t="str">
        <f>IFERROR(__xludf.DUMMYFUNCTION("if(isblank(A38),"""",filter(Moorings!C:C,Moorings!B:B=A38,Moorings!D:D=D38))"),"c")</f>
        <v>c</v>
      </c>
      <c r="G38" s="30" t="s">
        <v>116</v>
      </c>
      <c r="H38" s="40" t="s">
        <v>91</v>
      </c>
      <c r="I38" s="41"/>
    </row>
    <row r="39" ht="15.75" customHeight="1">
      <c r="A39" s="30" t="s">
        <v>37</v>
      </c>
      <c r="B39" s="31" t="str">
        <f>IFERROR(__xludf.DUMMYFUNCTION("if(isblank(A39),"""",filter(Moorings!A:A,Moorings!B:B=left(A39,14),Moorings!D:D=D39))"),"ATAPL-65244-060-0028")</f>
        <v>ATAPL-65244-060-0028</v>
      </c>
      <c r="C39" s="31" t="str">
        <f>IFERROR(__xludf.DUMMYFUNCTION("if(isblank(A39),"""",filter(Moorings!C:C,Moorings!B:B=left(A39,14),Moorings!D:D=D39))"),"SN0028")</f>
        <v>SN0028</v>
      </c>
      <c r="D39" s="32">
        <v>1.0</v>
      </c>
      <c r="E39" s="31" t="str">
        <f>IFERROR(__xludf.DUMMYFUNCTION("if(isblank(A39),"""",filter(Moorings!A:A,Moorings!B:B=A39,Moorings!D:D=D39))"),"ATAPL-58342-00002")</f>
        <v>ATAPL-58342-00002</v>
      </c>
      <c r="F39" s="31" t="str">
        <f>IFERROR(__xludf.DUMMYFUNCTION("if(isblank(A39),"""",filter(Moorings!C:C,Moorings!B:B=A39,Moorings!D:D=D39))"),"c")</f>
        <v>c</v>
      </c>
      <c r="G39" s="30" t="s">
        <v>110</v>
      </c>
      <c r="H39" s="40" t="s">
        <v>111</v>
      </c>
      <c r="I39" s="41"/>
    </row>
    <row r="40" ht="15.75" customHeight="1">
      <c r="A40" s="36"/>
      <c r="B40" s="28" t="str">
        <f>IFERROR(__xludf.DUMMYFUNCTION("if(isblank(A40),"""",filter(Moorings!A:A,Moorings!B:B=left(A40,14),Moorings!D:D=D40))"),"")</f>
        <v/>
      </c>
      <c r="C40" s="28" t="str">
        <f>IFERROR(__xludf.DUMMYFUNCTION("if(isblank(A40),"""",filter(Moorings!C:C,Moorings!B:B=left(A40,14),Moorings!D:D=D40))"),"")</f>
        <v/>
      </c>
      <c r="D40" s="37"/>
      <c r="E40" s="28" t="str">
        <f>IFERROR(__xludf.DUMMYFUNCTION("if(isblank(A40),"""",filter(Moorings!A:A,Moorings!B:B=A40,Moorings!D:D=D40))"),"")</f>
        <v/>
      </c>
      <c r="F40" s="28" t="str">
        <f>IFERROR(__xludf.DUMMYFUNCTION("if(isblank(A40),"""",filter(Moorings!C:C,Moorings!B:B=A40,Moorings!D:D=D40))"),"")</f>
        <v/>
      </c>
      <c r="G40" s="36"/>
      <c r="H40" s="42"/>
      <c r="I40" s="41"/>
    </row>
    <row r="41" ht="15.75" customHeight="1">
      <c r="A41" s="36" t="s">
        <v>37</v>
      </c>
      <c r="B41" s="31" t="str">
        <f>IFERROR(__xludf.DUMMYFUNCTION("if(isblank(A41),"""",filter(Moorings!A:A,Moorings!B:B=left(A41,14),Moorings!D:D=D41))"),"ATAPL-65244-060-0028")</f>
        <v>ATAPL-65244-060-0028</v>
      </c>
      <c r="C41" s="31" t="str">
        <f>IFERROR(__xludf.DUMMYFUNCTION("if(isblank(A41),"""",filter(Moorings!C:C,Moorings!B:B=left(A41,14),Moorings!D:D=D41))"),"SN0028")</f>
        <v>SN0028</v>
      </c>
      <c r="D41" s="37">
        <v>2.0</v>
      </c>
      <c r="E41" s="31" t="str">
        <f>IFERROR(__xludf.DUMMYFUNCTION("if(isblank(A41),"""",filter(Moorings!A:A,Moorings!B:B=A41,Moorings!D:D=D41))"),"ATAPL-58342-00003")</f>
        <v>ATAPL-58342-00003</v>
      </c>
      <c r="F41" s="31" t="str">
        <f>IFERROR(__xludf.DUMMYFUNCTION("if(isblank(A41),"""",filter(Moorings!C:C,Moorings!B:B=A41,Moorings!D:D=D41))"),"b")</f>
        <v>b</v>
      </c>
      <c r="G41" s="36" t="s">
        <v>75</v>
      </c>
      <c r="H41" s="42" t="s">
        <v>76</v>
      </c>
      <c r="I41" s="43" t="s">
        <v>117</v>
      </c>
    </row>
    <row r="42" ht="15.75" customHeight="1">
      <c r="A42" s="44" t="s">
        <v>37</v>
      </c>
      <c r="B42" s="31" t="str">
        <f>IFERROR(__xludf.DUMMYFUNCTION("if(isblank(A42),"""",filter(Moorings!A:A,Moorings!B:B=left(A42,14),Moorings!D:D=D42))"),"ATAPL-65244-060-0028")</f>
        <v>ATAPL-65244-060-0028</v>
      </c>
      <c r="C42" s="31" t="str">
        <f>IFERROR(__xludf.DUMMYFUNCTION("if(isblank(A42),"""",filter(Moorings!C:C,Moorings!B:B=left(A42,14),Moorings!D:D=D42))"),"SN0028")</f>
        <v>SN0028</v>
      </c>
      <c r="D42" s="37">
        <v>2.0</v>
      </c>
      <c r="E42" s="31" t="str">
        <f>IFERROR(__xludf.DUMMYFUNCTION("if(isblank(A42),"""",filter(Moorings!A:A,Moorings!B:B=A42,Moorings!D:D=D42))"),"ATAPL-58342-00003")</f>
        <v>ATAPL-58342-00003</v>
      </c>
      <c r="F42" s="31" t="str">
        <f>IFERROR(__xludf.DUMMYFUNCTION("if(isblank(A42),"""",filter(Moorings!C:C,Moorings!B:B=A42,Moorings!D:D=D42))"),"b")</f>
        <v>b</v>
      </c>
      <c r="G42" s="36" t="s">
        <v>77</v>
      </c>
      <c r="H42" s="42" t="s">
        <v>78</v>
      </c>
      <c r="I42" s="35" t="s">
        <v>118</v>
      </c>
    </row>
    <row r="43" ht="15.75" customHeight="1">
      <c r="A43" s="44" t="s">
        <v>37</v>
      </c>
      <c r="B43" s="31" t="str">
        <f>IFERROR(__xludf.DUMMYFUNCTION("if(isblank(A43),"""",filter(Moorings!A:A,Moorings!B:B=left(A43,14),Moorings!D:D=D43))"),"ATAPL-65244-060-0028")</f>
        <v>ATAPL-65244-060-0028</v>
      </c>
      <c r="C43" s="31" t="str">
        <f>IFERROR(__xludf.DUMMYFUNCTION("if(isblank(A43),"""",filter(Moorings!C:C,Moorings!B:B=left(A43,14),Moorings!D:D=D43))"),"SN0028")</f>
        <v>SN0028</v>
      </c>
      <c r="D43" s="37">
        <v>2.0</v>
      </c>
      <c r="E43" s="31" t="str">
        <f>IFERROR(__xludf.DUMMYFUNCTION("if(isblank(A43),"""",filter(Moorings!A:A,Moorings!B:B=A43,Moorings!D:D=D43))"),"ATAPL-58342-00003")</f>
        <v>ATAPL-58342-00003</v>
      </c>
      <c r="F43" s="31" t="str">
        <f>IFERROR(__xludf.DUMMYFUNCTION("if(isblank(A43),"""",filter(Moorings!C:C,Moorings!B:B=A43,Moorings!D:D=D43))"),"b")</f>
        <v>b</v>
      </c>
      <c r="G43" s="36" t="s">
        <v>79</v>
      </c>
      <c r="H43" s="42" t="s">
        <v>80</v>
      </c>
      <c r="I43" s="36"/>
    </row>
    <row r="44" ht="15.75" customHeight="1">
      <c r="A44" s="44" t="s">
        <v>37</v>
      </c>
      <c r="B44" s="31" t="str">
        <f>IFERROR(__xludf.DUMMYFUNCTION("if(isblank(A44),"""",filter(Moorings!A:A,Moorings!B:B=left(A44,14),Moorings!D:D=D44))"),"ATAPL-65244-060-0028")</f>
        <v>ATAPL-65244-060-0028</v>
      </c>
      <c r="C44" s="31" t="str">
        <f>IFERROR(__xludf.DUMMYFUNCTION("if(isblank(A44),"""",filter(Moorings!C:C,Moorings!B:B=left(A44,14),Moorings!D:D=D44))"),"SN0028")</f>
        <v>SN0028</v>
      </c>
      <c r="D44" s="37">
        <v>2.0</v>
      </c>
      <c r="E44" s="31" t="str">
        <f>IFERROR(__xludf.DUMMYFUNCTION("if(isblank(A44),"""",filter(Moorings!A:A,Moorings!B:B=A44,Moorings!D:D=D44))"),"ATAPL-58342-00003")</f>
        <v>ATAPL-58342-00003</v>
      </c>
      <c r="F44" s="31" t="str">
        <f>IFERROR(__xludf.DUMMYFUNCTION("if(isblank(A44),"""",filter(Moorings!C:C,Moorings!B:B=A44,Moorings!D:D=D44))"),"b")</f>
        <v>b</v>
      </c>
      <c r="G44" s="36" t="s">
        <v>81</v>
      </c>
      <c r="H44" s="42" t="s">
        <v>82</v>
      </c>
      <c r="I44" s="36"/>
    </row>
    <row r="45" ht="15.75" customHeight="1">
      <c r="A45" s="44" t="s">
        <v>37</v>
      </c>
      <c r="B45" s="31" t="str">
        <f>IFERROR(__xludf.DUMMYFUNCTION("if(isblank(A45),"""",filter(Moorings!A:A,Moorings!B:B=left(A45,14),Moorings!D:D=D45))"),"ATAPL-65244-060-0028")</f>
        <v>ATAPL-65244-060-0028</v>
      </c>
      <c r="C45" s="31" t="str">
        <f>IFERROR(__xludf.DUMMYFUNCTION("if(isblank(A45),"""",filter(Moorings!C:C,Moorings!B:B=left(A45,14),Moorings!D:D=D45))"),"SN0028")</f>
        <v>SN0028</v>
      </c>
      <c r="D45" s="37">
        <v>2.0</v>
      </c>
      <c r="E45" s="31" t="str">
        <f>IFERROR(__xludf.DUMMYFUNCTION("if(isblank(A45),"""",filter(Moorings!A:A,Moorings!B:B=A45,Moorings!D:D=D45))"),"ATAPL-58342-00003")</f>
        <v>ATAPL-58342-00003</v>
      </c>
      <c r="F45" s="31" t="str">
        <f>IFERROR(__xludf.DUMMYFUNCTION("if(isblank(A45),"""",filter(Moorings!C:C,Moorings!B:B=A45,Moorings!D:D=D45))"),"b")</f>
        <v>b</v>
      </c>
      <c r="G45" s="36" t="s">
        <v>83</v>
      </c>
      <c r="H45" s="42" t="s">
        <v>84</v>
      </c>
      <c r="I45" s="36"/>
    </row>
    <row r="46" ht="15.75" customHeight="1">
      <c r="A46" s="44" t="s">
        <v>37</v>
      </c>
      <c r="B46" s="31" t="str">
        <f>IFERROR(__xludf.DUMMYFUNCTION("if(isblank(A46),"""",filter(Moorings!A:A,Moorings!B:B=left(A46,14),Moorings!D:D=D46))"),"ATAPL-65244-060-0028")</f>
        <v>ATAPL-65244-060-0028</v>
      </c>
      <c r="C46" s="31" t="str">
        <f>IFERROR(__xludf.DUMMYFUNCTION("if(isblank(A46),"""",filter(Moorings!C:C,Moorings!B:B=left(A46,14),Moorings!D:D=D46))"),"SN0028")</f>
        <v>SN0028</v>
      </c>
      <c r="D46" s="37">
        <v>2.0</v>
      </c>
      <c r="E46" s="31" t="str">
        <f>IFERROR(__xludf.DUMMYFUNCTION("if(isblank(A46),"""",filter(Moorings!A:A,Moorings!B:B=A46,Moorings!D:D=D46))"),"ATAPL-58342-00003")</f>
        <v>ATAPL-58342-00003</v>
      </c>
      <c r="F46" s="31" t="str">
        <f>IFERROR(__xludf.DUMMYFUNCTION("if(isblank(A46),"""",filter(Moorings!C:C,Moorings!B:B=A46,Moorings!D:D=D46))"),"b")</f>
        <v>b</v>
      </c>
      <c r="G46" s="36" t="s">
        <v>85</v>
      </c>
      <c r="H46" s="45" t="s">
        <v>86</v>
      </c>
      <c r="I46" s="36"/>
    </row>
    <row r="47" ht="15.75" customHeight="1">
      <c r="A47" s="44" t="s">
        <v>37</v>
      </c>
      <c r="B47" s="31" t="str">
        <f>IFERROR(__xludf.DUMMYFUNCTION("if(isblank(A47),"""",filter(Moorings!A:A,Moorings!B:B=left(A47,14),Moorings!D:D=D47))"),"ATAPL-65244-060-0028")</f>
        <v>ATAPL-65244-060-0028</v>
      </c>
      <c r="C47" s="31" t="str">
        <f>IFERROR(__xludf.DUMMYFUNCTION("if(isblank(A47),"""",filter(Moorings!C:C,Moorings!B:B=left(A47,14),Moorings!D:D=D47))"),"SN0028")</f>
        <v>SN0028</v>
      </c>
      <c r="D47" s="37">
        <v>2.0</v>
      </c>
      <c r="E47" s="31" t="str">
        <f>IFERROR(__xludf.DUMMYFUNCTION("if(isblank(A47),"""",filter(Moorings!A:A,Moorings!B:B=A47,Moorings!D:D=D47))"),"ATAPL-58342-00003")</f>
        <v>ATAPL-58342-00003</v>
      </c>
      <c r="F47" s="31" t="str">
        <f>IFERROR(__xludf.DUMMYFUNCTION("if(isblank(A47),"""",filter(Moorings!C:C,Moorings!B:B=A47,Moorings!D:D=D47))"),"b")</f>
        <v>b</v>
      </c>
      <c r="G47" s="36" t="s">
        <v>87</v>
      </c>
      <c r="H47" s="42" t="s">
        <v>78</v>
      </c>
      <c r="I47" s="36"/>
    </row>
    <row r="48" ht="15.75" customHeight="1">
      <c r="A48" s="44" t="s">
        <v>37</v>
      </c>
      <c r="B48" s="31" t="str">
        <f>IFERROR(__xludf.DUMMYFUNCTION("if(isblank(A48),"""",filter(Moorings!A:A,Moorings!B:B=left(A48,14),Moorings!D:D=D48))"),"ATAPL-65244-060-0028")</f>
        <v>ATAPL-65244-060-0028</v>
      </c>
      <c r="C48" s="31" t="str">
        <f>IFERROR(__xludf.DUMMYFUNCTION("if(isblank(A48),"""",filter(Moorings!C:C,Moorings!B:B=left(A48,14),Moorings!D:D=D48))"),"SN0028")</f>
        <v>SN0028</v>
      </c>
      <c r="D48" s="37">
        <v>2.0</v>
      </c>
      <c r="E48" s="31" t="str">
        <f>IFERROR(__xludf.DUMMYFUNCTION("if(isblank(A48),"""",filter(Moorings!A:A,Moorings!B:B=A48,Moorings!D:D=D48))"),"ATAPL-58342-00003")</f>
        <v>ATAPL-58342-00003</v>
      </c>
      <c r="F48" s="31" t="str">
        <f>IFERROR(__xludf.DUMMYFUNCTION("if(isblank(A48),"""",filter(Moorings!C:C,Moorings!B:B=A48,Moorings!D:D=D48))"),"b")</f>
        <v>b</v>
      </c>
      <c r="G48" s="36" t="s">
        <v>88</v>
      </c>
      <c r="H48" s="42" t="s">
        <v>80</v>
      </c>
      <c r="I48" s="36"/>
    </row>
    <row r="49" ht="15.75" customHeight="1">
      <c r="A49" s="44" t="s">
        <v>37</v>
      </c>
      <c r="B49" s="31" t="str">
        <f>IFERROR(__xludf.DUMMYFUNCTION("if(isblank(A49),"""",filter(Moorings!A:A,Moorings!B:B=left(A49,14),Moorings!D:D=D49))"),"ATAPL-65244-060-0028")</f>
        <v>ATAPL-65244-060-0028</v>
      </c>
      <c r="C49" s="31" t="str">
        <f>IFERROR(__xludf.DUMMYFUNCTION("if(isblank(A49),"""",filter(Moorings!C:C,Moorings!B:B=left(A49,14),Moorings!D:D=D49))"),"SN0028")</f>
        <v>SN0028</v>
      </c>
      <c r="D49" s="37">
        <v>2.0</v>
      </c>
      <c r="E49" s="31" t="str">
        <f>IFERROR(__xludf.DUMMYFUNCTION("if(isblank(A49),"""",filter(Moorings!A:A,Moorings!B:B=A49,Moorings!D:D=D49))"),"ATAPL-58342-00003")</f>
        <v>ATAPL-58342-00003</v>
      </c>
      <c r="F49" s="31" t="str">
        <f>IFERROR(__xludf.DUMMYFUNCTION("if(isblank(A49),"""",filter(Moorings!C:C,Moorings!B:B=A49,Moorings!D:D=D49))"),"b")</f>
        <v>b</v>
      </c>
      <c r="G49" s="36" t="s">
        <v>89</v>
      </c>
      <c r="H49" s="42" t="s">
        <v>82</v>
      </c>
      <c r="I49" s="36"/>
    </row>
    <row r="50" ht="15.75" customHeight="1">
      <c r="A50" s="44" t="s">
        <v>37</v>
      </c>
      <c r="B50" s="31" t="str">
        <f>IFERROR(__xludf.DUMMYFUNCTION("if(isblank(A50),"""",filter(Moorings!A:A,Moorings!B:B=left(A50,14),Moorings!D:D=D50))"),"ATAPL-65244-060-0028")</f>
        <v>ATAPL-65244-060-0028</v>
      </c>
      <c r="C50" s="31" t="str">
        <f>IFERROR(__xludf.DUMMYFUNCTION("if(isblank(A50),"""",filter(Moorings!C:C,Moorings!B:B=left(A50,14),Moorings!D:D=D50))"),"SN0028")</f>
        <v>SN0028</v>
      </c>
      <c r="D50" s="37">
        <v>2.0</v>
      </c>
      <c r="E50" s="31" t="str">
        <f>IFERROR(__xludf.DUMMYFUNCTION("if(isblank(A50),"""",filter(Moorings!A:A,Moorings!B:B=A50,Moorings!D:D=D50))"),"ATAPL-58342-00003")</f>
        <v>ATAPL-58342-00003</v>
      </c>
      <c r="F50" s="31" t="str">
        <f>IFERROR(__xludf.DUMMYFUNCTION("if(isblank(A50),"""",filter(Moorings!C:C,Moorings!B:B=A50,Moorings!D:D=D50))"),"b")</f>
        <v>b</v>
      </c>
      <c r="G50" s="36" t="s">
        <v>90</v>
      </c>
      <c r="H50" s="42" t="s">
        <v>91</v>
      </c>
      <c r="I50" s="36"/>
    </row>
    <row r="51" ht="15.75" customHeight="1">
      <c r="A51" s="44" t="s">
        <v>37</v>
      </c>
      <c r="B51" s="31" t="str">
        <f>IFERROR(__xludf.DUMMYFUNCTION("if(isblank(A51),"""",filter(Moorings!A:A,Moorings!B:B=left(A51,14),Moorings!D:D=D51))"),"ATAPL-65244-060-0028")</f>
        <v>ATAPL-65244-060-0028</v>
      </c>
      <c r="C51" s="31" t="str">
        <f>IFERROR(__xludf.DUMMYFUNCTION("if(isblank(A51),"""",filter(Moorings!C:C,Moorings!B:B=left(A51,14),Moorings!D:D=D51))"),"SN0028")</f>
        <v>SN0028</v>
      </c>
      <c r="D51" s="37">
        <v>2.0</v>
      </c>
      <c r="E51" s="31" t="str">
        <f>IFERROR(__xludf.DUMMYFUNCTION("if(isblank(A51),"""",filter(Moorings!A:A,Moorings!B:B=A51,Moorings!D:D=D51))"),"ATAPL-58342-00003")</f>
        <v>ATAPL-58342-00003</v>
      </c>
      <c r="F51" s="31" t="str">
        <f>IFERROR(__xludf.DUMMYFUNCTION("if(isblank(A51),"""",filter(Moorings!C:C,Moorings!B:B=A51,Moorings!D:D=D51))"),"b")</f>
        <v>b</v>
      </c>
      <c r="G51" s="36" t="s">
        <v>92</v>
      </c>
      <c r="H51" s="42" t="s">
        <v>93</v>
      </c>
      <c r="I51" s="36"/>
    </row>
    <row r="52" ht="15.75" customHeight="1">
      <c r="A52" s="44" t="s">
        <v>37</v>
      </c>
      <c r="B52" s="31" t="str">
        <f>IFERROR(__xludf.DUMMYFUNCTION("if(isblank(A52),"""",filter(Moorings!A:A,Moorings!B:B=left(A52,14),Moorings!D:D=D52))"),"ATAPL-65244-060-0028")</f>
        <v>ATAPL-65244-060-0028</v>
      </c>
      <c r="C52" s="31" t="str">
        <f>IFERROR(__xludf.DUMMYFUNCTION("if(isblank(A52),"""",filter(Moorings!C:C,Moorings!B:B=left(A52,14),Moorings!D:D=D52))"),"SN0028")</f>
        <v>SN0028</v>
      </c>
      <c r="D52" s="37">
        <v>2.0</v>
      </c>
      <c r="E52" s="31" t="str">
        <f>IFERROR(__xludf.DUMMYFUNCTION("if(isblank(A52),"""",filter(Moorings!A:A,Moorings!B:B=A52,Moorings!D:D=D52))"),"ATAPL-58342-00003")</f>
        <v>ATAPL-58342-00003</v>
      </c>
      <c r="F52" s="31" t="str">
        <f>IFERROR(__xludf.DUMMYFUNCTION("if(isblank(A52),"""",filter(Moorings!C:C,Moorings!B:B=A52,Moorings!D:D=D52))"),"b")</f>
        <v>b</v>
      </c>
      <c r="G52" s="36" t="s">
        <v>94</v>
      </c>
      <c r="H52" s="42" t="s">
        <v>95</v>
      </c>
      <c r="I52" s="36"/>
    </row>
    <row r="53" ht="15.75" customHeight="1">
      <c r="A53" s="44" t="s">
        <v>37</v>
      </c>
      <c r="B53" s="31" t="str">
        <f>IFERROR(__xludf.DUMMYFUNCTION("if(isblank(A53),"""",filter(Moorings!A:A,Moorings!B:B=left(A53,14),Moorings!D:D=D53))"),"ATAPL-65244-060-0028")</f>
        <v>ATAPL-65244-060-0028</v>
      </c>
      <c r="C53" s="31" t="str">
        <f>IFERROR(__xludf.DUMMYFUNCTION("if(isblank(A53),"""",filter(Moorings!C:C,Moorings!B:B=left(A53,14),Moorings!D:D=D53))"),"SN0028")</f>
        <v>SN0028</v>
      </c>
      <c r="D53" s="37">
        <v>2.0</v>
      </c>
      <c r="E53" s="31" t="str">
        <f>IFERROR(__xludf.DUMMYFUNCTION("if(isblank(A53),"""",filter(Moorings!A:A,Moorings!B:B=A53,Moorings!D:D=D53))"),"ATAPL-58342-00003")</f>
        <v>ATAPL-58342-00003</v>
      </c>
      <c r="F53" s="31" t="str">
        <f>IFERROR(__xludf.DUMMYFUNCTION("if(isblank(A53),"""",filter(Moorings!C:C,Moorings!B:B=A53,Moorings!D:D=D53))"),"b")</f>
        <v>b</v>
      </c>
      <c r="G53" s="36" t="s">
        <v>96</v>
      </c>
      <c r="H53" s="42" t="s">
        <v>97</v>
      </c>
      <c r="I53" s="36"/>
    </row>
    <row r="54" ht="15.75" customHeight="1">
      <c r="A54" s="44" t="s">
        <v>37</v>
      </c>
      <c r="B54" s="31" t="str">
        <f>IFERROR(__xludf.DUMMYFUNCTION("if(isblank(A54),"""",filter(Moorings!A:A,Moorings!B:B=left(A54,14),Moorings!D:D=D54))"),"ATAPL-65244-060-0028")</f>
        <v>ATAPL-65244-060-0028</v>
      </c>
      <c r="C54" s="31" t="str">
        <f>IFERROR(__xludf.DUMMYFUNCTION("if(isblank(A54),"""",filter(Moorings!C:C,Moorings!B:B=left(A54,14),Moorings!D:D=D54))"),"SN0028")</f>
        <v>SN0028</v>
      </c>
      <c r="D54" s="37">
        <v>2.0</v>
      </c>
      <c r="E54" s="31" t="str">
        <f>IFERROR(__xludf.DUMMYFUNCTION("if(isblank(A54),"""",filter(Moorings!A:A,Moorings!B:B=A54,Moorings!D:D=D54))"),"ATAPL-58342-00003")</f>
        <v>ATAPL-58342-00003</v>
      </c>
      <c r="F54" s="31" t="str">
        <f>IFERROR(__xludf.DUMMYFUNCTION("if(isblank(A54),"""",filter(Moorings!C:C,Moorings!B:B=A54,Moorings!D:D=D54))"),"b")</f>
        <v>b</v>
      </c>
      <c r="G54" s="36" t="s">
        <v>98</v>
      </c>
      <c r="H54" s="42" t="s">
        <v>99</v>
      </c>
      <c r="I54" s="36"/>
    </row>
    <row r="55" ht="15.75" customHeight="1">
      <c r="A55" s="44" t="s">
        <v>37</v>
      </c>
      <c r="B55" s="31" t="str">
        <f>IFERROR(__xludf.DUMMYFUNCTION("if(isblank(A55),"""",filter(Moorings!A:A,Moorings!B:B=left(A55,14),Moorings!D:D=D55))"),"ATAPL-65244-060-0028")</f>
        <v>ATAPL-65244-060-0028</v>
      </c>
      <c r="C55" s="31" t="str">
        <f>IFERROR(__xludf.DUMMYFUNCTION("if(isblank(A55),"""",filter(Moorings!C:C,Moorings!B:B=left(A55,14),Moorings!D:D=D55))"),"SN0028")</f>
        <v>SN0028</v>
      </c>
      <c r="D55" s="37">
        <v>2.0</v>
      </c>
      <c r="E55" s="31" t="str">
        <f>IFERROR(__xludf.DUMMYFUNCTION("if(isblank(A55),"""",filter(Moorings!A:A,Moorings!B:B=A55,Moorings!D:D=D55))"),"ATAPL-58342-00003")</f>
        <v>ATAPL-58342-00003</v>
      </c>
      <c r="F55" s="31" t="str">
        <f>IFERROR(__xludf.DUMMYFUNCTION("if(isblank(A55),"""",filter(Moorings!C:C,Moorings!B:B=A55,Moorings!D:D=D55))"),"b")</f>
        <v>b</v>
      </c>
      <c r="G55" s="36" t="s">
        <v>100</v>
      </c>
      <c r="H55" s="42" t="s">
        <v>101</v>
      </c>
      <c r="I55" s="36"/>
    </row>
    <row r="56" ht="15.75" customHeight="1">
      <c r="A56" s="44" t="s">
        <v>37</v>
      </c>
      <c r="B56" s="31" t="str">
        <f>IFERROR(__xludf.DUMMYFUNCTION("if(isblank(A56),"""",filter(Moorings!A:A,Moorings!B:B=left(A56,14),Moorings!D:D=D56))"),"ATAPL-65244-060-0028")</f>
        <v>ATAPL-65244-060-0028</v>
      </c>
      <c r="C56" s="31" t="str">
        <f>IFERROR(__xludf.DUMMYFUNCTION("if(isblank(A56),"""",filter(Moorings!C:C,Moorings!B:B=left(A56,14),Moorings!D:D=D56))"),"SN0028")</f>
        <v>SN0028</v>
      </c>
      <c r="D56" s="37">
        <v>2.0</v>
      </c>
      <c r="E56" s="31" t="str">
        <f>IFERROR(__xludf.DUMMYFUNCTION("if(isblank(A56),"""",filter(Moorings!A:A,Moorings!B:B=A56,Moorings!D:D=D56))"),"ATAPL-58342-00003")</f>
        <v>ATAPL-58342-00003</v>
      </c>
      <c r="F56" s="31" t="str">
        <f>IFERROR(__xludf.DUMMYFUNCTION("if(isblank(A56),"""",filter(Moorings!C:C,Moorings!B:B=A56,Moorings!D:D=D56))"),"b")</f>
        <v>b</v>
      </c>
      <c r="G56" s="36" t="s">
        <v>102</v>
      </c>
      <c r="H56" s="42" t="s">
        <v>103</v>
      </c>
      <c r="I56" s="36"/>
    </row>
    <row r="57" ht="15.75" customHeight="1">
      <c r="A57" s="44" t="s">
        <v>37</v>
      </c>
      <c r="B57" s="31" t="str">
        <f>IFERROR(__xludf.DUMMYFUNCTION("if(isblank(A57),"""",filter(Moorings!A:A,Moorings!B:B=left(A57,14),Moorings!D:D=D57))"),"ATAPL-65244-060-0028")</f>
        <v>ATAPL-65244-060-0028</v>
      </c>
      <c r="C57" s="31" t="str">
        <f>IFERROR(__xludf.DUMMYFUNCTION("if(isblank(A57),"""",filter(Moorings!C:C,Moorings!B:B=left(A57,14),Moorings!D:D=D57))"),"SN0028")</f>
        <v>SN0028</v>
      </c>
      <c r="D57" s="37">
        <v>2.0</v>
      </c>
      <c r="E57" s="31" t="str">
        <f>IFERROR(__xludf.DUMMYFUNCTION("if(isblank(A57),"""",filter(Moorings!A:A,Moorings!B:B=A57,Moorings!D:D=D57))"),"ATAPL-58342-00003")</f>
        <v>ATAPL-58342-00003</v>
      </c>
      <c r="F57" s="31" t="str">
        <f>IFERROR(__xludf.DUMMYFUNCTION("if(isblank(A57),"""",filter(Moorings!C:C,Moorings!B:B=A57,Moorings!D:D=D57))"),"b")</f>
        <v>b</v>
      </c>
      <c r="G57" s="36" t="s">
        <v>104</v>
      </c>
      <c r="H57" s="42" t="s">
        <v>105</v>
      </c>
      <c r="I57" s="36"/>
    </row>
    <row r="58" ht="15.75" customHeight="1">
      <c r="A58" s="44" t="s">
        <v>37</v>
      </c>
      <c r="B58" s="31" t="str">
        <f>IFERROR(__xludf.DUMMYFUNCTION("if(isblank(A58),"""",filter(Moorings!A:A,Moorings!B:B=left(A58,14),Moorings!D:D=D58))"),"ATAPL-65244-060-0028")</f>
        <v>ATAPL-65244-060-0028</v>
      </c>
      <c r="C58" s="31" t="str">
        <f>IFERROR(__xludf.DUMMYFUNCTION("if(isblank(A58),"""",filter(Moorings!C:C,Moorings!B:B=left(A58,14),Moorings!D:D=D58))"),"SN0028")</f>
        <v>SN0028</v>
      </c>
      <c r="D58" s="37">
        <v>2.0</v>
      </c>
      <c r="E58" s="31" t="str">
        <f>IFERROR(__xludf.DUMMYFUNCTION("if(isblank(A58),"""",filter(Moorings!A:A,Moorings!B:B=A58,Moorings!D:D=D58))"),"ATAPL-58342-00003")</f>
        <v>ATAPL-58342-00003</v>
      </c>
      <c r="F58" s="31" t="str">
        <f>IFERROR(__xludf.DUMMYFUNCTION("if(isblank(A58),"""",filter(Moorings!C:C,Moorings!B:B=A58,Moorings!D:D=D58))"),"b")</f>
        <v>b</v>
      </c>
      <c r="G58" s="36" t="s">
        <v>100</v>
      </c>
      <c r="H58" s="42" t="s">
        <v>101</v>
      </c>
      <c r="I58" s="36"/>
    </row>
    <row r="59" ht="15.75" customHeight="1">
      <c r="A59" s="44" t="s">
        <v>37</v>
      </c>
      <c r="B59" s="31" t="str">
        <f>IFERROR(__xludf.DUMMYFUNCTION("if(isblank(A59),"""",filter(Moorings!A:A,Moorings!B:B=left(A59,14),Moorings!D:D=D59))"),"ATAPL-65244-060-0028")</f>
        <v>ATAPL-65244-060-0028</v>
      </c>
      <c r="C59" s="31" t="str">
        <f>IFERROR(__xludf.DUMMYFUNCTION("if(isblank(A59),"""",filter(Moorings!C:C,Moorings!B:B=left(A59,14),Moorings!D:D=D59))"),"SN0028")</f>
        <v>SN0028</v>
      </c>
      <c r="D59" s="37">
        <v>2.0</v>
      </c>
      <c r="E59" s="31" t="str">
        <f>IFERROR(__xludf.DUMMYFUNCTION("if(isblank(A59),"""",filter(Moorings!A:A,Moorings!B:B=A59,Moorings!D:D=D59))"),"ATAPL-58342-00003")</f>
        <v>ATAPL-58342-00003</v>
      </c>
      <c r="F59" s="31" t="str">
        <f>IFERROR(__xludf.DUMMYFUNCTION("if(isblank(A59),"""",filter(Moorings!C:C,Moorings!B:B=A59,Moorings!D:D=D59))"),"b")</f>
        <v>b</v>
      </c>
      <c r="G59" s="36" t="s">
        <v>102</v>
      </c>
      <c r="H59" s="42" t="s">
        <v>103</v>
      </c>
      <c r="I59" s="36"/>
    </row>
    <row r="60" ht="15.75" customHeight="1">
      <c r="A60" s="44" t="s">
        <v>37</v>
      </c>
      <c r="B60" s="31" t="str">
        <f>IFERROR(__xludf.DUMMYFUNCTION("if(isblank(A60),"""",filter(Moorings!A:A,Moorings!B:B=left(A60,14),Moorings!D:D=D60))"),"ATAPL-65244-060-0028")</f>
        <v>ATAPL-65244-060-0028</v>
      </c>
      <c r="C60" s="31" t="str">
        <f>IFERROR(__xludf.DUMMYFUNCTION("if(isblank(A60),"""",filter(Moorings!C:C,Moorings!B:B=left(A60,14),Moorings!D:D=D60))"),"SN0028")</f>
        <v>SN0028</v>
      </c>
      <c r="D60" s="37">
        <v>2.0</v>
      </c>
      <c r="E60" s="31" t="str">
        <f>IFERROR(__xludf.DUMMYFUNCTION("if(isblank(A60),"""",filter(Moorings!A:A,Moorings!B:B=A60,Moorings!D:D=D60))"),"ATAPL-58342-00003")</f>
        <v>ATAPL-58342-00003</v>
      </c>
      <c r="F60" s="31" t="str">
        <f>IFERROR(__xludf.DUMMYFUNCTION("if(isblank(A60),"""",filter(Moorings!C:C,Moorings!B:B=A60,Moorings!D:D=D60))"),"b")</f>
        <v>b</v>
      </c>
      <c r="G60" s="36" t="s">
        <v>104</v>
      </c>
      <c r="H60" s="42" t="s">
        <v>105</v>
      </c>
      <c r="I60" s="36"/>
    </row>
    <row r="61" ht="15.75" customHeight="1">
      <c r="A61" s="44" t="s">
        <v>37</v>
      </c>
      <c r="B61" s="31" t="str">
        <f>IFERROR(__xludf.DUMMYFUNCTION("if(isblank(A61),"""",filter(Moorings!A:A,Moorings!B:B=left(A61,14),Moorings!D:D=D61))"),"ATAPL-65244-060-0028")</f>
        <v>ATAPL-65244-060-0028</v>
      </c>
      <c r="C61" s="31" t="str">
        <f>IFERROR(__xludf.DUMMYFUNCTION("if(isblank(A61),"""",filter(Moorings!C:C,Moorings!B:B=left(A61,14),Moorings!D:D=D61))"),"SN0028")</f>
        <v>SN0028</v>
      </c>
      <c r="D61" s="37">
        <v>2.0</v>
      </c>
      <c r="E61" s="31" t="str">
        <f>IFERROR(__xludf.DUMMYFUNCTION("if(isblank(A61),"""",filter(Moorings!A:A,Moorings!B:B=A61,Moorings!D:D=D61))"),"ATAPL-58342-00003")</f>
        <v>ATAPL-58342-00003</v>
      </c>
      <c r="F61" s="31" t="str">
        <f>IFERROR(__xludf.DUMMYFUNCTION("if(isblank(A61),"""",filter(Moorings!C:C,Moorings!B:B=A61,Moorings!D:D=D61))"),"b")</f>
        <v>b</v>
      </c>
      <c r="G61" s="36" t="s">
        <v>106</v>
      </c>
      <c r="H61" s="42" t="s">
        <v>107</v>
      </c>
      <c r="I61" s="36"/>
    </row>
    <row r="62" ht="15.75" customHeight="1">
      <c r="A62" s="44" t="s">
        <v>37</v>
      </c>
      <c r="B62" s="31" t="str">
        <f>IFERROR(__xludf.DUMMYFUNCTION("if(isblank(A62),"""",filter(Moorings!A:A,Moorings!B:B=left(A62,14),Moorings!D:D=D62))"),"ATAPL-65244-060-0028")</f>
        <v>ATAPL-65244-060-0028</v>
      </c>
      <c r="C62" s="31" t="str">
        <f>IFERROR(__xludf.DUMMYFUNCTION("if(isblank(A62),"""",filter(Moorings!C:C,Moorings!B:B=left(A62,14),Moorings!D:D=D62))"),"SN0028")</f>
        <v>SN0028</v>
      </c>
      <c r="D62" s="37">
        <v>2.0</v>
      </c>
      <c r="E62" s="31" t="str">
        <f>IFERROR(__xludf.DUMMYFUNCTION("if(isblank(A62),"""",filter(Moorings!A:A,Moorings!B:B=A62,Moorings!D:D=D62))"),"ATAPL-58342-00003")</f>
        <v>ATAPL-58342-00003</v>
      </c>
      <c r="F62" s="31" t="str">
        <f>IFERROR(__xludf.DUMMYFUNCTION("if(isblank(A62),"""",filter(Moorings!C:C,Moorings!B:B=A62,Moorings!D:D=D62))"),"b")</f>
        <v>b</v>
      </c>
      <c r="G62" s="36" t="s">
        <v>108</v>
      </c>
      <c r="H62" s="42" t="s">
        <v>109</v>
      </c>
      <c r="I62" s="36"/>
    </row>
    <row r="63" ht="15.75" customHeight="1">
      <c r="A63" s="44" t="s">
        <v>37</v>
      </c>
      <c r="B63" s="31" t="str">
        <f>IFERROR(__xludf.DUMMYFUNCTION("if(isblank(A63),"""",filter(Moorings!A:A,Moorings!B:B=left(A63,14),Moorings!D:D=D63))"),"ATAPL-65244-060-0028")</f>
        <v>ATAPL-65244-060-0028</v>
      </c>
      <c r="C63" s="31" t="str">
        <f>IFERROR(__xludf.DUMMYFUNCTION("if(isblank(A63),"""",filter(Moorings!C:C,Moorings!B:B=left(A63,14),Moorings!D:D=D63))"),"SN0028")</f>
        <v>SN0028</v>
      </c>
      <c r="D63" s="37">
        <v>2.0</v>
      </c>
      <c r="E63" s="31" t="str">
        <f>IFERROR(__xludf.DUMMYFUNCTION("if(isblank(A63),"""",filter(Moorings!A:A,Moorings!B:B=A63,Moorings!D:D=D63))"),"ATAPL-58342-00003")</f>
        <v>ATAPL-58342-00003</v>
      </c>
      <c r="F63" s="31" t="str">
        <f>IFERROR(__xludf.DUMMYFUNCTION("if(isblank(A63),"""",filter(Moorings!C:C,Moorings!B:B=A63,Moorings!D:D=D63))"),"b")</f>
        <v>b</v>
      </c>
      <c r="G63" s="36" t="s">
        <v>110</v>
      </c>
      <c r="H63" s="46" t="s">
        <v>111</v>
      </c>
      <c r="I63" s="36"/>
    </row>
    <row r="64" ht="15.75" customHeight="1">
      <c r="A64" s="44" t="s">
        <v>37</v>
      </c>
      <c r="B64" s="31" t="str">
        <f>IFERROR(__xludf.DUMMYFUNCTION("if(isblank(A64),"""",filter(Moorings!A:A,Moorings!B:B=left(A64,14),Moorings!D:D=D64))"),"ATAPL-65244-060-0028")</f>
        <v>ATAPL-65244-060-0028</v>
      </c>
      <c r="C64" s="31" t="str">
        <f>IFERROR(__xludf.DUMMYFUNCTION("if(isblank(A64),"""",filter(Moorings!C:C,Moorings!B:B=left(A64,14),Moorings!D:D=D64))"),"SN0028")</f>
        <v>SN0028</v>
      </c>
      <c r="D64" s="37">
        <v>2.0</v>
      </c>
      <c r="E64" s="31" t="str">
        <f>IFERROR(__xludf.DUMMYFUNCTION("if(isblank(A64),"""",filter(Moorings!A:A,Moorings!B:B=A64,Moorings!D:D=D64))"),"ATAPL-58342-00003")</f>
        <v>ATAPL-58342-00003</v>
      </c>
      <c r="F64" s="31" t="str">
        <f>IFERROR(__xludf.DUMMYFUNCTION("if(isblank(A64),"""",filter(Moorings!C:C,Moorings!B:B=A64,Moorings!D:D=D64))"),"b")</f>
        <v>b</v>
      </c>
      <c r="G64" s="36" t="s">
        <v>112</v>
      </c>
      <c r="H64" s="46" t="s">
        <v>113</v>
      </c>
      <c r="I64" s="36"/>
    </row>
    <row r="65" ht="15.75" customHeight="1">
      <c r="A65" s="44" t="s">
        <v>37</v>
      </c>
      <c r="B65" s="31" t="str">
        <f>IFERROR(__xludf.DUMMYFUNCTION("if(isblank(A65),"""",filter(Moorings!A:A,Moorings!B:B=left(A65,14),Moorings!D:D=D65))"),"ATAPL-65244-060-0028")</f>
        <v>ATAPL-65244-060-0028</v>
      </c>
      <c r="C65" s="31" t="str">
        <f>IFERROR(__xludf.DUMMYFUNCTION("if(isblank(A65),"""",filter(Moorings!C:C,Moorings!B:B=left(A65,14),Moorings!D:D=D65))"),"SN0028")</f>
        <v>SN0028</v>
      </c>
      <c r="D65" s="37">
        <v>2.0</v>
      </c>
      <c r="E65" s="31" t="str">
        <f>IFERROR(__xludf.DUMMYFUNCTION("if(isblank(A65),"""",filter(Moorings!A:A,Moorings!B:B=A65,Moorings!D:D=D65))"),"ATAPL-58342-00003")</f>
        <v>ATAPL-58342-00003</v>
      </c>
      <c r="F65" s="31" t="str">
        <f>IFERROR(__xludf.DUMMYFUNCTION("if(isblank(A65),"""",filter(Moorings!C:C,Moorings!B:B=A65,Moorings!D:D=D65))"),"b")</f>
        <v>b</v>
      </c>
      <c r="G65" s="36" t="s">
        <v>114</v>
      </c>
      <c r="H65" s="46" t="s">
        <v>115</v>
      </c>
      <c r="I65" s="36"/>
    </row>
    <row r="66" ht="15.75" customHeight="1">
      <c r="A66" s="44" t="s">
        <v>37</v>
      </c>
      <c r="B66" s="31" t="str">
        <f>IFERROR(__xludf.DUMMYFUNCTION("if(isblank(A66),"""",filter(Moorings!A:A,Moorings!B:B=left(A66,14),Moorings!D:D=D66))"),"ATAPL-65244-060-0028")</f>
        <v>ATAPL-65244-060-0028</v>
      </c>
      <c r="C66" s="31" t="str">
        <f>IFERROR(__xludf.DUMMYFUNCTION("if(isblank(A66),"""",filter(Moorings!C:C,Moorings!B:B=left(A66,14),Moorings!D:D=D66))"),"SN0028")</f>
        <v>SN0028</v>
      </c>
      <c r="D66" s="37">
        <v>2.0</v>
      </c>
      <c r="E66" s="31" t="str">
        <f>IFERROR(__xludf.DUMMYFUNCTION("if(isblank(A66),"""",filter(Moorings!A:A,Moorings!B:B=A66,Moorings!D:D=D66))"),"ATAPL-58342-00003")</f>
        <v>ATAPL-58342-00003</v>
      </c>
      <c r="F66" s="31" t="str">
        <f>IFERROR(__xludf.DUMMYFUNCTION("if(isblank(A66),"""",filter(Moorings!C:C,Moorings!B:B=A66,Moorings!D:D=D66))"),"b")</f>
        <v>b</v>
      </c>
      <c r="G66" s="36" t="s">
        <v>116</v>
      </c>
      <c r="H66" s="46" t="s">
        <v>91</v>
      </c>
      <c r="I66" s="36"/>
    </row>
    <row r="67" ht="15.75" customHeight="1">
      <c r="A67" s="44" t="s">
        <v>37</v>
      </c>
      <c r="B67" s="31" t="str">
        <f>IFERROR(__xludf.DUMMYFUNCTION("if(isblank(A67),"""",filter(Moorings!A:A,Moorings!B:B=left(A67,14),Moorings!D:D=D67))"),"ATAPL-65244-060-0028")</f>
        <v>ATAPL-65244-060-0028</v>
      </c>
      <c r="C67" s="31" t="str">
        <f>IFERROR(__xludf.DUMMYFUNCTION("if(isblank(A67),"""",filter(Moorings!C:C,Moorings!B:B=left(A67,14),Moorings!D:D=D67))"),"SN0028")</f>
        <v>SN0028</v>
      </c>
      <c r="D67" s="37">
        <v>2.0</v>
      </c>
      <c r="E67" s="31" t="str">
        <f>IFERROR(__xludf.DUMMYFUNCTION("if(isblank(A67),"""",filter(Moorings!A:A,Moorings!B:B=A67,Moorings!D:D=D67))"),"ATAPL-58342-00003")</f>
        <v>ATAPL-58342-00003</v>
      </c>
      <c r="F67" s="31" t="str">
        <f>IFERROR(__xludf.DUMMYFUNCTION("if(isblank(A67),"""",filter(Moorings!C:C,Moorings!B:B=A67,Moorings!D:D=D67))"),"b")</f>
        <v>b</v>
      </c>
      <c r="G67" s="36" t="s">
        <v>110</v>
      </c>
      <c r="H67" s="46" t="s">
        <v>111</v>
      </c>
      <c r="I67" s="36"/>
    </row>
    <row r="68" ht="15.75" customHeight="1">
      <c r="A68" s="44"/>
      <c r="B68" s="28" t="str">
        <f>IFERROR(__xludf.DUMMYFUNCTION("if(isblank(A68),"""",filter(Moorings!A:A,Moorings!B:B=left(A68,14),Moorings!D:D=D68))"),"")</f>
        <v/>
      </c>
      <c r="C68" s="28" t="str">
        <f>IFERROR(__xludf.DUMMYFUNCTION("if(isblank(A68),"""",filter(Moorings!C:C,Moorings!B:B=left(A68,14),Moorings!D:D=D68))"),"")</f>
        <v/>
      </c>
      <c r="D68" s="13"/>
      <c r="E68" s="28" t="str">
        <f>IFERROR(__xludf.DUMMYFUNCTION("if(isblank(A68),"""",filter(Moorings!A:A,Moorings!B:B=A68,Moorings!D:D=D68))"),"")</f>
        <v/>
      </c>
      <c r="F68" s="28" t="str">
        <f>IFERROR(__xludf.DUMMYFUNCTION("if(isblank(A68),"""",filter(Moorings!C:C,Moorings!B:B=A68,Moorings!D:D=D68))"),"")</f>
        <v/>
      </c>
      <c r="G68" s="36"/>
      <c r="H68" s="42"/>
      <c r="I68" s="36"/>
    </row>
    <row r="69" ht="15.75" customHeight="1">
      <c r="A69" s="47" t="s">
        <v>42</v>
      </c>
      <c r="B69" s="31" t="str">
        <f>IFERROR(__xludf.DUMMYFUNCTION("if(isblank(A69),"""",filter(Moorings!A:A,Moorings!B:B=left(A69,14),Moorings!D:D=D69))"),"ATAPL-65244-060-0028")</f>
        <v>ATAPL-65244-060-0028</v>
      </c>
      <c r="C69" s="31" t="str">
        <f>IFERROR(__xludf.DUMMYFUNCTION("if(isblank(A69),"""",filter(Moorings!C:C,Moorings!B:B=left(A69,14),Moorings!D:D=D69))"),"SN0028")</f>
        <v>SN0028</v>
      </c>
      <c r="D69" s="32">
        <v>1.0</v>
      </c>
      <c r="E69" s="31" t="str">
        <f>IFERROR(__xludf.DUMMYFUNCTION("if(isblank(A69),"""",filter(Moorings!A:A,Moorings!B:B=A69,Moorings!D:D=D69))"),"ATAPL-67653-00002")</f>
        <v>ATAPL-67653-00002</v>
      </c>
      <c r="F69" s="31" t="str">
        <f>IFERROR(__xludf.DUMMYFUNCTION("if(isblank(A69),"""",filter(Moorings!C:C,Moorings!B:B=A69,Moorings!D:D=D69))"),"2")</f>
        <v>2</v>
      </c>
      <c r="G69" s="48" t="s">
        <v>119</v>
      </c>
      <c r="H69" s="49">
        <v>4.22E-5</v>
      </c>
      <c r="I69" s="41"/>
    </row>
    <row r="70" ht="15.75" customHeight="1">
      <c r="A70" s="47" t="s">
        <v>42</v>
      </c>
      <c r="B70" s="31" t="str">
        <f>IFERROR(__xludf.DUMMYFUNCTION("if(isblank(A70),"""",filter(Moorings!A:A,Moorings!B:B=left(A70,14),Moorings!D:D=D70))"),"ATAPL-65244-060-0028")</f>
        <v>ATAPL-65244-060-0028</v>
      </c>
      <c r="C70" s="31" t="str">
        <f>IFERROR(__xludf.DUMMYFUNCTION("if(isblank(A70),"""",filter(Moorings!C:C,Moorings!B:B=left(A70,14),Moorings!D:D=D70))"),"SN0028")</f>
        <v>SN0028</v>
      </c>
      <c r="D70" s="32">
        <v>1.0</v>
      </c>
      <c r="E70" s="31" t="str">
        <f>IFERROR(__xludf.DUMMYFUNCTION("if(isblank(A70),"""",filter(Moorings!A:A,Moorings!B:B=A70,Moorings!D:D=D70))"),"ATAPL-67653-00002")</f>
        <v>ATAPL-67653-00002</v>
      </c>
      <c r="F70" s="31" t="str">
        <f>IFERROR(__xludf.DUMMYFUNCTION("if(isblank(A70),"""",filter(Moorings!C:C,Moorings!B:B=A70,Moorings!D:D=D70))"),"2")</f>
        <v>2</v>
      </c>
      <c r="G70" s="48" t="s">
        <v>120</v>
      </c>
      <c r="H70" s="49">
        <v>0.003</v>
      </c>
      <c r="I70" s="41"/>
    </row>
    <row r="71" ht="15.75" customHeight="1">
      <c r="A71" s="47" t="s">
        <v>42</v>
      </c>
      <c r="B71" s="31" t="str">
        <f>IFERROR(__xludf.DUMMYFUNCTION("if(isblank(A71),"""",filter(Moorings!A:A,Moorings!B:B=left(A71,14),Moorings!D:D=D71))"),"ATAPL-65244-060-0028")</f>
        <v>ATAPL-65244-060-0028</v>
      </c>
      <c r="C71" s="31" t="str">
        <f>IFERROR(__xludf.DUMMYFUNCTION("if(isblank(A71),"""",filter(Moorings!C:C,Moorings!B:B=left(A71,14),Moorings!D:D=D71))"),"SN0028")</f>
        <v>SN0028</v>
      </c>
      <c r="D71" s="32">
        <v>1.0</v>
      </c>
      <c r="E71" s="31" t="str">
        <f>IFERROR(__xludf.DUMMYFUNCTION("if(isblank(A71),"""",filter(Moorings!A:A,Moorings!B:B=A71,Moorings!D:D=D71))"),"ATAPL-67653-00002")</f>
        <v>ATAPL-67653-00002</v>
      </c>
      <c r="F71" s="31" t="str">
        <f>IFERROR(__xludf.DUMMYFUNCTION("if(isblank(A71),"""",filter(Moorings!C:C,Moorings!B:B=A71,Moorings!D:D=D71))"),"2")</f>
        <v>2</v>
      </c>
      <c r="G71" s="48" t="s">
        <v>121</v>
      </c>
      <c r="H71" s="49">
        <v>2004.0</v>
      </c>
      <c r="I71" s="41"/>
    </row>
    <row r="72" ht="15.75" customHeight="1">
      <c r="A72" s="47" t="s">
        <v>42</v>
      </c>
      <c r="B72" s="31" t="str">
        <f>IFERROR(__xludf.DUMMYFUNCTION("if(isblank(A72),"""",filter(Moorings!A:A,Moorings!B:B=left(A72,14),Moorings!D:D=D72))"),"ATAPL-65244-060-0028")</f>
        <v>ATAPL-65244-060-0028</v>
      </c>
      <c r="C72" s="31" t="str">
        <f>IFERROR(__xludf.DUMMYFUNCTION("if(isblank(A72),"""",filter(Moorings!C:C,Moorings!B:B=left(A72,14),Moorings!D:D=D72))"),"SN0028")</f>
        <v>SN0028</v>
      </c>
      <c r="D72" s="32">
        <v>1.0</v>
      </c>
      <c r="E72" s="31" t="str">
        <f>IFERROR(__xludf.DUMMYFUNCTION("if(isblank(A72),"""",filter(Moorings!A:A,Moorings!B:B=A72,Moorings!D:D=D72))"),"ATAPL-67653-00002")</f>
        <v>ATAPL-67653-00002</v>
      </c>
      <c r="F72" s="31" t="str">
        <f>IFERROR(__xludf.DUMMYFUNCTION("if(isblank(A72),"""",filter(Moorings!C:C,Moorings!B:B=A72,Moorings!D:D=D72))"),"2")</f>
        <v>2</v>
      </c>
      <c r="G72" s="48" t="s">
        <v>122</v>
      </c>
      <c r="H72" s="49">
        <v>4.0</v>
      </c>
      <c r="I72" s="41"/>
    </row>
    <row r="73" ht="15.75" customHeight="1">
      <c r="A73" s="50"/>
      <c r="B73" s="28" t="str">
        <f>IFERROR(__xludf.DUMMYFUNCTION("if(isblank(A73),"""",filter(Moorings!A:A,Moorings!B:B=left(A73,14),Moorings!D:D=D73))"),"")</f>
        <v/>
      </c>
      <c r="C73" s="28" t="str">
        <f>IFERROR(__xludf.DUMMYFUNCTION("if(isblank(A73),"""",filter(Moorings!C:C,Moorings!B:B=left(A73,14),Moorings!D:D=D73))"),"")</f>
        <v/>
      </c>
      <c r="D73" s="37"/>
      <c r="E73" s="28" t="str">
        <f>IFERROR(__xludf.DUMMYFUNCTION("if(isblank(A73),"""",filter(Moorings!A:A,Moorings!B:B=A73,Moorings!D:D=D73))"),"")</f>
        <v/>
      </c>
      <c r="F73" s="28" t="str">
        <f>IFERROR(__xludf.DUMMYFUNCTION("if(isblank(A73),"""",filter(Moorings!C:C,Moorings!B:B=A73,Moorings!D:D=D73))"),"")</f>
        <v/>
      </c>
      <c r="G73" s="36"/>
      <c r="H73" s="51"/>
      <c r="I73" s="41"/>
    </row>
    <row r="74" ht="15.75" customHeight="1">
      <c r="A74" s="50" t="s">
        <v>42</v>
      </c>
      <c r="B74" s="31" t="str">
        <f>IFERROR(__xludf.DUMMYFUNCTION("if(isblank(A74),"""",filter(Moorings!A:A,Moorings!B:B=left(A74,14),Moorings!D:D=D74))"),"ATAPL-65244-060-0028")</f>
        <v>ATAPL-65244-060-0028</v>
      </c>
      <c r="C74" s="31" t="str">
        <f>IFERROR(__xludf.DUMMYFUNCTION("if(isblank(A74),"""",filter(Moorings!C:C,Moorings!B:B=left(A74,14),Moorings!D:D=D74))"),"SN0028")</f>
        <v>SN0028</v>
      </c>
      <c r="D74" s="37">
        <v>2.0</v>
      </c>
      <c r="E74" s="31" t="str">
        <f>IFERROR(__xludf.DUMMYFUNCTION("if(isblank(A74),"""",filter(Moorings!A:A,Moorings!B:B=A74,Moorings!D:D=D74))"),"ATAPL-67653-00001")</f>
        <v>ATAPL-67653-00001</v>
      </c>
      <c r="F74" s="31" t="str">
        <f>IFERROR(__xludf.DUMMYFUNCTION("if(isblank(A74),"""",filter(Moorings!C:C,Moorings!B:B=A74,Moorings!D:D=D74))"),"1")</f>
        <v>1</v>
      </c>
      <c r="G74" s="52" t="s">
        <v>119</v>
      </c>
      <c r="H74" s="53">
        <v>4.22E-5</v>
      </c>
      <c r="I74" s="43" t="s">
        <v>123</v>
      </c>
    </row>
    <row r="75" ht="15.75" customHeight="1">
      <c r="A75" s="50" t="s">
        <v>42</v>
      </c>
      <c r="B75" s="31" t="str">
        <f>IFERROR(__xludf.DUMMYFUNCTION("if(isblank(A75),"""",filter(Moorings!A:A,Moorings!B:B=left(A75,14),Moorings!D:D=D75))"),"ATAPL-65244-060-0028")</f>
        <v>ATAPL-65244-060-0028</v>
      </c>
      <c r="C75" s="31" t="str">
        <f>IFERROR(__xludf.DUMMYFUNCTION("if(isblank(A75),"""",filter(Moorings!C:C,Moorings!B:B=left(A75,14),Moorings!D:D=D75))"),"SN0028")</f>
        <v>SN0028</v>
      </c>
      <c r="D75" s="37">
        <v>2.0</v>
      </c>
      <c r="E75" s="31" t="str">
        <f>IFERROR(__xludf.DUMMYFUNCTION("if(isblank(A75),"""",filter(Moorings!A:A,Moorings!B:B=A75,Moorings!D:D=D75))"),"ATAPL-67653-00001")</f>
        <v>ATAPL-67653-00001</v>
      </c>
      <c r="F75" s="31" t="str">
        <f>IFERROR(__xludf.DUMMYFUNCTION("if(isblank(A75),"""",filter(Moorings!C:C,Moorings!B:B=A75,Moorings!D:D=D75))"),"1")</f>
        <v>1</v>
      </c>
      <c r="G75" s="52" t="s">
        <v>120</v>
      </c>
      <c r="H75" s="54">
        <v>0.003</v>
      </c>
      <c r="I75" s="35" t="s">
        <v>124</v>
      </c>
    </row>
    <row r="76" ht="15.75" customHeight="1">
      <c r="A76" s="50" t="s">
        <v>42</v>
      </c>
      <c r="B76" s="31" t="str">
        <f>IFERROR(__xludf.DUMMYFUNCTION("if(isblank(A76),"""",filter(Moorings!A:A,Moorings!B:B=left(A76,14),Moorings!D:D=D76))"),"ATAPL-65244-060-0028")</f>
        <v>ATAPL-65244-060-0028</v>
      </c>
      <c r="C76" s="31" t="str">
        <f>IFERROR(__xludf.DUMMYFUNCTION("if(isblank(A76),"""",filter(Moorings!C:C,Moorings!B:B=left(A76,14),Moorings!D:D=D76))"),"SN0028")</f>
        <v>SN0028</v>
      </c>
      <c r="D76" s="37">
        <v>2.0</v>
      </c>
      <c r="E76" s="31" t="str">
        <f>IFERROR(__xludf.DUMMYFUNCTION("if(isblank(A76),"""",filter(Moorings!A:A,Moorings!B:B=A76,Moorings!D:D=D76))"),"ATAPL-67653-00001")</f>
        <v>ATAPL-67653-00001</v>
      </c>
      <c r="F76" s="31" t="str">
        <f>IFERROR(__xludf.DUMMYFUNCTION("if(isblank(A76),"""",filter(Moorings!C:C,Moorings!B:B=A76,Moorings!D:D=D76))"),"1")</f>
        <v>1</v>
      </c>
      <c r="G76" s="52" t="s">
        <v>121</v>
      </c>
      <c r="H76" s="55">
        <v>2004.0</v>
      </c>
      <c r="I76" s="36"/>
    </row>
    <row r="77" ht="14.25" customHeight="1">
      <c r="A77" s="50" t="s">
        <v>42</v>
      </c>
      <c r="B77" s="31" t="str">
        <f>IFERROR(__xludf.DUMMYFUNCTION("if(isblank(A77),"""",filter(Moorings!A:A,Moorings!B:B=left(A77,14),Moorings!D:D=D77))"),"ATAPL-65244-060-0028")</f>
        <v>ATAPL-65244-060-0028</v>
      </c>
      <c r="C77" s="31" t="str">
        <f>IFERROR(__xludf.DUMMYFUNCTION("if(isblank(A77),"""",filter(Moorings!C:C,Moorings!B:B=left(A77,14),Moorings!D:D=D77))"),"SN0028")</f>
        <v>SN0028</v>
      </c>
      <c r="D77" s="37">
        <v>2.0</v>
      </c>
      <c r="E77" s="31" t="str">
        <f>IFERROR(__xludf.DUMMYFUNCTION("if(isblank(A77),"""",filter(Moorings!A:A,Moorings!B:B=A77,Moorings!D:D=D77))"),"ATAPL-67653-00001")</f>
        <v>ATAPL-67653-00001</v>
      </c>
      <c r="F77" s="31" t="str">
        <f>IFERROR(__xludf.DUMMYFUNCTION("if(isblank(A77),"""",filter(Moorings!C:C,Moorings!B:B=A77,Moorings!D:D=D77))"),"1")</f>
        <v>1</v>
      </c>
      <c r="G77" s="52" t="s">
        <v>122</v>
      </c>
      <c r="H77" s="55">
        <v>4.0</v>
      </c>
      <c r="I77" s="36"/>
    </row>
    <row r="78" ht="14.25" customHeight="1">
      <c r="A78" s="44"/>
      <c r="B78" s="28" t="str">
        <f>IFERROR(__xludf.DUMMYFUNCTION("if(isblank(A78),"""",filter(Moorings!A:A,Moorings!B:B=left(A78,14),Moorings!D:D=D78))"),"")</f>
        <v/>
      </c>
      <c r="C78" s="28" t="str">
        <f>IFERROR(__xludf.DUMMYFUNCTION("if(isblank(A78),"""",filter(Moorings!C:C,Moorings!B:B=left(A78,14),Moorings!D:D=D78))"),"")</f>
        <v/>
      </c>
      <c r="D78" s="13"/>
      <c r="E78" s="28" t="str">
        <f>IFERROR(__xludf.DUMMYFUNCTION("if(isblank(A78),"""",filter(Moorings!A:A,Moorings!B:B=A78,Moorings!D:D=D78))"),"")</f>
        <v/>
      </c>
      <c r="F78" s="28" t="str">
        <f>IFERROR(__xludf.DUMMYFUNCTION("if(isblank(A78),"""",filter(Moorings!C:C,Moorings!B:B=A78,Moorings!D:D=D78))"),"")</f>
        <v/>
      </c>
      <c r="G78" s="36"/>
      <c r="H78" s="42"/>
      <c r="I78" s="36"/>
    </row>
    <row r="79" ht="14.25" customHeight="1">
      <c r="A79" s="33"/>
      <c r="B79" s="28" t="str">
        <f>IFERROR(__xludf.DUMMYFUNCTION("if(isblank(A79),"""",filter(Moorings!A:A,Moorings!B:B=left(A79,14),Moorings!D:D=D79))"),"")</f>
        <v/>
      </c>
      <c r="C79" s="28" t="str">
        <f>IFERROR(__xludf.DUMMYFUNCTION("if(isblank(A79),"""",filter(Moorings!C:C,Moorings!B:B=left(A79,14),Moorings!D:D=D79))"),"")</f>
        <v/>
      </c>
      <c r="D79" s="13"/>
      <c r="E79" s="28" t="str">
        <f>IFERROR(__xludf.DUMMYFUNCTION("if(isblank(A79),"""",filter(Moorings!A:A,Moorings!B:B=A79,Moorings!D:D=D79))"),"")</f>
        <v/>
      </c>
      <c r="F79" s="28" t="str">
        <f>IFERROR(__xludf.DUMMYFUNCTION("if(isblank(A79),"""",filter(Moorings!C:C,Moorings!B:B=A79,Moorings!D:D=D79))"),"")</f>
        <v/>
      </c>
      <c r="G79" s="36"/>
      <c r="H79" s="42"/>
      <c r="I79" s="36"/>
    </row>
    <row r="80" ht="14.25" customHeight="1">
      <c r="A80" s="33"/>
      <c r="B80" s="28" t="str">
        <f>IFERROR(__xludf.DUMMYFUNCTION("if(isblank(A80),"""",filter(Moorings!A:A,Moorings!B:B=left(A80,14),Moorings!D:D=D80))"),"")</f>
        <v/>
      </c>
      <c r="C80" s="28" t="str">
        <f>IFERROR(__xludf.DUMMYFUNCTION("if(isblank(A80),"""",filter(Moorings!C:C,Moorings!B:B=left(A80,14),Moorings!D:D=D80))"),"")</f>
        <v/>
      </c>
      <c r="D80" s="13"/>
      <c r="E80" s="28" t="str">
        <f>IFERROR(__xludf.DUMMYFUNCTION("if(isblank(A80),"""",filter(Moorings!A:A,Moorings!B:B=A80,Moorings!D:D=D80))"),"")</f>
        <v/>
      </c>
      <c r="F80" s="28" t="str">
        <f>IFERROR(__xludf.DUMMYFUNCTION("if(isblank(A80),"""",filter(Moorings!C:C,Moorings!B:B=A80,Moorings!D:D=D80))"),"")</f>
        <v/>
      </c>
      <c r="G80" s="36"/>
      <c r="H80" s="39"/>
      <c r="I80" s="36"/>
    </row>
    <row r="81" ht="14.25" customHeight="1">
      <c r="A81" s="44"/>
      <c r="B81" s="28" t="str">
        <f>IFERROR(__xludf.DUMMYFUNCTION("if(isblank(A81),"""",filter(Moorings!A:A,Moorings!B:B=left(A81,14),Moorings!D:D=D81))"),"")</f>
        <v/>
      </c>
      <c r="C81" s="28" t="str">
        <f>IFERROR(__xludf.DUMMYFUNCTION("if(isblank(A81),"""",filter(Moorings!C:C,Moorings!B:B=left(A81,14),Moorings!D:D=D81))"),"")</f>
        <v/>
      </c>
      <c r="D81" s="13"/>
      <c r="E81" s="28" t="str">
        <f>IFERROR(__xludf.DUMMYFUNCTION("if(isblank(A81),"""",filter(Moorings!A:A,Moorings!B:B=A81,Moorings!D:D=D81))"),"")</f>
        <v/>
      </c>
      <c r="F81" s="28" t="str">
        <f>IFERROR(__xludf.DUMMYFUNCTION("if(isblank(A81),"""",filter(Moorings!C:C,Moorings!B:B=A81,Moorings!D:D=D81))"),"")</f>
        <v/>
      </c>
      <c r="G81" s="36"/>
      <c r="H81" s="39"/>
      <c r="I81" s="3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1.86"/>
    <col customWidth="1" min="2" max="2" width="17.14"/>
    <col customWidth="1" min="3" max="3" width="31.57"/>
    <col customWidth="1" min="4" max="4" width="7.71"/>
    <col customWidth="1" min="5" max="5" width="19.29"/>
    <col customWidth="1" min="6" max="6" width="9.86"/>
    <col customWidth="1" min="7" max="7" width="11.43"/>
  </cols>
  <sheetData>
    <row r="1">
      <c r="A1" s="56" t="s">
        <v>125</v>
      </c>
      <c r="B1" s="57" t="s">
        <v>126</v>
      </c>
      <c r="C1" s="57" t="s">
        <v>127</v>
      </c>
      <c r="D1" s="57" t="s">
        <v>128</v>
      </c>
      <c r="E1" s="57" t="s">
        <v>129</v>
      </c>
      <c r="F1" s="57" t="s">
        <v>130</v>
      </c>
      <c r="G1" s="57" t="s">
        <v>131</v>
      </c>
    </row>
    <row r="2">
      <c r="A2" s="58" t="str">
        <f>Moorings!A2</f>
        <v>ATAPL-65244-060-0028</v>
      </c>
      <c r="B2" s="58" t="str">
        <f>if(D2="Mooring",Moorings!B2,"")</f>
        <v>RS03INT1-MJ03C</v>
      </c>
      <c r="C2" s="27" t="str">
        <f>if(D2="Sensor",Moorings!B2,"")</f>
        <v/>
      </c>
      <c r="D2" s="28" t="str">
        <f>if(ISBLANK(Moorings!B2),"",if(len(Moorings!B2)&gt;14,"Sensor","Mooring"))</f>
        <v>Mooring</v>
      </c>
      <c r="E2" s="31" t="str">
        <f>Moorings!C2</f>
        <v>SN0028</v>
      </c>
      <c r="F2" s="59" t="str">
        <f>if(D2="Mooring",Moorings!E2,"")</f>
        <v>7/20/2014</v>
      </c>
      <c r="G2" s="27"/>
    </row>
    <row r="3">
      <c r="A3" s="58" t="str">
        <f>Moorings!A3</f>
        <v>ATAPL-58317-00002</v>
      </c>
      <c r="B3" s="58" t="str">
        <f>if(D3="Mooring",Moorings!B3,"")</f>
        <v/>
      </c>
      <c r="C3" s="58" t="str">
        <f>if(D3="Sensor",Moorings!B3,"")</f>
        <v>RS03INT1-MJ03C-05-CAMDSB303</v>
      </c>
      <c r="D3" s="28" t="str">
        <f>if(ISBLANK(Moorings!B3),"",if(len(Moorings!B3)&gt;14,"Sensor","Mooring"))</f>
        <v>Sensor</v>
      </c>
      <c r="E3" s="31" t="str">
        <f>Moorings!C3</f>
        <v>0102</v>
      </c>
      <c r="F3" s="59" t="str">
        <f>if(D3="Mooring",Moorings!E3,"")</f>
        <v/>
      </c>
      <c r="G3" s="27"/>
    </row>
    <row r="4">
      <c r="A4" s="58" t="str">
        <f>Moorings!A4</f>
        <v>ATAPL-58325-00003</v>
      </c>
      <c r="B4" s="58" t="str">
        <f>if(D4="Mooring",Moorings!B4,"")</f>
        <v/>
      </c>
      <c r="C4" s="58" t="str">
        <f>if(D4="Sensor",Moorings!B4,"")</f>
        <v>RS03INT1-MJ03C-06-MASSPA301</v>
      </c>
      <c r="D4" s="28" t="str">
        <f>if(ISBLANK(Moorings!B4),"",if(len(Moorings!B4)&gt;14,"Sensor","Mooring"))</f>
        <v>Sensor</v>
      </c>
      <c r="E4" s="31" t="str">
        <f>Moorings!C4</f>
        <v>LTDISMS003</v>
      </c>
      <c r="F4" s="59" t="str">
        <f>if(D4="Mooring",Moorings!E4,"")</f>
        <v/>
      </c>
      <c r="G4" s="27"/>
    </row>
    <row r="5">
      <c r="A5" s="58" t="str">
        <f>Moorings!A5</f>
        <v>ATAPL-67596-00001</v>
      </c>
      <c r="B5" s="58" t="str">
        <f>if(D5="Mooring",Moorings!B5,"")</f>
        <v/>
      </c>
      <c r="C5" s="58" t="str">
        <f>if(D5="Sensor",Moorings!B5,"")</f>
        <v>RS03INT1-MJ03C-07-PPSDNA301</v>
      </c>
      <c r="D5" s="28" t="str">
        <f>if(ISBLANK(Moorings!B5),"",if(len(Moorings!B5)&gt;14,"Sensor","Mooring"))</f>
        <v>Sensor</v>
      </c>
      <c r="E5" s="31" t="str">
        <f>Moorings!C5</f>
        <v>12881-04</v>
      </c>
      <c r="F5" s="59" t="str">
        <f>if(D5="Mooring",Moorings!E5,"")</f>
        <v/>
      </c>
      <c r="G5" s="27"/>
    </row>
    <row r="6">
      <c r="A6" s="58" t="str">
        <f>Moorings!A6</f>
        <v>ATAPL-67614-00001</v>
      </c>
      <c r="B6" s="58" t="str">
        <f>if(D6="Mooring",Moorings!B6,"")</f>
        <v/>
      </c>
      <c r="C6" s="58" t="str">
        <f>if(D6="Sensor",Moorings!B6,"")</f>
        <v>RS03INT1-MJ03C-07-RASFLA301</v>
      </c>
      <c r="D6" s="28" t="str">
        <f>if(ISBLANK(Moorings!B6),"",if(len(Moorings!B6)&gt;14,"Sensor","Mooring"))</f>
        <v>Sensor</v>
      </c>
      <c r="E6" s="31" t="str">
        <f>Moorings!C6</f>
        <v>12881-01</v>
      </c>
      <c r="F6" s="59" t="str">
        <f>if(D6="Mooring",Moorings!E6,"")</f>
        <v/>
      </c>
      <c r="G6" s="27"/>
    </row>
    <row r="7">
      <c r="A7" s="58" t="str">
        <f>Moorings!A7</f>
        <v>ATAPL-58342-00002</v>
      </c>
      <c r="B7" s="58" t="str">
        <f>if(D7="Mooring",Moorings!B7,"")</f>
        <v/>
      </c>
      <c r="C7" s="58" t="str">
        <f>if(D7="Sensor",Moorings!B7,"")</f>
        <v>RS03INT1-MJ03C-09-THSPHA301</v>
      </c>
      <c r="D7" s="28" t="str">
        <f>if(ISBLANK(Moorings!B7),"",if(len(Moorings!B7)&gt;14,"Sensor","Mooring"))</f>
        <v>Sensor</v>
      </c>
      <c r="E7" s="31" t="str">
        <f>Moorings!C7</f>
        <v>c</v>
      </c>
      <c r="F7" s="59" t="str">
        <f>if(D7="Mooring",Moorings!E7,"")</f>
        <v/>
      </c>
      <c r="G7" s="27"/>
    </row>
    <row r="8">
      <c r="A8" s="58" t="str">
        <f>Moorings!A8</f>
        <v>ATAPL-67653-00002</v>
      </c>
      <c r="B8" s="58" t="str">
        <f>if(D8="Mooring",Moorings!B8,"")</f>
        <v/>
      </c>
      <c r="C8" s="58" t="str">
        <f>if(D8="Sensor",Moorings!B8,"")</f>
        <v>RS03INT1-MJ03C-10-TRHPHA301</v>
      </c>
      <c r="D8" s="28" t="str">
        <f>if(ISBLANK(Moorings!B8),"",if(len(Moorings!B8)&gt;14,"Sensor","Mooring"))</f>
        <v>Sensor</v>
      </c>
      <c r="E8" s="31" t="str">
        <f>Moorings!C8</f>
        <v>2</v>
      </c>
      <c r="F8" s="59" t="str">
        <f>if(D8="Mooring",Moorings!E8,"")</f>
        <v/>
      </c>
      <c r="G8" s="27"/>
    </row>
    <row r="9">
      <c r="A9" s="58" t="str">
        <f>Moorings!A9</f>
        <v/>
      </c>
      <c r="B9" s="58" t="str">
        <f>if(D9="Mooring",Moorings!B9,"")</f>
        <v/>
      </c>
      <c r="C9" s="27" t="str">
        <f>if(D9="Sensor",Moorings!B9,"")</f>
        <v/>
      </c>
      <c r="D9" s="28" t="str">
        <f>if(ISBLANK(Moorings!B9),"",if(len(Moorings!B9)&gt;14,"Sensor","Mooring"))</f>
        <v/>
      </c>
      <c r="E9" s="31" t="str">
        <f>Moorings!C9</f>
        <v/>
      </c>
      <c r="F9" s="59" t="str">
        <f>if(D9="Mooring",Moorings!E9,"")</f>
        <v/>
      </c>
      <c r="G9" s="27"/>
    </row>
    <row r="10">
      <c r="A10" s="58" t="str">
        <f>Moorings!A10</f>
        <v>ATAPL-65244-060-0028</v>
      </c>
      <c r="B10" s="58" t="str">
        <f>if(D10="Mooring",Moorings!B10,"")</f>
        <v>RS03INT1-MJ03C</v>
      </c>
      <c r="C10" s="27" t="str">
        <f>if(D10="Sensor",Moorings!B10,"")</f>
        <v/>
      </c>
      <c r="D10" s="28" t="str">
        <f>if(ISBLANK(Moorings!B10),"",if(len(Moorings!B10)&gt;14,"Sensor","Mooring"))</f>
        <v>Mooring</v>
      </c>
      <c r="E10" s="31" t="str">
        <f>Moorings!C10</f>
        <v>SN0028</v>
      </c>
      <c r="F10" s="59" t="str">
        <f>if(D10="Mooring",Moorings!E10,"")</f>
        <v>7/20/2014</v>
      </c>
      <c r="G10" s="27"/>
    </row>
    <row r="11">
      <c r="A11" s="58" t="str">
        <f>Moorings!A11</f>
        <v>ATAPL-58317-00005</v>
      </c>
      <c r="B11" s="58" t="str">
        <f>if(D11="Mooring",Moorings!B11,"")</f>
        <v/>
      </c>
      <c r="C11" s="58" t="str">
        <f>if(D11="Sensor",Moorings!B11,"")</f>
        <v>RS03INT1-MJ03C-05-CAMDSB303</v>
      </c>
      <c r="D11" s="28" t="str">
        <f>if(ISBLANK(Moorings!B11),"",if(len(Moorings!B11)&gt;14,"Sensor","Mooring"))</f>
        <v>Sensor</v>
      </c>
      <c r="E11" s="31" t="str">
        <f>Moorings!C11</f>
        <v>107</v>
      </c>
      <c r="F11" s="59" t="str">
        <f>if(D11="Mooring",Moorings!E11,"")</f>
        <v/>
      </c>
      <c r="G11" s="27"/>
    </row>
    <row r="12">
      <c r="A12" s="58" t="str">
        <f>Moorings!A12</f>
        <v>ATAPL-58325-00004</v>
      </c>
      <c r="B12" s="58" t="str">
        <f>if(D12="Mooring",Moorings!B12,"")</f>
        <v/>
      </c>
      <c r="C12" s="58" t="str">
        <f>if(D12="Sensor",Moorings!B12,"")</f>
        <v>RS03INT1-MJ03C-06-MASSPA301</v>
      </c>
      <c r="D12" s="28" t="str">
        <f>if(ISBLANK(Moorings!B12),"",if(len(Moorings!B12)&gt;14,"Sensor","Mooring"))</f>
        <v>Sensor</v>
      </c>
      <c r="E12" s="31" t="str">
        <f>Moorings!C12</f>
        <v>LTDISMS004</v>
      </c>
      <c r="F12" s="59" t="str">
        <f>if(D12="Mooring",Moorings!E12,"")</f>
        <v/>
      </c>
      <c r="G12" s="27"/>
    </row>
    <row r="13">
      <c r="A13" s="58" t="str">
        <f>Moorings!A13</f>
        <v>ATAPL-58338-00003</v>
      </c>
      <c r="B13" s="58" t="str">
        <f>if(D13="Mooring",Moorings!B13,"")</f>
        <v/>
      </c>
      <c r="C13" s="58" t="str">
        <f>if(D13="Sensor",Moorings!B13,"")</f>
        <v>RS03INT1-MJ03C-07-PPSDNA301</v>
      </c>
      <c r="D13" s="28" t="str">
        <f>if(ISBLANK(Moorings!B13),"",if(len(Moorings!B13)&gt;14,"Sensor","Mooring"))</f>
        <v>Sensor</v>
      </c>
      <c r="E13" s="31" t="str">
        <f>Moorings!C13</f>
        <v>12881-03</v>
      </c>
      <c r="F13" s="59" t="str">
        <f>if(D13="Mooring",Moorings!E13,"")</f>
        <v/>
      </c>
      <c r="G13" s="27"/>
    </row>
    <row r="14">
      <c r="A14" s="58" t="str">
        <f>Moorings!A14</f>
        <v>ATAPL-58340-00003</v>
      </c>
      <c r="B14" s="58" t="str">
        <f>if(D14="Mooring",Moorings!B14,"")</f>
        <v/>
      </c>
      <c r="C14" s="58" t="str">
        <f>if(D14="Sensor",Moorings!B14,"")</f>
        <v>RS03INT1-MJ03C-07-RASFLA301</v>
      </c>
      <c r="D14" s="28" t="str">
        <f>if(ISBLANK(Moorings!B14),"",if(len(Moorings!B14)&gt;14,"Sensor","Mooring"))</f>
        <v>Sensor</v>
      </c>
      <c r="E14" s="31" t="str">
        <f>Moorings!C14</f>
        <v>13003-02</v>
      </c>
      <c r="F14" s="59" t="str">
        <f>if(D14="Mooring",Moorings!E14,"")</f>
        <v/>
      </c>
      <c r="G14" s="27"/>
    </row>
    <row r="15">
      <c r="A15" s="58" t="str">
        <f>Moorings!A15</f>
        <v>ATAPL-58342-00003</v>
      </c>
      <c r="B15" s="58" t="str">
        <f>if(D15="Mooring",Moorings!B15,"")</f>
        <v/>
      </c>
      <c r="C15" s="58" t="str">
        <f>if(D15="Sensor",Moorings!B15,"")</f>
        <v>RS03INT1-MJ03C-09-THSPHA301</v>
      </c>
      <c r="D15" s="28" t="str">
        <f>if(ISBLANK(Moorings!B15),"",if(len(Moorings!B15)&gt;14,"Sensor","Mooring"))</f>
        <v>Sensor</v>
      </c>
      <c r="E15" s="31" t="str">
        <f>Moorings!C15</f>
        <v>b</v>
      </c>
      <c r="F15" s="59" t="str">
        <f>if(D15="Mooring",Moorings!E15,"")</f>
        <v/>
      </c>
      <c r="G15" s="27"/>
    </row>
    <row r="16">
      <c r="A16" s="58" t="str">
        <f>Moorings!A16</f>
        <v>ATAPL-67653-00001</v>
      </c>
      <c r="B16" s="58" t="str">
        <f>if(D16="Mooring",Moorings!B16,"")</f>
        <v/>
      </c>
      <c r="C16" s="58" t="str">
        <f>if(D16="Sensor",Moorings!B16,"")</f>
        <v>RS03INT1-MJ03C-10-TRHPHA301</v>
      </c>
      <c r="D16" s="28" t="str">
        <f>if(ISBLANK(Moorings!B16),"",if(len(Moorings!B16)&gt;14,"Sensor","Mooring"))</f>
        <v>Sensor</v>
      </c>
      <c r="E16" s="31" t="str">
        <f>Moorings!C16</f>
        <v>1</v>
      </c>
      <c r="F16" s="59" t="str">
        <f>if(D16="Mooring",Moorings!E16,"")</f>
        <v/>
      </c>
      <c r="G16" s="27"/>
    </row>
    <row r="17">
      <c r="A17" s="58" t="str">
        <f>Moorings!A17</f>
        <v/>
      </c>
      <c r="B17" s="58" t="str">
        <f>if(D17="Mooring",Moorings!B17,"")</f>
        <v/>
      </c>
      <c r="C17" s="27" t="str">
        <f>if(D17="Sensor",Moorings!B17,"")</f>
        <v/>
      </c>
      <c r="D17" s="28" t="str">
        <f>if(ISBLANK(Moorings!B17),"",if(len(Moorings!B17)&gt;14,"Sensor","Mooring"))</f>
        <v/>
      </c>
      <c r="E17" s="31" t="str">
        <f>Moorings!C17</f>
        <v/>
      </c>
      <c r="F17" s="59" t="str">
        <f>if(D17="Mooring",Moorings!E17,"")</f>
        <v/>
      </c>
      <c r="G17" s="27"/>
    </row>
    <row r="18">
      <c r="A18" s="58" t="str">
        <f>Moorings!A18</f>
        <v/>
      </c>
      <c r="B18" s="58" t="str">
        <f>if(D18="Mooring",Moorings!B18,"")</f>
        <v/>
      </c>
      <c r="C18" s="27" t="str">
        <f>if(D18="Sensor",Moorings!B18,"")</f>
        <v/>
      </c>
      <c r="D18" s="28" t="str">
        <f>if(ISBLANK(Moorings!B18),"",if(len(Moorings!B18)&gt;14,"Sensor","Mooring"))</f>
        <v/>
      </c>
      <c r="E18" s="31" t="str">
        <f>Moorings!C18</f>
        <v/>
      </c>
      <c r="F18" s="59" t="str">
        <f>if(D18="Mooring",Moorings!E18,"")</f>
        <v/>
      </c>
      <c r="G18" s="27"/>
    </row>
    <row r="19">
      <c r="A19" s="58" t="str">
        <f>Moorings!A19</f>
        <v/>
      </c>
      <c r="B19" s="58" t="str">
        <f>if(D19="Mooring",Moorings!B19,"")</f>
        <v/>
      </c>
      <c r="C19" s="27" t="str">
        <f>if(D19="Sensor",Moorings!B19,"")</f>
        <v/>
      </c>
      <c r="D19" s="28" t="str">
        <f>if(ISBLANK(Moorings!B19),"",if(len(Moorings!B19)&gt;14,"Sensor","Mooring"))</f>
        <v/>
      </c>
      <c r="E19" s="31" t="str">
        <f>Moorings!C19</f>
        <v/>
      </c>
      <c r="F19" s="59" t="str">
        <f>if(D19="Mooring",Moorings!E19,"")</f>
        <v/>
      </c>
      <c r="G19" s="27"/>
    </row>
    <row r="20">
      <c r="A20" s="58" t="str">
        <f>Moorings!A20</f>
        <v/>
      </c>
      <c r="B20" s="58" t="str">
        <f>if(D20="Mooring",Moorings!B20,"")</f>
        <v/>
      </c>
      <c r="C20" s="27" t="str">
        <f>if(D20="Sensor",Moorings!B20,"")</f>
        <v/>
      </c>
      <c r="D20" s="28" t="str">
        <f>if(ISBLANK(Moorings!B20),"",if(len(Moorings!B20)&gt;14,"Sensor","Mooring"))</f>
        <v/>
      </c>
      <c r="E20" s="31" t="str">
        <f>Moorings!C20</f>
        <v/>
      </c>
      <c r="F20" s="59" t="str">
        <f>if(D20="Mooring",Moorings!E20,"")</f>
        <v/>
      </c>
      <c r="G20" s="2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3.43"/>
    <col customWidth="1" min="2" max="2" width="18.14"/>
    <col customWidth="1" min="3" max="3" width="11.43"/>
    <col customWidth="1" min="4" max="4" width="10.29"/>
    <col customWidth="1" min="5" max="5" width="7.0"/>
    <col customWidth="1" min="6" max="6" width="5.71"/>
    <col customWidth="1" min="7" max="7" width="16.0"/>
    <col customWidth="1" min="8" max="8" width="19.43"/>
    <col customWidth="1" min="9" max="9" width="11.0"/>
  </cols>
  <sheetData>
    <row r="1">
      <c r="A1" s="60" t="str">
        <f>IFERROR(__xludf.DUMMYFUNCTION("sort(unique(Moorings!B:B))"),"Ref Des")</f>
        <v>Ref Des</v>
      </c>
      <c r="B1" s="61" t="s">
        <v>132</v>
      </c>
      <c r="C1" s="62" t="s">
        <v>133</v>
      </c>
      <c r="D1" s="62" t="s">
        <v>134</v>
      </c>
      <c r="E1" s="62" t="s">
        <v>135</v>
      </c>
      <c r="F1" s="62"/>
      <c r="G1" s="62" t="s">
        <v>136</v>
      </c>
      <c r="H1" s="61" t="s">
        <v>132</v>
      </c>
      <c r="I1" s="62" t="s">
        <v>135</v>
      </c>
    </row>
    <row r="2">
      <c r="A2" t="s">
        <v>13</v>
      </c>
      <c r="B2" s="63" t="s">
        <v>137</v>
      </c>
      <c r="C2" s="64" t="s">
        <v>138</v>
      </c>
      <c r="D2" s="64" t="s">
        <v>139</v>
      </c>
      <c r="E2" s="64" t="s">
        <v>139</v>
      </c>
      <c r="F2" s="65"/>
      <c r="G2" s="64"/>
      <c r="H2" s="66"/>
      <c r="I2" s="65"/>
    </row>
    <row r="3">
      <c r="A3" t="s">
        <v>20</v>
      </c>
      <c r="B3" s="63" t="s">
        <v>137</v>
      </c>
      <c r="C3" s="64" t="s">
        <v>138</v>
      </c>
      <c r="D3" s="64" t="s">
        <v>139</v>
      </c>
      <c r="E3" s="64"/>
      <c r="F3" s="64"/>
      <c r="G3" s="65"/>
      <c r="H3" s="67"/>
      <c r="I3" s="64"/>
    </row>
    <row r="4">
      <c r="A4" t="s">
        <v>25</v>
      </c>
      <c r="B4" s="63" t="s">
        <v>140</v>
      </c>
      <c r="C4" s="64" t="s">
        <v>138</v>
      </c>
      <c r="D4" s="64" t="s">
        <v>139</v>
      </c>
      <c r="E4" s="65"/>
      <c r="F4" s="65"/>
      <c r="G4" s="65"/>
      <c r="H4" s="67"/>
      <c r="I4" s="65"/>
    </row>
    <row r="5">
      <c r="A5" t="s">
        <v>30</v>
      </c>
      <c r="B5" s="63" t="s">
        <v>140</v>
      </c>
      <c r="C5" s="64" t="s">
        <v>138</v>
      </c>
      <c r="D5" s="64" t="s">
        <v>139</v>
      </c>
      <c r="E5" s="64" t="s">
        <v>141</v>
      </c>
      <c r="F5" s="65"/>
      <c r="G5" s="65"/>
      <c r="H5" s="66"/>
      <c r="I5" s="65"/>
    </row>
    <row r="6">
      <c r="A6" t="s">
        <v>34</v>
      </c>
      <c r="B6" s="63" t="s">
        <v>140</v>
      </c>
      <c r="C6" s="64" t="s">
        <v>138</v>
      </c>
      <c r="D6" s="64" t="s">
        <v>139</v>
      </c>
      <c r="E6" s="64" t="s">
        <v>141</v>
      </c>
      <c r="F6" s="65"/>
      <c r="G6" s="65"/>
      <c r="H6" s="67"/>
      <c r="I6" s="65"/>
    </row>
    <row r="7">
      <c r="A7" t="s">
        <v>37</v>
      </c>
      <c r="B7" s="63" t="s">
        <v>137</v>
      </c>
      <c r="C7" s="64" t="s">
        <v>138</v>
      </c>
      <c r="D7" s="64" t="s">
        <v>138</v>
      </c>
      <c r="E7" s="64" t="s">
        <v>142</v>
      </c>
      <c r="F7" s="65"/>
      <c r="G7" s="65"/>
      <c r="H7" s="67"/>
      <c r="I7" s="65"/>
    </row>
    <row r="8">
      <c r="A8" t="s">
        <v>42</v>
      </c>
      <c r="B8" s="63" t="s">
        <v>137</v>
      </c>
      <c r="C8" s="64" t="s">
        <v>138</v>
      </c>
      <c r="D8" s="64" t="s">
        <v>138</v>
      </c>
      <c r="E8" s="64" t="s">
        <v>143</v>
      </c>
      <c r="F8" s="65"/>
      <c r="G8" s="65"/>
      <c r="H8" s="66"/>
      <c r="I8" s="65"/>
    </row>
    <row r="9">
      <c r="B9" s="63"/>
      <c r="C9" s="64"/>
      <c r="D9" s="64"/>
      <c r="E9" s="65"/>
      <c r="F9" s="65"/>
      <c r="G9" s="65"/>
      <c r="H9" s="67"/>
      <c r="I9" s="65"/>
    </row>
    <row r="10">
      <c r="B10" s="63"/>
      <c r="C10" s="64"/>
      <c r="D10" s="64"/>
      <c r="E10" s="65"/>
      <c r="F10" s="65"/>
      <c r="G10" s="65"/>
      <c r="H10" s="67"/>
      <c r="I10" s="65"/>
    </row>
    <row r="11">
      <c r="B11" s="68"/>
      <c r="C11" s="65"/>
      <c r="D11" s="64"/>
      <c r="E11" s="65"/>
      <c r="F11" s="65"/>
      <c r="G11" s="64"/>
      <c r="H11" s="66"/>
      <c r="I11" s="65"/>
    </row>
    <row r="12">
      <c r="B12" s="63"/>
      <c r="C12" s="64"/>
      <c r="D12" s="64"/>
      <c r="E12" s="65"/>
      <c r="F12" s="65"/>
      <c r="G12" s="65"/>
      <c r="H12" s="69"/>
      <c r="I12" s="64" t="s">
        <v>144</v>
      </c>
    </row>
    <row r="13">
      <c r="B13" s="68"/>
      <c r="C13" s="64"/>
      <c r="D13" s="64"/>
      <c r="E13" s="65"/>
      <c r="F13" s="65"/>
      <c r="G13" s="65"/>
      <c r="H13" s="67"/>
      <c r="I13" s="64"/>
      <c r="J13" s="70" t="s">
        <v>144</v>
      </c>
    </row>
    <row r="14">
      <c r="B14" s="63"/>
      <c r="C14" s="64"/>
      <c r="D14" s="64"/>
      <c r="E14" s="65"/>
      <c r="F14" s="65"/>
      <c r="G14" s="65"/>
      <c r="H14" s="67"/>
      <c r="I14" s="64"/>
      <c r="J14" s="70" t="s">
        <v>144</v>
      </c>
    </row>
    <row r="15">
      <c r="B15" s="63"/>
      <c r="C15" s="64"/>
      <c r="D15" s="64"/>
      <c r="E15" s="65"/>
      <c r="F15" s="65"/>
      <c r="G15" s="65"/>
      <c r="H15" s="67"/>
      <c r="I15" s="64"/>
      <c r="J15" s="70" t="s">
        <v>144</v>
      </c>
    </row>
    <row r="16">
      <c r="B16" s="63"/>
      <c r="C16" s="64"/>
      <c r="D16" s="64"/>
      <c r="E16" s="65"/>
      <c r="F16" s="65"/>
      <c r="G16" s="65"/>
      <c r="H16" s="67"/>
      <c r="I16" s="64"/>
      <c r="J16" s="70" t="s">
        <v>144</v>
      </c>
    </row>
    <row r="17">
      <c r="B17" s="63"/>
      <c r="C17" s="64"/>
      <c r="D17" s="64"/>
      <c r="E17" s="65"/>
      <c r="F17" s="65"/>
      <c r="G17" s="65"/>
      <c r="H17" s="67"/>
      <c r="I17" s="65"/>
      <c r="J17" s="70" t="s">
        <v>144</v>
      </c>
    </row>
    <row r="18">
      <c r="B18" s="63"/>
      <c r="C18" s="64"/>
      <c r="D18" s="64"/>
      <c r="E18" s="65"/>
      <c r="F18" s="65"/>
      <c r="G18" s="65"/>
      <c r="H18" s="67"/>
      <c r="I18" s="65"/>
      <c r="J18" s="70" t="s">
        <v>144</v>
      </c>
    </row>
    <row r="19">
      <c r="B19" s="63"/>
      <c r="C19" s="64"/>
      <c r="D19" s="64"/>
      <c r="E19" s="65"/>
      <c r="F19" s="65"/>
      <c r="G19" s="65"/>
      <c r="H19" s="67"/>
      <c r="I19" s="65"/>
      <c r="J19" s="70" t="s">
        <v>144</v>
      </c>
    </row>
    <row r="20">
      <c r="B20" s="63"/>
      <c r="C20" s="64"/>
      <c r="D20" s="64"/>
      <c r="E20" s="65"/>
      <c r="F20" s="65"/>
      <c r="G20" s="65"/>
      <c r="H20" s="67"/>
      <c r="I20" s="65"/>
      <c r="J20" s="70" t="s">
        <v>144</v>
      </c>
    </row>
    <row r="21">
      <c r="B21" s="63"/>
      <c r="C21" s="64"/>
      <c r="D21" s="64"/>
      <c r="E21" s="65"/>
      <c r="F21" s="65"/>
      <c r="G21" s="65"/>
      <c r="H21" s="67"/>
      <c r="I21" s="65"/>
      <c r="J21" s="70" t="s">
        <v>144</v>
      </c>
    </row>
    <row r="22">
      <c r="B22" s="68"/>
      <c r="C22" s="65"/>
      <c r="D22" s="65"/>
      <c r="E22" s="65"/>
      <c r="F22" s="65"/>
      <c r="G22" s="65"/>
      <c r="H22" s="67"/>
      <c r="I22" s="65"/>
      <c r="J22" s="70" t="s">
        <v>144</v>
      </c>
    </row>
    <row r="23">
      <c r="B23" s="71" t="str">
        <f>concatenate("'",countif(B2:B22,"yes"),"/",counta(B2:B22))</f>
        <v>'4/7</v>
      </c>
      <c r="C23" s="72" t="str">
        <f t="shared" ref="C23:D23" si="1">concatenate("'",countif(C2:C22,"1/*")+countif(C2:C22,"2/*")*2,"/",countif(C2:C22,"*/1")+countif(C2:C22,"*/2")*2)</f>
        <v>'14/14</v>
      </c>
      <c r="D23" s="72" t="str">
        <f t="shared" si="1"/>
        <v>'4/4</v>
      </c>
      <c r="E23" s="65"/>
      <c r="F23" s="65"/>
      <c r="G23" s="65"/>
      <c r="H23" s="67"/>
      <c r="I23" s="65"/>
      <c r="J23" s="70" t="s">
        <v>144</v>
      </c>
    </row>
    <row r="24">
      <c r="B24" s="68"/>
      <c r="C24" s="65"/>
      <c r="D24" s="65"/>
      <c r="E24" s="65"/>
      <c r="F24" s="65"/>
      <c r="G24" s="65"/>
      <c r="H24" s="67"/>
      <c r="I24" s="65"/>
      <c r="J24" s="70" t="s">
        <v>144</v>
      </c>
    </row>
    <row r="25">
      <c r="B25" s="68"/>
      <c r="C25" s="65"/>
      <c r="D25" s="65"/>
      <c r="E25" s="65"/>
      <c r="F25" s="65"/>
      <c r="G25" s="65"/>
      <c r="H25" s="67"/>
      <c r="I25" s="64"/>
      <c r="J25" s="70" t="s">
        <v>144</v>
      </c>
    </row>
  </sheetData>
  <drawing r:id="rId2"/>
  <legacyDrawing r:id="rId3"/>
</worksheet>
</file>