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  <sheet state="visible" name="IntegrationEvents" sheetId="3" r:id="rId5"/>
    <sheet state="visible" name="Verification" sheetId="4" r:id="rId6"/>
  </sheets>
  <definedNames/>
  <calcPr/>
</workbook>
</file>

<file path=xl/sharedStrings.xml><?xml version="1.0" encoding="utf-8"?>
<sst xmlns="http://schemas.openxmlformats.org/spreadsheetml/2006/main" count="99" uniqueCount="59">
  <si>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</si>
  <si>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</si>
  <si>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</si>
  <si>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</si>
  <si>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</si>
  <si>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</si>
  <si>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</si>
  <si>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</si>
  <si>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</si>
  <si>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</si>
  <si>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</si>
  <si>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</si>
  <si>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ATAPL-65244-070-0029</t>
  </si>
  <si>
    <t>RS03INT2-MJ03D</t>
  </si>
  <si>
    <t>SN0029</t>
  </si>
  <si>
    <t>45° 55.5492'N</t>
  </si>
  <si>
    <t>129° 58.6656'W</t>
  </si>
  <si>
    <t>TN-313</t>
  </si>
  <si>
    <t>ATAPL-67979-00002</t>
  </si>
  <si>
    <t>RS03INT2-MJ03D-12-VEL3DB304</t>
  </si>
  <si>
    <t>45° 55.5516'N</t>
  </si>
  <si>
    <t>129° 58.6684'W</t>
  </si>
  <si>
    <t>"fluctuating GFD
12/2/2015 - GFDs fairly stable since 11/23, GFD high ~40 um, GFD low ~-415 um"</t>
  </si>
  <si>
    <t>ATAPL-58316-00002</t>
  </si>
  <si>
    <t>RS03INT2-MJ03D-06-BOTPTA303</t>
  </si>
  <si>
    <t>45° 55.5481'N</t>
  </si>
  <si>
    <t>129° 58.6502'W</t>
  </si>
  <si>
    <t>ATAPL-58331-00001</t>
  </si>
  <si>
    <t>RS03INT2-MJ03D-05-OBSSPA305</t>
  </si>
  <si>
    <t>T6J67</t>
  </si>
  <si>
    <t>45° 55.5436'N</t>
  </si>
  <si>
    <t>129° 58.6807'W</t>
  </si>
  <si>
    <t>5/1/2015 - "E" channel data is noisy - the mass position appears to have moved out of best sampling range.  Possible that the entire system is no longer level after "Axial event" on 4/24.</t>
  </si>
  <si>
    <t>Mooring Serial Number</t>
  </si>
  <si>
    <t>Sensor OOIBARCODE</t>
  </si>
  <si>
    <t>Sensor Serial Number</t>
  </si>
  <si>
    <t>Calibration Cofficient Name</t>
  </si>
  <si>
    <t>Calibration Cofficient Value</t>
  </si>
  <si>
    <t xml:space="preserve">Changed from ATAPL-58331-0001A </t>
  </si>
  <si>
    <t xml:space="preserve">Changed from ATAPL-67694-00002 </t>
  </si>
  <si>
    <t>CC_lat</t>
  </si>
  <si>
    <t>Changed from ATAPL-67979-00002</t>
  </si>
  <si>
    <t>CC_lon</t>
  </si>
  <si>
    <t>OOIBARCODE</t>
  </si>
  <si>
    <t>Int_Asset</t>
  </si>
  <si>
    <t>DESCRIPTION</t>
  </si>
  <si>
    <t>Type</t>
  </si>
  <si>
    <t>serial_number</t>
  </si>
  <si>
    <t>Date</t>
  </si>
  <si>
    <t>comments</t>
  </si>
  <si>
    <t>Science Map (name)</t>
  </si>
  <si>
    <t>Deployment</t>
  </si>
  <si>
    <t>Calibration</t>
  </si>
  <si>
    <t>Plot</t>
  </si>
  <si>
    <t>production load</t>
  </si>
  <si>
    <t>yes</t>
  </si>
  <si>
    <t>1/1</t>
  </si>
  <si>
    <t>-</t>
  </si>
  <si>
    <t xml:space="preserve">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</si>
</sst>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00000"/>
    <numFmt numFmtId="165" formatCode="m&quot;/&quot;d&quot;/&quot;yyyy"/>
  </numFmts>
  <fonts count="14">
    <font>
      <sz val="10.0"/>
      <color rgb="FF000000"/>
      <name val="Arial"/>
    </font>
    <font>
      <name val="Calibri"/>
    </font>
    <font>
      <color rgb="FF999999"/>
      <name val="Calibri"/>
    </font>
    <font>
      <sz val="10.0"/>
      <color rgb="FF0000FF"/>
      <name val="Arial"/>
    </font>
    <font>
      <sz val="11.0"/>
      <color rgb="FF000000"/>
      <name val="Calibri"/>
    </font>
    <font>
      <sz val="11.0"/>
      <name val="Calibri"/>
    </font>
    <font>
      <sz val="11.0"/>
      <color rgb="FFFF0000"/>
      <name val="Calibri"/>
    </font>
    <font>
      <sz val="11.0"/>
      <color rgb="FF999999"/>
      <name val="Calibri"/>
    </font>
    <font>
      <name val="Arial"/>
    </font>
    <font>
      <sz val="11.0"/>
      <color rgb="FF0000FF"/>
      <name val="Calibri"/>
    </font>
    <font/>
    <font>
      <color rgb="FF999999"/>
    </font>
    <font>
      <sz val="11.0"/>
      <color rgb="FF222222"/>
      <name val="Calibri"/>
    </font>
    <font>
      <b/>
      <sz val="11.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  <fill>
      <patternFill patternType="solid">
        <fgColor rgb="FFCFE2F3"/>
        <bgColor rgb="FFCFE2F3"/>
      </patternFill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 wrapText="1"/>
    </xf>
    <xf borderId="1" fillId="2" fontId="2" numFmtId="0" xfId="0" applyAlignment="1" applyBorder="1" applyFont="1">
      <alignment horizontal="center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horizontal="center" vertical="center" wrapText="1"/>
    </xf>
    <xf borderId="0" fillId="0" fontId="5" numFmtId="15" xfId="0" applyAlignment="1" applyFont="1" applyNumberFormat="1">
      <alignment horizontal="center" vertical="center" wrapText="1"/>
    </xf>
    <xf borderId="0" fillId="0" fontId="6" numFmtId="20" xfId="0" applyAlignment="1" applyFont="1" applyNumberFormat="1">
      <alignment horizontal="center" vertical="center" wrapText="1"/>
    </xf>
    <xf borderId="0" fillId="0" fontId="5" numFmtId="0" xfId="0" applyAlignment="1" applyFont="1">
      <alignment horizontal="center" vertical="center" wrapText="1"/>
    </xf>
    <xf borderId="0" fillId="0" fontId="6" numFmtId="0" xfId="0" applyAlignment="1" applyFont="1">
      <alignment vertical="center"/>
    </xf>
    <xf borderId="0" fillId="0" fontId="7" numFmtId="0" xfId="0" applyAlignment="1" applyFont="1">
      <alignment horizontal="center" vertical="center"/>
    </xf>
    <xf borderId="0" fillId="0" fontId="6" numFmtId="0" xfId="0" applyAlignment="1" applyFont="1">
      <alignment vertical="center"/>
    </xf>
    <xf borderId="0" fillId="0" fontId="6" numFmtId="0" xfId="0" applyAlignment="1" applyFont="1">
      <alignment horizontal="center" vertical="center" wrapText="1"/>
    </xf>
    <xf borderId="0" fillId="0" fontId="6" numFmtId="15" xfId="0" applyAlignment="1" applyFont="1" applyNumberFormat="1">
      <alignment horizontal="center" vertical="center" wrapText="1"/>
    </xf>
    <xf borderId="0" fillId="0" fontId="8" numFmtId="0" xfId="0" applyAlignment="1" applyFont="1">
      <alignment vertical="center"/>
    </xf>
    <xf borderId="0" fillId="0" fontId="9" numFmtId="0" xfId="0" applyAlignment="1" applyFont="1">
      <alignment vertical="center"/>
    </xf>
    <xf borderId="0" fillId="0" fontId="6" numFmtId="0" xfId="0" applyAlignment="1" applyFont="1">
      <alignment horizontal="center" vertical="center" wrapText="1"/>
    </xf>
    <xf borderId="0" fillId="0" fontId="4" numFmtId="0" xfId="0" applyAlignment="1" applyFont="1">
      <alignment vertical="center"/>
    </xf>
    <xf borderId="0" fillId="0" fontId="9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10" numFmtId="0" xfId="0" applyAlignment="1" applyFont="1">
      <alignment vertical="center"/>
    </xf>
    <xf borderId="0" fillId="0" fontId="10" numFmtId="0" xfId="0" applyAlignment="1" applyFont="1">
      <alignment vertical="center"/>
    </xf>
    <xf borderId="0" fillId="0" fontId="0" numFmtId="0" xfId="0" applyAlignment="1" applyFont="1">
      <alignment vertical="center"/>
    </xf>
    <xf borderId="0" fillId="0" fontId="11" numFmtId="0" xfId="0" applyAlignment="1" applyFont="1">
      <alignment vertical="center"/>
    </xf>
    <xf borderId="1" fillId="2" fontId="5" numFmtId="0" xfId="0" applyAlignment="1" applyBorder="1" applyFont="1">
      <alignment horizontal="center" vertical="center" wrapText="1"/>
    </xf>
    <xf borderId="0" fillId="0" fontId="7" numFmtId="0" xfId="0" applyAlignment="1" applyFont="1">
      <alignment horizontal="center"/>
    </xf>
    <xf borderId="0" fillId="0" fontId="7" numFmtId="164" xfId="0" applyAlignment="1" applyFont="1" applyNumberFormat="1">
      <alignment horizontal="center"/>
    </xf>
    <xf borderId="0" fillId="0" fontId="5" numFmtId="0" xfId="0" applyFont="1"/>
    <xf borderId="0" fillId="0" fontId="7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4" numFmtId="164" xfId="0" applyAlignment="1" applyFont="1" applyNumberFormat="1">
      <alignment horizontal="right" vertical="center"/>
    </xf>
    <xf borderId="0" fillId="0" fontId="6" numFmtId="0" xfId="0" applyAlignment="1" applyFont="1">
      <alignment/>
    </xf>
    <xf borderId="0" fillId="0" fontId="5" numFmtId="164" xfId="0" applyAlignment="1" applyFont="1" applyNumberFormat="1">
      <alignment horizontal="right"/>
    </xf>
    <xf borderId="0" fillId="0" fontId="6" numFmtId="0" xfId="0" applyFont="1"/>
    <xf borderId="0" fillId="0" fontId="5" numFmtId="0" xfId="0" applyAlignment="1" applyFont="1">
      <alignment horizontal="left"/>
    </xf>
    <xf borderId="0" fillId="0" fontId="5" numFmtId="0" xfId="0" applyAlignment="1" applyFont="1">
      <alignment horizontal="left" vertical="center" wrapText="1"/>
    </xf>
    <xf borderId="0" fillId="0" fontId="4" numFmtId="0" xfId="0" applyFont="1"/>
    <xf borderId="0" fillId="0" fontId="6" numFmtId="0" xfId="0" applyAlignment="1" applyFont="1">
      <alignment/>
    </xf>
    <xf borderId="0" fillId="0" fontId="5" numFmtId="0" xfId="0" applyFont="1"/>
    <xf borderId="0" fillId="0" fontId="12" numFmtId="0" xfId="0" applyFont="1"/>
    <xf borderId="1" fillId="2" fontId="5" numFmtId="0" xfId="0" applyAlignment="1" applyBorder="1" applyFont="1">
      <alignment horizontal="center" wrapText="1"/>
    </xf>
    <xf borderId="2" fillId="2" fontId="5" numFmtId="0" xfId="0" applyAlignment="1" applyBorder="1" applyFont="1">
      <alignment horizontal="center" wrapText="1"/>
    </xf>
    <xf borderId="0" fillId="0" fontId="7" numFmtId="0" xfId="0" applyAlignment="1" applyFont="1">
      <alignment/>
    </xf>
    <xf borderId="0" fillId="0" fontId="7" numFmtId="0" xfId="0" applyAlignment="1" applyFont="1">
      <alignment/>
    </xf>
    <xf borderId="0" fillId="0" fontId="7" numFmtId="165" xfId="0" applyAlignment="1" applyFont="1" applyNumberFormat="1">
      <alignment horizontal="right"/>
    </xf>
    <xf borderId="0" fillId="3" fontId="13" numFmtId="0" xfId="0" applyAlignment="1" applyFill="1" applyFont="1">
      <alignment horizontal="left"/>
    </xf>
    <xf borderId="0" fillId="3" fontId="13" numFmtId="0" xfId="0" applyAlignment="1" applyFont="1">
      <alignment horizontal="center"/>
    </xf>
    <xf borderId="0" fillId="3" fontId="13" numFmtId="0" xfId="0" applyAlignment="1" applyFont="1">
      <alignment horizontal="center"/>
    </xf>
    <xf borderId="0" fillId="0" fontId="10" numFmtId="0" xfId="0" applyAlignment="1" applyFont="1">
      <alignment horizontal="center"/>
    </xf>
    <xf borderId="0" fillId="0" fontId="10" numFmtId="0" xfId="0" applyAlignment="1" applyFont="1">
      <alignment horizontal="center"/>
    </xf>
    <xf borderId="0" fillId="0" fontId="10" numFmtId="0" xfId="0" applyAlignment="1" applyFont="1">
      <alignment horizontal="center"/>
    </xf>
    <xf borderId="0" fillId="0" fontId="10" numFmtId="0" xfId="0" applyAlignment="1" applyFont="1">
      <alignment/>
    </xf>
    <xf borderId="0" fillId="0" fontId="10" numFmtId="0" xfId="0" applyAlignment="1" applyFont="1">
      <alignment/>
    </xf>
    <xf borderId="0" fillId="0" fontId="10" numFmtId="0" xfId="0" applyAlignment="1" applyFont="1">
      <alignment horizontal="center"/>
    </xf>
    <xf borderId="0" fillId="0" fontId="10" numFmtId="0" xfId="0" applyAlignment="1" applyFont="1">
      <alignment/>
    </xf>
    <xf borderId="0" fillId="0" fontId="10" numFmtId="0" xfId="0" applyAlignment="1" applyFont="1">
      <alignment/>
    </xf>
    <xf borderId="0" fillId="0" fontId="8" numFmtId="0" xfId="0" applyAlignment="1" applyFont="1">
      <alignment horizontal="center"/>
    </xf>
    <xf borderId="0" fillId="0" fontId="8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1.14"/>
    <col customWidth="1" min="2" max="2" width="29.71"/>
    <col customWidth="1" min="3" max="4" width="11.0"/>
    <col customWidth="1" min="5" max="6" width="11.86"/>
    <col customWidth="1" min="7" max="7" width="9.14"/>
    <col customWidth="1" min="8" max="8" width="13.14"/>
    <col customWidth="1" min="9" max="9" width="14.71"/>
    <col customWidth="1" min="10" max="11" width="8.43"/>
    <col customWidth="1" min="12" max="14" width="14.43"/>
  </cols>
  <sheetData>
    <row r="1" ht="27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</row>
    <row r="2" ht="14.25" customHeight="1">
      <c r="A2" s="3" t="s">
        <v>12</v>
      </c>
      <c r="B2" s="4" t="s">
        <v>13</v>
      </c>
      <c r="C2" s="4" t="s">
        <v>14</v>
      </c>
      <c r="D2" s="4">
        <v>1.0</v>
      </c>
      <c r="E2" s="5">
        <v>41841.0</v>
      </c>
      <c r="F2" s="6">
        <v>0.027777777777777776</v>
      </c>
      <c r="G2" s="7"/>
      <c r="H2" s="8" t="s">
        <v>15</v>
      </c>
      <c r="I2" s="8" t="s">
        <v>16</v>
      </c>
      <c r="J2" s="7">
        <v>1528.0</v>
      </c>
      <c r="K2" s="7" t="s">
        <v>17</v>
      </c>
      <c r="L2" s="7"/>
      <c r="M2" s="9" t="str">
        <f t="shared" ref="M2:M5" si="1">((LEFT(H2,(FIND("°",H2,1)-1)))+(MID(H2,(FIND("°",H2,1)+1),(FIND("'",H2,1))-(FIND("°",H2,1)+1))/60))*(IF(RIGHT(H2,1)="N",1,-1))</f>
        <v>45.92582</v>
      </c>
      <c r="N2" s="9" t="str">
        <f t="shared" ref="N2:N5" si="2">((LEFT(I2,(FIND("°",I2,1)-1)))+(MID(I2,(FIND("°",I2,1)+1),(FIND("'",I2,1))-(FIND("°",I2,1)+1))/60))*(IF(RIGHT(I2,1)="E",1,-1))</f>
        <v>-129.97776</v>
      </c>
    </row>
    <row r="3" ht="15.75" customHeight="1">
      <c r="A3" s="8" t="s">
        <v>18</v>
      </c>
      <c r="B3" s="10" t="s">
        <v>19</v>
      </c>
      <c r="C3" s="11">
        <v>10311.0</v>
      </c>
      <c r="D3" s="11">
        <v>1.0</v>
      </c>
      <c r="E3" s="12">
        <v>41844.0</v>
      </c>
      <c r="F3" s="6">
        <v>0.9722222222222222</v>
      </c>
      <c r="G3" s="13"/>
      <c r="H3" s="14" t="s">
        <v>20</v>
      </c>
      <c r="I3" s="14" t="s">
        <v>21</v>
      </c>
      <c r="J3" s="15">
        <v>1527.0</v>
      </c>
      <c r="K3" s="11" t="s">
        <v>17</v>
      </c>
      <c r="L3" s="16" t="s">
        <v>22</v>
      </c>
      <c r="M3" s="9" t="str">
        <f t="shared" si="1"/>
        <v>45.92586</v>
      </c>
      <c r="N3" s="9" t="str">
        <f t="shared" si="2"/>
        <v>-129.9778067</v>
      </c>
    </row>
    <row r="4" ht="15.75" customHeight="1">
      <c r="A4" s="8" t="s">
        <v>23</v>
      </c>
      <c r="B4" s="10" t="s">
        <v>24</v>
      </c>
      <c r="C4" s="11">
        <v>4.0</v>
      </c>
      <c r="D4" s="11">
        <v>1.0</v>
      </c>
      <c r="E4" s="12">
        <v>41844.0</v>
      </c>
      <c r="F4" s="6">
        <v>0.9361111111111111</v>
      </c>
      <c r="G4" s="13"/>
      <c r="H4" s="17" t="s">
        <v>25</v>
      </c>
      <c r="I4" s="17" t="s">
        <v>26</v>
      </c>
      <c r="J4" s="15">
        <v>1529.0</v>
      </c>
      <c r="K4" s="11" t="s">
        <v>17</v>
      </c>
      <c r="L4" s="18"/>
      <c r="M4" s="9" t="str">
        <f t="shared" si="1"/>
        <v>45.92580167</v>
      </c>
      <c r="N4" s="9" t="str">
        <f t="shared" si="2"/>
        <v>-129.9775033</v>
      </c>
    </row>
    <row r="5" ht="15.75" customHeight="1">
      <c r="A5" s="8" t="s">
        <v>27</v>
      </c>
      <c r="B5" s="10" t="s">
        <v>28</v>
      </c>
      <c r="C5" s="11" t="s">
        <v>29</v>
      </c>
      <c r="D5" s="11">
        <v>1.0</v>
      </c>
      <c r="E5" s="12">
        <v>41841.0</v>
      </c>
      <c r="F5" s="6">
        <v>0.275</v>
      </c>
      <c r="G5" s="13"/>
      <c r="H5" s="17" t="s">
        <v>30</v>
      </c>
      <c r="I5" s="17" t="s">
        <v>31</v>
      </c>
      <c r="J5" s="15">
        <v>1528.0</v>
      </c>
      <c r="K5" s="11" t="s">
        <v>17</v>
      </c>
      <c r="L5" s="19" t="s">
        <v>32</v>
      </c>
      <c r="M5" s="9" t="str">
        <f t="shared" si="1"/>
        <v>45.92572667</v>
      </c>
      <c r="N5" s="9" t="str">
        <f t="shared" si="2"/>
        <v>-129.9780117</v>
      </c>
    </row>
    <row r="6" ht="15.75" customHeight="1">
      <c r="A6" s="20"/>
      <c r="B6" s="21"/>
      <c r="C6" s="20"/>
      <c r="D6" s="20"/>
      <c r="E6" s="21"/>
      <c r="F6" s="20"/>
      <c r="G6" s="20"/>
      <c r="H6" s="20"/>
      <c r="I6" s="20"/>
      <c r="J6" s="20"/>
      <c r="K6" s="20"/>
      <c r="L6" s="20"/>
      <c r="M6" s="22"/>
      <c r="N6" s="22"/>
    </row>
    <row r="7" ht="15.75" customHeight="1">
      <c r="A7" s="20"/>
      <c r="B7" s="21"/>
      <c r="C7" s="20"/>
      <c r="D7" s="20"/>
      <c r="E7" s="21"/>
      <c r="F7" s="20"/>
      <c r="G7" s="20"/>
      <c r="H7" s="20"/>
      <c r="I7" s="20"/>
      <c r="J7" s="20"/>
      <c r="K7" s="20"/>
      <c r="L7" s="20"/>
      <c r="M7" s="22"/>
      <c r="N7" s="22"/>
    </row>
    <row r="8" ht="15.75" customHeight="1">
      <c r="A8" s="20"/>
      <c r="B8" s="21"/>
      <c r="C8" s="20"/>
      <c r="D8" s="20"/>
      <c r="E8" s="21"/>
      <c r="F8" s="20"/>
      <c r="G8" s="20"/>
      <c r="H8" s="20"/>
      <c r="I8" s="20"/>
      <c r="J8" s="20"/>
      <c r="K8" s="20"/>
      <c r="L8" s="20"/>
      <c r="M8" s="22"/>
      <c r="N8" s="22"/>
    </row>
    <row r="9" ht="15.75" customHeight="1">
      <c r="A9" s="20"/>
      <c r="B9" s="21"/>
      <c r="C9" s="20"/>
      <c r="D9" s="20"/>
      <c r="E9" s="21"/>
      <c r="F9" s="20"/>
      <c r="G9" s="20"/>
      <c r="H9" s="20"/>
      <c r="I9" s="20"/>
      <c r="J9" s="20"/>
      <c r="K9" s="20"/>
      <c r="L9" s="20"/>
      <c r="M9" s="22"/>
      <c r="N9" s="22"/>
    </row>
    <row r="10" ht="15.75" customHeight="1">
      <c r="A10" s="20"/>
      <c r="B10" s="21"/>
      <c r="C10" s="20"/>
      <c r="D10" s="20"/>
      <c r="E10" s="21"/>
      <c r="F10" s="20"/>
      <c r="G10" s="20"/>
      <c r="H10" s="20"/>
      <c r="I10" s="20"/>
      <c r="J10" s="20"/>
      <c r="K10" s="20"/>
      <c r="L10" s="20"/>
      <c r="M10" s="22"/>
      <c r="N10" s="22"/>
    </row>
    <row r="11" ht="15.75" customHeight="1">
      <c r="A11" s="20"/>
      <c r="B11" s="21"/>
      <c r="C11" s="20"/>
      <c r="D11" s="20"/>
      <c r="E11" s="21"/>
      <c r="F11" s="20"/>
      <c r="G11" s="20"/>
      <c r="H11" s="20"/>
      <c r="I11" s="20"/>
      <c r="J11" s="20"/>
      <c r="K11" s="20"/>
      <c r="L11" s="20"/>
      <c r="M11" s="22"/>
      <c r="N11" s="22"/>
    </row>
    <row r="12" ht="15.75" customHeight="1">
      <c r="A12" s="20"/>
      <c r="B12" s="21"/>
      <c r="C12" s="20"/>
      <c r="D12" s="20"/>
      <c r="E12" s="21"/>
      <c r="F12" s="20"/>
      <c r="G12" s="20"/>
      <c r="H12" s="20"/>
      <c r="I12" s="20"/>
      <c r="J12" s="20"/>
      <c r="K12" s="20"/>
      <c r="L12" s="20"/>
      <c r="M12" s="22"/>
      <c r="N12" s="22"/>
    </row>
    <row r="13" ht="15.75" customHeight="1">
      <c r="A13" s="20"/>
      <c r="B13" s="21"/>
      <c r="C13" s="20"/>
      <c r="D13" s="20"/>
      <c r="E13" s="21"/>
      <c r="F13" s="20"/>
      <c r="G13" s="20"/>
      <c r="H13" s="20"/>
      <c r="I13" s="20"/>
      <c r="J13" s="20"/>
      <c r="K13" s="20"/>
      <c r="L13" s="20"/>
      <c r="M13" s="22"/>
      <c r="N13" s="22"/>
    </row>
    <row r="14" ht="15.75" customHeight="1">
      <c r="A14" s="20"/>
      <c r="B14" s="21"/>
      <c r="C14" s="20"/>
      <c r="D14" s="20"/>
      <c r="E14" s="21"/>
      <c r="F14" s="20"/>
      <c r="G14" s="20"/>
      <c r="H14" s="20"/>
      <c r="I14" s="20"/>
      <c r="J14" s="20"/>
      <c r="K14" s="20"/>
      <c r="L14" s="20"/>
      <c r="M14" s="22"/>
      <c r="N14" s="22"/>
    </row>
    <row r="15" ht="15.75" customHeight="1">
      <c r="A15" s="20"/>
      <c r="B15" s="21"/>
      <c r="C15" s="20"/>
      <c r="D15" s="20"/>
      <c r="E15" s="21"/>
      <c r="F15" s="20"/>
      <c r="G15" s="20"/>
      <c r="H15" s="20"/>
      <c r="I15" s="20"/>
      <c r="J15" s="20"/>
      <c r="K15" s="20"/>
      <c r="L15" s="20"/>
      <c r="M15" s="22"/>
      <c r="N15" s="22"/>
    </row>
    <row r="16" ht="15.75" customHeight="1">
      <c r="A16" s="20"/>
      <c r="B16" s="21"/>
      <c r="C16" s="20"/>
      <c r="D16" s="20"/>
      <c r="E16" s="21"/>
      <c r="F16" s="20"/>
      <c r="G16" s="20"/>
      <c r="H16" s="20"/>
      <c r="I16" s="20"/>
      <c r="J16" s="20"/>
      <c r="K16" s="20"/>
      <c r="L16" s="20"/>
      <c r="M16" s="22"/>
      <c r="N16" s="22"/>
    </row>
    <row r="17" ht="15.75" customHeight="1">
      <c r="A17" s="20"/>
      <c r="B17" s="21"/>
      <c r="C17" s="20"/>
      <c r="D17" s="20"/>
      <c r="E17" s="21"/>
      <c r="F17" s="20"/>
      <c r="G17" s="20"/>
      <c r="H17" s="20"/>
      <c r="I17" s="20"/>
      <c r="J17" s="20"/>
      <c r="K17" s="20"/>
      <c r="L17" s="20"/>
      <c r="M17" s="22"/>
      <c r="N17" s="22"/>
    </row>
    <row r="18" ht="15.75" customHeight="1">
      <c r="A18" s="20"/>
      <c r="B18" s="21"/>
      <c r="C18" s="20"/>
      <c r="D18" s="20"/>
      <c r="E18" s="21"/>
      <c r="F18" s="20"/>
      <c r="G18" s="20"/>
      <c r="H18" s="20"/>
      <c r="I18" s="20"/>
      <c r="J18" s="20"/>
      <c r="K18" s="20"/>
      <c r="L18" s="20"/>
      <c r="M18" s="22"/>
      <c r="N18" s="22"/>
    </row>
    <row r="19" ht="15.75" customHeight="1">
      <c r="A19" s="20"/>
      <c r="B19" s="21"/>
      <c r="C19" s="20"/>
      <c r="D19" s="20"/>
      <c r="E19" s="21"/>
      <c r="F19" s="20"/>
      <c r="G19" s="20"/>
      <c r="H19" s="20"/>
      <c r="I19" s="20"/>
      <c r="J19" s="20"/>
      <c r="K19" s="20"/>
      <c r="L19" s="20"/>
      <c r="M19" s="22"/>
      <c r="N19" s="22"/>
    </row>
    <row r="20" ht="15.75" customHeight="1">
      <c r="A20" s="20"/>
      <c r="B20" s="21"/>
      <c r="C20" s="20"/>
      <c r="D20" s="20"/>
      <c r="E20" s="21"/>
      <c r="F20" s="20"/>
      <c r="G20" s="20"/>
      <c r="H20" s="20"/>
      <c r="I20" s="20"/>
      <c r="J20" s="20"/>
      <c r="K20" s="20"/>
      <c r="L20" s="20"/>
      <c r="M20" s="22"/>
      <c r="N20" s="2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9.57"/>
    <col customWidth="1" min="2" max="2" width="20.57"/>
    <col customWidth="1" min="3" max="3" width="13.71"/>
    <col customWidth="1" min="4" max="4" width="12.71"/>
    <col customWidth="1" min="5" max="5" width="18.71"/>
    <col customWidth="1" min="6" max="6" width="14.43"/>
    <col customWidth="1" min="7" max="7" width="26.14"/>
    <col customWidth="1" min="8" max="8" width="26.0"/>
    <col customWidth="1" min="9" max="9" width="32.14"/>
  </cols>
  <sheetData>
    <row r="1" ht="28.5" customHeight="1">
      <c r="A1" s="23" t="s">
        <v>1</v>
      </c>
      <c r="B1" s="23" t="s">
        <v>0</v>
      </c>
      <c r="C1" s="23" t="s">
        <v>33</v>
      </c>
      <c r="D1" s="23" t="s">
        <v>3</v>
      </c>
      <c r="E1" s="23" t="s">
        <v>34</v>
      </c>
      <c r="F1" s="23" t="s">
        <v>35</v>
      </c>
      <c r="G1" s="23" t="s">
        <v>36</v>
      </c>
      <c r="H1" s="23" t="s">
        <v>37</v>
      </c>
      <c r="I1" s="23" t="s">
        <v>11</v>
      </c>
    </row>
    <row r="2" ht="15.75" customHeight="1">
      <c r="A2" s="24"/>
      <c r="B2" s="24" t="str">
        <f>IFERROR(__xludf.DUMMYFUNCTION("if(isblank(A2),"""",filter(Moorings!A:A,Moorings!B:B=left(A2,14),Moorings!D:D=D2))"),"")</f>
        <v/>
      </c>
      <c r="C2" s="24" t="str">
        <f>IFERROR(__xludf.DUMMYFUNCTION("if(isblank(A2),"""",filter(Moorings!C:C,Moorings!B:B=left(A2,14),Moorings!D:D=D2))"),"")</f>
        <v/>
      </c>
      <c r="D2" s="24"/>
      <c r="E2" s="24" t="str">
        <f>IFERROR(__xludf.DUMMYFUNCTION("if(isblank(A2),"""",filter(Moorings!A:A,Moorings!B:B=A2,Moorings!D:D=D2))"),"")</f>
        <v/>
      </c>
      <c r="F2" s="24" t="str">
        <f>IFERROR(__xludf.DUMMYFUNCTION("if(isblank(A2),"""",filter(Moorings!C:C,Moorings!B:B=A2,Moorings!D:D=D2))"),"")</f>
        <v/>
      </c>
      <c r="G2" s="24"/>
      <c r="H2" s="25"/>
      <c r="I2" s="24"/>
    </row>
    <row r="3" ht="14.25" customHeight="1">
      <c r="A3" s="26" t="s">
        <v>28</v>
      </c>
      <c r="B3" s="27" t="str">
        <f>IFERROR(__xludf.DUMMYFUNCTION("if(isblank(A3),"""",filter(Moorings!A:A,Moorings!B:B=left(A3,14),Moorings!D:D=D3))"),"ATAPL-65244-070-0029")</f>
        <v>ATAPL-65244-070-0029</v>
      </c>
      <c r="C3" s="27" t="str">
        <f>IFERROR(__xludf.DUMMYFUNCTION("if(isblank(A3),"""",filter(Moorings!C:C,Moorings!B:B=left(A3,14),Moorings!D:D=D3))"),"SN0029")</f>
        <v>SN0029</v>
      </c>
      <c r="D3" s="28">
        <v>1.0</v>
      </c>
      <c r="E3" s="27" t="str">
        <f>IFERROR(__xludf.DUMMYFUNCTION("if(isblank(A3),"""",filter(Moorings!A:A,Moorings!B:B=A3,Moorings!D:D=D3))"),"ATAPL-58331-00001")</f>
        <v>ATAPL-58331-00001</v>
      </c>
      <c r="F3" s="27" t="str">
        <f>IFERROR(__xludf.DUMMYFUNCTION("if(isblank(A3),"""",filter(Moorings!C:C,Moorings!B:B=A3,Moorings!D:D=D3))"),"T6J67")</f>
        <v>T6J67</v>
      </c>
      <c r="G3" s="26"/>
      <c r="H3" s="29"/>
      <c r="I3" s="30" t="s">
        <v>38</v>
      </c>
    </row>
    <row r="4" ht="14.25" customHeight="1">
      <c r="A4" s="26"/>
      <c r="B4" s="24" t="str">
        <f>IFERROR(__xludf.DUMMYFUNCTION("if(isblank(A4),"""",filter(Moorings!A:A,Moorings!B:B=left(A4,14),Moorings!D:D=D4))"),"")</f>
        <v/>
      </c>
      <c r="C4" s="24" t="str">
        <f>IFERROR(__xludf.DUMMYFUNCTION("if(isblank(A4),"""",filter(Moorings!C:C,Moorings!B:B=left(A4,14),Moorings!D:D=D4))"),"")</f>
        <v/>
      </c>
      <c r="D4" s="28"/>
      <c r="E4" s="24" t="str">
        <f>IFERROR(__xludf.DUMMYFUNCTION("if(isblank(A4),"""",filter(Moorings!A:A,Moorings!B:B=A4,Moorings!D:D=D4))"),"")</f>
        <v/>
      </c>
      <c r="F4" s="24" t="str">
        <f>IFERROR(__xludf.DUMMYFUNCTION("if(isblank(A4),"""",filter(Moorings!C:C,Moorings!B:B=A4,Moorings!D:D=D4))"),"")</f>
        <v/>
      </c>
      <c r="G4" s="26"/>
      <c r="H4" s="31"/>
      <c r="I4" s="32"/>
    </row>
    <row r="5" ht="14.25" customHeight="1">
      <c r="A5" s="26" t="s">
        <v>24</v>
      </c>
      <c r="B5" s="27" t="str">
        <f>IFERROR(__xludf.DUMMYFUNCTION("if(isblank(A5),"""",filter(Moorings!A:A,Moorings!B:B=left(A5,14),Moorings!D:D=D5))"),"ATAPL-65244-070-0029")</f>
        <v>ATAPL-65244-070-0029</v>
      </c>
      <c r="C5" s="27" t="str">
        <f>IFERROR(__xludf.DUMMYFUNCTION("if(isblank(A5),"""",filter(Moorings!C:C,Moorings!B:B=left(A5,14),Moorings!D:D=D5))"),"SN0029")</f>
        <v>SN0029</v>
      </c>
      <c r="D5" s="28">
        <v>1.0</v>
      </c>
      <c r="E5" s="27" t="str">
        <f>IFERROR(__xludf.DUMMYFUNCTION("if(isblank(A5),"""",filter(Moorings!A:A,Moorings!B:B=A5,Moorings!D:D=D5))"),"ATAPL-58316-00002")</f>
        <v>ATAPL-58316-00002</v>
      </c>
      <c r="F5" s="27" t="str">
        <f>IFERROR(__xludf.DUMMYFUNCTION("if(isblank(A5),"""",filter(Moorings!C:C,Moorings!B:B=A5,Moorings!D:D=D5))"),"4")</f>
        <v>4</v>
      </c>
      <c r="G5" s="26"/>
      <c r="H5" s="31"/>
      <c r="I5" s="30" t="s">
        <v>39</v>
      </c>
    </row>
    <row r="6" ht="15.75" customHeight="1">
      <c r="A6" s="26"/>
      <c r="B6" s="24" t="str">
        <f>IFERROR(__xludf.DUMMYFUNCTION("if(isblank(A6),"""",filter(Moorings!A:A,Moorings!B:B=left(A6,14),Moorings!D:D=D6))"),"")</f>
        <v/>
      </c>
      <c r="C6" s="24" t="str">
        <f>IFERROR(__xludf.DUMMYFUNCTION("if(isblank(A6),"""",filter(Moorings!C:C,Moorings!B:B=left(A6,14),Moorings!D:D=D6))"),"")</f>
        <v/>
      </c>
      <c r="D6" s="28"/>
      <c r="E6" s="24" t="str">
        <f>IFERROR(__xludf.DUMMYFUNCTION("if(isblank(A6),"""",filter(Moorings!A:A,Moorings!B:B=A6,Moorings!D:D=D6))"),"")</f>
        <v/>
      </c>
      <c r="F6" s="24" t="str">
        <f>IFERROR(__xludf.DUMMYFUNCTION("if(isblank(A6),"""",filter(Moorings!C:C,Moorings!B:B=A6,Moorings!D:D=D6))"),"")</f>
        <v/>
      </c>
      <c r="G6" s="26"/>
      <c r="H6" s="31"/>
      <c r="I6" s="32"/>
    </row>
    <row r="7" ht="14.25" customHeight="1">
      <c r="A7" s="33" t="s">
        <v>19</v>
      </c>
      <c r="B7" s="27" t="str">
        <f>IFERROR(__xludf.DUMMYFUNCTION("if(isblank(A7),"""",filter(Moorings!A:A,Moorings!B:B=left(A7,14),Moorings!D:D=D7))"),"ATAPL-65244-070-0029")</f>
        <v>ATAPL-65244-070-0029</v>
      </c>
      <c r="C7" s="27" t="str">
        <f>IFERROR(__xludf.DUMMYFUNCTION("if(isblank(A7),"""",filter(Moorings!C:C,Moorings!B:B=left(A7,14),Moorings!D:D=D7))"),"SN0029")</f>
        <v>SN0029</v>
      </c>
      <c r="D7" s="28">
        <v>1.0</v>
      </c>
      <c r="E7" s="27" t="str">
        <f>IFERROR(__xludf.DUMMYFUNCTION("if(isblank(A7),"""",filter(Moorings!A:A,Moorings!B:B=A7,Moorings!D:D=D7))"),"ATAPL-67979-00002")</f>
        <v>ATAPL-67979-00002</v>
      </c>
      <c r="F7" s="27" t="str">
        <f>IFERROR(__xludf.DUMMYFUNCTION("if(isblank(A7),"""",filter(Moorings!C:C,Moorings!B:B=A7,Moorings!D:D=D7))"),"10311")</f>
        <v>10311</v>
      </c>
      <c r="G7" s="26" t="s">
        <v>40</v>
      </c>
      <c r="H7" s="31">
        <v>45.92581666666667</v>
      </c>
      <c r="I7" s="30" t="s">
        <v>41</v>
      </c>
    </row>
    <row r="8" ht="14.25" customHeight="1">
      <c r="A8" s="33" t="s">
        <v>19</v>
      </c>
      <c r="B8" s="27" t="str">
        <f>IFERROR(__xludf.DUMMYFUNCTION("if(isblank(A8),"""",filter(Moorings!A:A,Moorings!B:B=left(A8,14),Moorings!D:D=D8))"),"ATAPL-65244-070-0029")</f>
        <v>ATAPL-65244-070-0029</v>
      </c>
      <c r="C8" s="27" t="str">
        <f>IFERROR(__xludf.DUMMYFUNCTION("if(isblank(A8),"""",filter(Moorings!C:C,Moorings!B:B=left(A8,14),Moorings!D:D=D8))"),"SN0029")</f>
        <v>SN0029</v>
      </c>
      <c r="D8" s="28">
        <v>1.0</v>
      </c>
      <c r="E8" s="27" t="str">
        <f>IFERROR(__xludf.DUMMYFUNCTION("if(isblank(A8),"""",filter(Moorings!A:A,Moorings!B:B=A8,Moorings!D:D=D8))"),"ATAPL-67979-00002")</f>
        <v>ATAPL-67979-00002</v>
      </c>
      <c r="F8" s="27" t="str">
        <f>IFERROR(__xludf.DUMMYFUNCTION("if(isblank(A8),"""",filter(Moorings!C:C,Moorings!B:B=A8,Moorings!D:D=D8))"),"10311")</f>
        <v>10311</v>
      </c>
      <c r="G8" s="26" t="s">
        <v>42</v>
      </c>
      <c r="H8" s="31">
        <v>-129.97776666666667</v>
      </c>
      <c r="I8" s="32"/>
    </row>
    <row r="9" ht="15.75" customHeight="1">
      <c r="A9" s="34"/>
      <c r="B9" s="24" t="str">
        <f>IFERROR(__xludf.DUMMYFUNCTION("if(isblank(A9),"""",filter(Moorings!A:A,Moorings!B:B=left(A9,14),Moorings!D:D=D9))"),"")</f>
        <v/>
      </c>
      <c r="C9" s="24" t="str">
        <f>IFERROR(__xludf.DUMMYFUNCTION("if(isblank(A9),"""",filter(Moorings!C:C,Moorings!B:B=left(A9,14),Moorings!D:D=D9))"),"")</f>
        <v/>
      </c>
      <c r="D9" s="28"/>
      <c r="E9" s="24" t="str">
        <f>IFERROR(__xludf.DUMMYFUNCTION("if(isblank(A9),"""",filter(Moorings!A:A,Moorings!B:B=A9,Moorings!D:D=D9))"),"")</f>
        <v/>
      </c>
      <c r="F9" s="24" t="str">
        <f>IFERROR(__xludf.DUMMYFUNCTION("if(isblank(A9),"""",filter(Moorings!C:C,Moorings!B:B=A9,Moorings!D:D=D9))"),"")</f>
        <v/>
      </c>
      <c r="G9" s="26"/>
      <c r="H9" s="29"/>
      <c r="I9" s="35"/>
    </row>
    <row r="10" ht="15.75" customHeight="1">
      <c r="A10" s="36"/>
      <c r="B10" s="24" t="str">
        <f>IFERROR(__xludf.DUMMYFUNCTION("if(isblank(A10),"""",filter(Moorings!A:A,Moorings!B:B=left(A10,14),Moorings!D:D=D10))"),"")</f>
        <v/>
      </c>
      <c r="C10" s="24" t="str">
        <f>IFERROR(__xludf.DUMMYFUNCTION("if(isblank(A10),"""",filter(Moorings!C:C,Moorings!B:B=left(A10,14),Moorings!D:D=D10))"),"")</f>
        <v/>
      </c>
      <c r="D10" s="28"/>
      <c r="E10" s="24" t="str">
        <f>IFERROR(__xludf.DUMMYFUNCTION("if(isblank(A10),"""",filter(Moorings!A:A,Moorings!B:B=A10,Moorings!D:D=D10))"),"")</f>
        <v/>
      </c>
      <c r="F10" s="24" t="str">
        <f>IFERROR(__xludf.DUMMYFUNCTION("if(isblank(A10),"""",filter(Moorings!C:C,Moorings!B:B=A10,Moorings!D:D=D10))"),"")</f>
        <v/>
      </c>
      <c r="G10" s="26"/>
      <c r="H10" s="29"/>
      <c r="I10" s="35"/>
    </row>
    <row r="11" ht="15.75" customHeight="1">
      <c r="A11" s="36"/>
      <c r="B11" s="24" t="str">
        <f>IFERROR(__xludf.DUMMYFUNCTION("if(isblank(A11),"""",filter(Moorings!A:A,Moorings!B:B=left(A11,14),Moorings!D:D=D11))"),"")</f>
        <v/>
      </c>
      <c r="C11" s="24" t="str">
        <f>IFERROR(__xludf.DUMMYFUNCTION("if(isblank(A11),"""",filter(Moorings!C:C,Moorings!B:B=left(A11,14),Moorings!D:D=D11))"),"")</f>
        <v/>
      </c>
      <c r="D11" s="28"/>
      <c r="E11" s="24" t="str">
        <f>IFERROR(__xludf.DUMMYFUNCTION("if(isblank(A11),"""",filter(Moorings!A:A,Moorings!B:B=A11,Moorings!D:D=D11))"),"")</f>
        <v/>
      </c>
      <c r="F11" s="24" t="str">
        <f>IFERROR(__xludf.DUMMYFUNCTION("if(isblank(A11),"""",filter(Moorings!C:C,Moorings!B:B=A11,Moorings!D:D=D11))"),"")</f>
        <v/>
      </c>
      <c r="G11" s="26"/>
      <c r="H11" s="31"/>
      <c r="I11" s="35"/>
    </row>
    <row r="12" ht="15.75" customHeight="1">
      <c r="A12" s="36"/>
      <c r="B12" s="24" t="str">
        <f>IFERROR(__xludf.DUMMYFUNCTION("if(isblank(A12),"""",filter(Moorings!A:A,Moorings!B:B=left(A12,14),Moorings!D:D=D12))"),"")</f>
        <v/>
      </c>
      <c r="C12" s="24" t="str">
        <f>IFERROR(__xludf.DUMMYFUNCTION("if(isblank(A12),"""",filter(Moorings!C:C,Moorings!B:B=left(A12,14),Moorings!D:D=D12))"),"")</f>
        <v/>
      </c>
      <c r="D12" s="28"/>
      <c r="E12" s="24" t="str">
        <f>IFERROR(__xludf.DUMMYFUNCTION("if(isblank(A12),"""",filter(Moorings!A:A,Moorings!B:B=A12,Moorings!D:D=D12))"),"")</f>
        <v/>
      </c>
      <c r="F12" s="24" t="str">
        <f>IFERROR(__xludf.DUMMYFUNCTION("if(isblank(A12),"""",filter(Moorings!C:C,Moorings!B:B=A12,Moorings!D:D=D12))"),"")</f>
        <v/>
      </c>
      <c r="G12" s="26"/>
      <c r="H12" s="31"/>
      <c r="I12" s="35"/>
    </row>
    <row r="13" ht="15.75" customHeight="1">
      <c r="A13" s="37"/>
      <c r="B13" s="24" t="str">
        <f>IFERROR(__xludf.DUMMYFUNCTION("if(isblank(A13),"""",filter(Moorings!A:A,Moorings!B:B=left(A13,14),Moorings!D:D=D13))"),"")</f>
        <v/>
      </c>
      <c r="C13" s="24" t="str">
        <f>IFERROR(__xludf.DUMMYFUNCTION("if(isblank(A13),"""",filter(Moorings!C:C,Moorings!B:B=left(A13,14),Moorings!D:D=D13))"),"")</f>
        <v/>
      </c>
      <c r="D13" s="37"/>
      <c r="E13" s="24" t="str">
        <f>IFERROR(__xludf.DUMMYFUNCTION("if(isblank(A13),"""",filter(Moorings!A:A,Moorings!B:B=A13,Moorings!D:D=D13))"),"")</f>
        <v/>
      </c>
      <c r="F13" s="24" t="str">
        <f>IFERROR(__xludf.DUMMYFUNCTION("if(isblank(A13),"""",filter(Moorings!C:C,Moorings!B:B=A13,Moorings!D:D=D13))"),"")</f>
        <v/>
      </c>
      <c r="G13" s="26"/>
      <c r="H13" s="31"/>
      <c r="I13" s="35"/>
    </row>
    <row r="14" ht="15.75" customHeight="1">
      <c r="A14" s="37"/>
      <c r="B14" s="24" t="str">
        <f>IFERROR(__xludf.DUMMYFUNCTION("if(isblank(A14),"""",filter(Moorings!A:A,Moorings!B:B=left(A14,14),Moorings!D:D=D14))"),"")</f>
        <v/>
      </c>
      <c r="C14" s="24" t="str">
        <f>IFERROR(__xludf.DUMMYFUNCTION("if(isblank(A14),"""",filter(Moorings!C:C,Moorings!B:B=left(A14,14),Moorings!D:D=D14))"),"")</f>
        <v/>
      </c>
      <c r="D14" s="37"/>
      <c r="E14" s="24" t="str">
        <f>IFERROR(__xludf.DUMMYFUNCTION("if(isblank(A14),"""",filter(Moorings!A:A,Moorings!B:B=A14,Moorings!D:D=D14))"),"")</f>
        <v/>
      </c>
      <c r="F14" s="24" t="str">
        <f>IFERROR(__xludf.DUMMYFUNCTION("if(isblank(A14),"""",filter(Moorings!C:C,Moorings!B:B=A14,Moorings!D:D=D14))"),"")</f>
        <v/>
      </c>
      <c r="G14" s="26"/>
      <c r="H14" s="31"/>
      <c r="I14" s="35"/>
    </row>
    <row r="15" ht="15.75" customHeight="1">
      <c r="A15" s="37"/>
      <c r="B15" s="24" t="str">
        <f>IFERROR(__xludf.DUMMYFUNCTION("if(isblank(A15),"""",filter(Moorings!A:A,Moorings!B:B=left(A15,14),Moorings!D:D=D15))"),"")</f>
        <v/>
      </c>
      <c r="C15" s="24" t="str">
        <f>IFERROR(__xludf.DUMMYFUNCTION("if(isblank(A15),"""",filter(Moorings!C:C,Moorings!B:B=left(A15,14),Moorings!D:D=D15))"),"")</f>
        <v/>
      </c>
      <c r="D15" s="37"/>
      <c r="E15" s="24" t="str">
        <f>IFERROR(__xludf.DUMMYFUNCTION("if(isblank(A15),"""",filter(Moorings!A:A,Moorings!B:B=A15,Moorings!D:D=D15))"),"")</f>
        <v/>
      </c>
      <c r="F15" s="24" t="str">
        <f>IFERROR(__xludf.DUMMYFUNCTION("if(isblank(A15),"""",filter(Moorings!C:C,Moorings!B:B=A15,Moorings!D:D=D15))"),"")</f>
        <v/>
      </c>
      <c r="G15" s="26"/>
      <c r="H15" s="31"/>
      <c r="I15" s="35"/>
    </row>
    <row r="16" ht="15.75" customHeight="1">
      <c r="A16" s="33"/>
      <c r="B16" s="24" t="str">
        <f>IFERROR(__xludf.DUMMYFUNCTION("if(isblank(A16),"""",filter(Moorings!A:A,Moorings!B:B=left(A16,14),Moorings!D:D=D16))"),"")</f>
        <v/>
      </c>
      <c r="C16" s="24" t="str">
        <f>IFERROR(__xludf.DUMMYFUNCTION("if(isblank(A16),"""",filter(Moorings!C:C,Moorings!B:B=left(A16,14),Moorings!D:D=D16))"),"")</f>
        <v/>
      </c>
      <c r="D16" s="28"/>
      <c r="E16" s="24" t="str">
        <f>IFERROR(__xludf.DUMMYFUNCTION("if(isblank(A16),"""",filter(Moorings!A:A,Moorings!B:B=A16,Moorings!D:D=D16))"),"")</f>
        <v/>
      </c>
      <c r="F16" s="24" t="str">
        <f>IFERROR(__xludf.DUMMYFUNCTION("if(isblank(A16),"""",filter(Moorings!C:C,Moorings!B:B=A16,Moorings!D:D=D16))"),"")</f>
        <v/>
      </c>
      <c r="G16" s="26"/>
      <c r="H16" s="29"/>
      <c r="I16" s="35"/>
    </row>
    <row r="17" ht="15.75" customHeight="1">
      <c r="A17" s="33"/>
      <c r="B17" s="24" t="str">
        <f>IFERROR(__xludf.DUMMYFUNCTION("if(isblank(A17),"""",filter(Moorings!A:A,Moorings!B:B=left(A17,14),Moorings!D:D=D17))"),"")</f>
        <v/>
      </c>
      <c r="C17" s="24" t="str">
        <f>IFERROR(__xludf.DUMMYFUNCTION("if(isblank(A17),"""",filter(Moorings!C:C,Moorings!B:B=left(A17,14),Moorings!D:D=D17))"),"")</f>
        <v/>
      </c>
      <c r="D17" s="28"/>
      <c r="E17" s="24" t="str">
        <f>IFERROR(__xludf.DUMMYFUNCTION("if(isblank(A17),"""",filter(Moorings!A:A,Moorings!B:B=A17,Moorings!D:D=D17))"),"")</f>
        <v/>
      </c>
      <c r="F17" s="24" t="str">
        <f>IFERROR(__xludf.DUMMYFUNCTION("if(isblank(A17),"""",filter(Moorings!C:C,Moorings!B:B=A17,Moorings!D:D=D17))"),"")</f>
        <v/>
      </c>
      <c r="G17" s="26"/>
      <c r="H17" s="29"/>
      <c r="I17" s="35"/>
    </row>
    <row r="18" ht="15.75" customHeight="1">
      <c r="A18" s="33"/>
      <c r="B18" s="24" t="str">
        <f>IFERROR(__xludf.DUMMYFUNCTION("if(isblank(A18),"""",filter(Moorings!A:A,Moorings!B:B=left(A18,14),Moorings!D:D=D18))"),"")</f>
        <v/>
      </c>
      <c r="C18" s="24" t="str">
        <f>IFERROR(__xludf.DUMMYFUNCTION("if(isblank(A18),"""",filter(Moorings!C:C,Moorings!B:B=left(A18,14),Moorings!D:D=D18))"),"")</f>
        <v/>
      </c>
      <c r="D18" s="28"/>
      <c r="E18" s="24" t="str">
        <f>IFERROR(__xludf.DUMMYFUNCTION("if(isblank(A18),"""",filter(Moorings!A:A,Moorings!B:B=A18,Moorings!D:D=D18))"),"")</f>
        <v/>
      </c>
      <c r="F18" s="24" t="str">
        <f>IFERROR(__xludf.DUMMYFUNCTION("if(isblank(A18),"""",filter(Moorings!C:C,Moorings!B:B=A18,Moorings!D:D=D18))"),"")</f>
        <v/>
      </c>
      <c r="G18" s="26"/>
      <c r="H18" s="31"/>
      <c r="I18" s="35"/>
    </row>
    <row r="19" ht="15.75" customHeight="1">
      <c r="A19" s="33"/>
      <c r="B19" s="24" t="str">
        <f>IFERROR(__xludf.DUMMYFUNCTION("if(isblank(A19),"""",filter(Moorings!A:A,Moorings!B:B=left(A19,14),Moorings!D:D=D19))"),"")</f>
        <v/>
      </c>
      <c r="C19" s="24" t="str">
        <f>IFERROR(__xludf.DUMMYFUNCTION("if(isblank(A19),"""",filter(Moorings!C:C,Moorings!B:B=left(A19,14),Moorings!D:D=D19))"),"")</f>
        <v/>
      </c>
      <c r="D19" s="28"/>
      <c r="E19" s="24" t="str">
        <f>IFERROR(__xludf.DUMMYFUNCTION("if(isblank(A19),"""",filter(Moorings!A:A,Moorings!B:B=A19,Moorings!D:D=D19))"),"")</f>
        <v/>
      </c>
      <c r="F19" s="24" t="str">
        <f>IFERROR(__xludf.DUMMYFUNCTION("if(isblank(A19),"""",filter(Moorings!C:C,Moorings!B:B=A19,Moorings!D:D=D19))"),"")</f>
        <v/>
      </c>
      <c r="G19" s="26"/>
      <c r="H19" s="31"/>
      <c r="I19" s="35"/>
    </row>
    <row r="20" ht="15.75" customHeight="1">
      <c r="A20" s="33"/>
      <c r="B20" s="24" t="str">
        <f>IFERROR(__xludf.DUMMYFUNCTION("if(isblank(A20),"""",filter(Moorings!A:A,Moorings!B:B=left(A20,14),Moorings!D:D=D20))"),"")</f>
        <v/>
      </c>
      <c r="C20" s="24" t="str">
        <f>IFERROR(__xludf.DUMMYFUNCTION("if(isblank(A20),"""",filter(Moorings!C:C,Moorings!B:B=left(A20,14),Moorings!D:D=D20))"),"")</f>
        <v/>
      </c>
      <c r="D20" s="28"/>
      <c r="E20" s="24" t="str">
        <f>IFERROR(__xludf.DUMMYFUNCTION("if(isblank(A20),"""",filter(Moorings!A:A,Moorings!B:B=A20,Moorings!D:D=D20))"),"")</f>
        <v/>
      </c>
      <c r="F20" s="24" t="str">
        <f>IFERROR(__xludf.DUMMYFUNCTION("if(isblank(A20),"""",filter(Moorings!C:C,Moorings!B:B=A20,Moorings!D:D=D20))"),"")</f>
        <v/>
      </c>
      <c r="G20" s="26"/>
      <c r="H20" s="31"/>
      <c r="I20" s="35"/>
    </row>
    <row r="21" ht="15.75" customHeight="1">
      <c r="A21" s="33"/>
      <c r="B21" s="24" t="str">
        <f>IFERROR(__xludf.DUMMYFUNCTION("if(isblank(A21),"""",filter(Moorings!A:A,Moorings!B:B=left(A21,14),Moorings!D:D=D21))"),"")</f>
        <v/>
      </c>
      <c r="C21" s="24" t="str">
        <f>IFERROR(__xludf.DUMMYFUNCTION("if(isblank(A21),"""",filter(Moorings!C:C,Moorings!B:B=left(A21,14),Moorings!D:D=D21))"),"")</f>
        <v/>
      </c>
      <c r="D21" s="28"/>
      <c r="E21" s="24" t="str">
        <f>IFERROR(__xludf.DUMMYFUNCTION("if(isblank(A21),"""",filter(Moorings!A:A,Moorings!B:B=A21,Moorings!D:D=D21))"),"")</f>
        <v/>
      </c>
      <c r="F21" s="24" t="str">
        <f>IFERROR(__xludf.DUMMYFUNCTION("if(isblank(A21),"""",filter(Moorings!C:C,Moorings!B:B=A21,Moorings!D:D=D21))"),"")</f>
        <v/>
      </c>
      <c r="G21" s="26"/>
      <c r="H21" s="31"/>
      <c r="I21" s="35"/>
    </row>
    <row r="22" ht="15.75" customHeight="1">
      <c r="A22" s="38"/>
      <c r="B22" s="24" t="str">
        <f>IFERROR(__xludf.DUMMYFUNCTION("if(isblank(A22),"""",filter(Moorings!A:A,Moorings!B:B=left(A22,14),Moorings!D:D=D22))"),"")</f>
        <v/>
      </c>
      <c r="C22" s="24" t="str">
        <f>IFERROR(__xludf.DUMMYFUNCTION("if(isblank(A22),"""",filter(Moorings!C:C,Moorings!B:B=left(A22,14),Moorings!D:D=D22))"),"")</f>
        <v/>
      </c>
      <c r="D22" s="28"/>
      <c r="E22" s="24" t="str">
        <f>IFERROR(__xludf.DUMMYFUNCTION("if(isblank(A22),"""",filter(Moorings!A:A,Moorings!B:B=A22,Moorings!D:D=D22))"),"")</f>
        <v/>
      </c>
      <c r="F22" s="24" t="str">
        <f>IFERROR(__xludf.DUMMYFUNCTION("if(isblank(A22),"""",filter(Moorings!C:C,Moorings!B:B=A22,Moorings!D:D=D22))"),"")</f>
        <v/>
      </c>
      <c r="G22" s="26"/>
      <c r="H22" s="31"/>
      <c r="I22" s="35"/>
    </row>
    <row r="23" ht="15.75" customHeight="1">
      <c r="A23" s="33"/>
      <c r="B23" s="24" t="str">
        <f>IFERROR(__xludf.DUMMYFUNCTION("if(isblank(A23),"""",filter(Moorings!A:A,Moorings!B:B=left(A23,14),Moorings!D:D=D23))"),"")</f>
        <v/>
      </c>
      <c r="C23" s="24" t="str">
        <f>IFERROR(__xludf.DUMMYFUNCTION("if(isblank(A23),"""",filter(Moorings!C:C,Moorings!B:B=left(A23,14),Moorings!D:D=D23))"),"")</f>
        <v/>
      </c>
      <c r="D23" s="28"/>
      <c r="E23" s="24" t="str">
        <f>IFERROR(__xludf.DUMMYFUNCTION("if(isblank(A23),"""",filter(Moorings!A:A,Moorings!B:B=A23,Moorings!D:D=D23))"),"")</f>
        <v/>
      </c>
      <c r="F23" s="24" t="str">
        <f>IFERROR(__xludf.DUMMYFUNCTION("if(isblank(A23),"""",filter(Moorings!C:C,Moorings!B:B=A23,Moorings!D:D=D23))"),"")</f>
        <v/>
      </c>
      <c r="G23" s="26"/>
      <c r="H23" s="29"/>
      <c r="I23" s="3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1.86"/>
    <col customWidth="1" min="2" max="2" width="17.14"/>
    <col customWidth="1" min="3" max="3" width="31.57"/>
    <col customWidth="1" min="4" max="4" width="7.71"/>
    <col customWidth="1" min="5" max="5" width="19.29"/>
    <col customWidth="1" min="6" max="6" width="9.86"/>
    <col customWidth="1" min="7" max="7" width="11.43"/>
  </cols>
  <sheetData>
    <row r="1">
      <c r="A1" s="39" t="s">
        <v>43</v>
      </c>
      <c r="B1" s="40" t="s">
        <v>44</v>
      </c>
      <c r="C1" s="40" t="s">
        <v>45</v>
      </c>
      <c r="D1" s="40" t="s">
        <v>46</v>
      </c>
      <c r="E1" s="40" t="s">
        <v>47</v>
      </c>
      <c r="F1" s="40" t="s">
        <v>48</v>
      </c>
      <c r="G1" s="40" t="s">
        <v>49</v>
      </c>
    </row>
    <row r="2">
      <c r="A2" s="41" t="str">
        <f>Moorings!A2</f>
        <v>ATAPL-65244-070-0029</v>
      </c>
      <c r="B2" s="41" t="str">
        <f>if(D2="Mooring",Moorings!B2,"")</f>
        <v>RS03INT2-MJ03D</v>
      </c>
      <c r="C2" s="42" t="str">
        <f>if(D2="Sensor",Moorings!B2,"")</f>
        <v/>
      </c>
      <c r="D2" s="24" t="str">
        <f>if(ISBLANK(Moorings!B2),"",if(len(Moorings!B2)&gt;14,"Sensor","Mooring"))</f>
        <v>Mooring</v>
      </c>
      <c r="E2" s="27" t="str">
        <f>Moorings!C2</f>
        <v>SN0029</v>
      </c>
      <c r="F2" s="43" t="str">
        <f>if(D2="Mooring",Moorings!E2,"")</f>
        <v>7/21/2014</v>
      </c>
      <c r="G2" s="42"/>
    </row>
    <row r="3">
      <c r="A3" s="41" t="str">
        <f>Moorings!A3</f>
        <v>ATAPL-67979-00002</v>
      </c>
      <c r="B3" s="41" t="str">
        <f>if(D3="Mooring",Moorings!B3,"")</f>
        <v/>
      </c>
      <c r="C3" s="41" t="str">
        <f>if(D3="Sensor",Moorings!B3,"")</f>
        <v>RS03INT2-MJ03D-12-VEL3DB304</v>
      </c>
      <c r="D3" s="24" t="str">
        <f>if(ISBLANK(Moorings!B3),"",if(len(Moorings!B3)&gt;14,"Sensor","Mooring"))</f>
        <v>Sensor</v>
      </c>
      <c r="E3" s="27" t="str">
        <f>Moorings!C3</f>
        <v>10311</v>
      </c>
      <c r="F3" s="43" t="str">
        <f>if(D3="Mooring",Moorings!E3,"")</f>
        <v/>
      </c>
      <c r="G3" s="42"/>
    </row>
    <row r="4">
      <c r="A4" s="41" t="str">
        <f>Moorings!A4</f>
        <v>ATAPL-58316-00002</v>
      </c>
      <c r="B4" s="41" t="str">
        <f>if(D4="Mooring",Moorings!B4,"")</f>
        <v/>
      </c>
      <c r="C4" s="41" t="str">
        <f>if(D4="Sensor",Moorings!B4,"")</f>
        <v>RS03INT2-MJ03D-06-BOTPTA303</v>
      </c>
      <c r="D4" s="24" t="str">
        <f>if(ISBLANK(Moorings!B4),"",if(len(Moorings!B4)&gt;14,"Sensor","Mooring"))</f>
        <v>Sensor</v>
      </c>
      <c r="E4" s="27" t="str">
        <f>Moorings!C4</f>
        <v>4</v>
      </c>
      <c r="F4" s="43" t="str">
        <f>if(D4="Mooring",Moorings!E4,"")</f>
        <v/>
      </c>
      <c r="G4" s="42"/>
    </row>
    <row r="5">
      <c r="A5" s="41" t="str">
        <f>Moorings!A5</f>
        <v>ATAPL-58331-00001</v>
      </c>
      <c r="B5" s="41" t="str">
        <f>if(D5="Mooring",Moorings!B5,"")</f>
        <v/>
      </c>
      <c r="C5" s="41" t="str">
        <f>if(D5="Sensor",Moorings!B5,"")</f>
        <v>RS03INT2-MJ03D-05-OBSSPA305</v>
      </c>
      <c r="D5" s="24" t="str">
        <f>if(ISBLANK(Moorings!B5),"",if(len(Moorings!B5)&gt;14,"Sensor","Mooring"))</f>
        <v>Sensor</v>
      </c>
      <c r="E5" s="27" t="str">
        <f>Moorings!C5</f>
        <v>T6J67</v>
      </c>
      <c r="F5" s="43" t="str">
        <f>if(D5="Mooring",Moorings!E5,"")</f>
        <v/>
      </c>
      <c r="G5" s="42"/>
    </row>
    <row r="6">
      <c r="A6" s="41" t="str">
        <f>Moorings!A6</f>
        <v/>
      </c>
      <c r="B6" s="41" t="str">
        <f>if(D6="Mooring",Moorings!B6,"")</f>
        <v/>
      </c>
      <c r="C6" s="42" t="str">
        <f>if(D6="Sensor",Moorings!B6,"")</f>
        <v/>
      </c>
      <c r="D6" s="24" t="str">
        <f>if(ISBLANK(Moorings!B6),"",if(len(Moorings!B6)&gt;14,"Sensor","Mooring"))</f>
        <v/>
      </c>
      <c r="E6" s="27" t="str">
        <f>Moorings!C6</f>
        <v/>
      </c>
      <c r="F6" s="43" t="str">
        <f>if(D6="Mooring",Moorings!E6,"")</f>
        <v/>
      </c>
      <c r="G6" s="42"/>
    </row>
    <row r="7">
      <c r="A7" s="41" t="str">
        <f>Moorings!A7</f>
        <v/>
      </c>
      <c r="B7" s="41" t="str">
        <f>if(D7="Mooring",Moorings!B7,"")</f>
        <v/>
      </c>
      <c r="C7" s="42" t="str">
        <f>if(D7="Sensor",Moorings!B7,"")</f>
        <v/>
      </c>
      <c r="D7" s="24" t="str">
        <f>if(ISBLANK(Moorings!B7),"",if(len(Moorings!B7)&gt;14,"Sensor","Mooring"))</f>
        <v/>
      </c>
      <c r="E7" s="27" t="str">
        <f>Moorings!C7</f>
        <v/>
      </c>
      <c r="F7" s="43" t="str">
        <f>if(D7="Mooring",Moorings!E7,"")</f>
        <v/>
      </c>
      <c r="G7" s="42"/>
    </row>
    <row r="8">
      <c r="A8" s="41" t="str">
        <f>Moorings!A8</f>
        <v/>
      </c>
      <c r="B8" s="41" t="str">
        <f>if(D8="Mooring",Moorings!B8,"")</f>
        <v/>
      </c>
      <c r="C8" s="42" t="str">
        <f>if(D8="Sensor",Moorings!B8,"")</f>
        <v/>
      </c>
      <c r="D8" s="24" t="str">
        <f>if(ISBLANK(Moorings!B8),"",if(len(Moorings!B8)&gt;14,"Sensor","Mooring"))</f>
        <v/>
      </c>
      <c r="E8" s="27" t="str">
        <f>Moorings!C8</f>
        <v/>
      </c>
      <c r="F8" s="43" t="str">
        <f>if(D8="Mooring",Moorings!E8,"")</f>
        <v/>
      </c>
      <c r="G8" s="42"/>
    </row>
    <row r="9">
      <c r="A9" s="41" t="str">
        <f>Moorings!A9</f>
        <v/>
      </c>
      <c r="B9" s="41" t="str">
        <f>if(D9="Mooring",Moorings!B9,"")</f>
        <v/>
      </c>
      <c r="C9" s="42" t="str">
        <f>if(D9="Sensor",Moorings!B9,"")</f>
        <v/>
      </c>
      <c r="D9" s="24" t="str">
        <f>if(ISBLANK(Moorings!B9),"",if(len(Moorings!B9)&gt;14,"Sensor","Mooring"))</f>
        <v/>
      </c>
      <c r="E9" s="27" t="str">
        <f>Moorings!C9</f>
        <v/>
      </c>
      <c r="F9" s="43" t="str">
        <f>if(D9="Mooring",Moorings!E9,"")</f>
        <v/>
      </c>
      <c r="G9" s="42"/>
    </row>
    <row r="10">
      <c r="A10" s="41" t="str">
        <f>Moorings!A10</f>
        <v/>
      </c>
      <c r="B10" s="41" t="str">
        <f>if(D10="Mooring",Moorings!B10,"")</f>
        <v/>
      </c>
      <c r="C10" s="42" t="str">
        <f>if(D10="Sensor",Moorings!B10,"")</f>
        <v/>
      </c>
      <c r="D10" s="24" t="str">
        <f>if(ISBLANK(Moorings!B10),"",if(len(Moorings!B10)&gt;14,"Sensor","Mooring"))</f>
        <v/>
      </c>
      <c r="E10" s="27" t="str">
        <f>Moorings!C10</f>
        <v/>
      </c>
      <c r="F10" s="43" t="str">
        <f>if(D10="Mooring",Moorings!E10,"")</f>
        <v/>
      </c>
      <c r="G10" s="42"/>
    </row>
    <row r="11">
      <c r="A11" s="41" t="str">
        <f>Moorings!A11</f>
        <v/>
      </c>
      <c r="B11" s="41" t="str">
        <f>if(D11="Mooring",Moorings!B11,"")</f>
        <v/>
      </c>
      <c r="C11" s="42" t="str">
        <f>if(D11="Sensor",Moorings!B11,"")</f>
        <v/>
      </c>
      <c r="D11" s="24" t="str">
        <f>if(ISBLANK(Moorings!B11),"",if(len(Moorings!B11)&gt;14,"Sensor","Mooring"))</f>
        <v/>
      </c>
      <c r="E11" s="27" t="str">
        <f>Moorings!C11</f>
        <v/>
      </c>
      <c r="F11" s="43" t="str">
        <f>if(D11="Mooring",Moorings!E11,"")</f>
        <v/>
      </c>
      <c r="G11" s="42"/>
    </row>
    <row r="12">
      <c r="A12" s="41" t="str">
        <f>Moorings!A12</f>
        <v/>
      </c>
      <c r="B12" s="41" t="str">
        <f>if(D12="Mooring",Moorings!B12,"")</f>
        <v/>
      </c>
      <c r="C12" s="42" t="str">
        <f>if(D12="Sensor",Moorings!B12,"")</f>
        <v/>
      </c>
      <c r="D12" s="24" t="str">
        <f>if(ISBLANK(Moorings!B12),"",if(len(Moorings!B12)&gt;14,"Sensor","Mooring"))</f>
        <v/>
      </c>
      <c r="E12" s="27" t="str">
        <f>Moorings!C12</f>
        <v/>
      </c>
      <c r="F12" s="43" t="str">
        <f>if(D12="Mooring",Moorings!E12,"")</f>
        <v/>
      </c>
      <c r="G12" s="42"/>
    </row>
    <row r="13">
      <c r="A13" s="41" t="str">
        <f>Moorings!A13</f>
        <v/>
      </c>
      <c r="B13" s="41" t="str">
        <f>if(D13="Mooring",Moorings!B13,"")</f>
        <v/>
      </c>
      <c r="C13" s="42" t="str">
        <f>if(D13="Sensor",Moorings!B13,"")</f>
        <v/>
      </c>
      <c r="D13" s="24" t="str">
        <f>if(ISBLANK(Moorings!B13),"",if(len(Moorings!B13)&gt;14,"Sensor","Mooring"))</f>
        <v/>
      </c>
      <c r="E13" s="27" t="str">
        <f>Moorings!C13</f>
        <v/>
      </c>
      <c r="F13" s="43" t="str">
        <f>if(D13="Mooring",Moorings!E13,"")</f>
        <v/>
      </c>
      <c r="G13" s="42"/>
    </row>
    <row r="14">
      <c r="A14" s="41" t="str">
        <f>Moorings!A14</f>
        <v/>
      </c>
      <c r="B14" s="41" t="str">
        <f>if(D14="Mooring",Moorings!B14,"")</f>
        <v/>
      </c>
      <c r="C14" s="42" t="str">
        <f>if(D14="Sensor",Moorings!B14,"")</f>
        <v/>
      </c>
      <c r="D14" s="24" t="str">
        <f>if(ISBLANK(Moorings!B14),"",if(len(Moorings!B14)&gt;14,"Sensor","Mooring"))</f>
        <v/>
      </c>
      <c r="E14" s="27" t="str">
        <f>Moorings!C14</f>
        <v/>
      </c>
      <c r="F14" s="43" t="str">
        <f>if(D14="Mooring",Moorings!E14,"")</f>
        <v/>
      </c>
      <c r="G14" s="42"/>
    </row>
    <row r="15">
      <c r="A15" s="41" t="str">
        <f>Moorings!A15</f>
        <v/>
      </c>
      <c r="B15" s="41" t="str">
        <f>if(D15="Mooring",Moorings!B15,"")</f>
        <v/>
      </c>
      <c r="C15" s="42" t="str">
        <f>if(D15="Sensor",Moorings!B15,"")</f>
        <v/>
      </c>
      <c r="D15" s="24" t="str">
        <f>if(ISBLANK(Moorings!B15),"",if(len(Moorings!B15)&gt;14,"Sensor","Mooring"))</f>
        <v/>
      </c>
      <c r="E15" s="27" t="str">
        <f>Moorings!C15</f>
        <v/>
      </c>
      <c r="F15" s="43" t="str">
        <f>if(D15="Mooring",Moorings!E15,"")</f>
        <v/>
      </c>
      <c r="G15" s="42"/>
    </row>
    <row r="16">
      <c r="A16" s="41" t="str">
        <f>Moorings!A16</f>
        <v/>
      </c>
      <c r="B16" s="41" t="str">
        <f>if(D16="Mooring",Moorings!B16,"")</f>
        <v/>
      </c>
      <c r="C16" s="42" t="str">
        <f>if(D16="Sensor",Moorings!B16,"")</f>
        <v/>
      </c>
      <c r="D16" s="24" t="str">
        <f>if(ISBLANK(Moorings!B16),"",if(len(Moorings!B16)&gt;14,"Sensor","Mooring"))</f>
        <v/>
      </c>
      <c r="E16" s="27" t="str">
        <f>Moorings!C16</f>
        <v/>
      </c>
      <c r="F16" s="43" t="str">
        <f>if(D16="Mooring",Moorings!E16,"")</f>
        <v/>
      </c>
      <c r="G16" s="42"/>
    </row>
    <row r="17">
      <c r="A17" s="41" t="str">
        <f>Moorings!A17</f>
        <v/>
      </c>
      <c r="B17" s="41" t="str">
        <f>if(D17="Mooring",Moorings!B17,"")</f>
        <v/>
      </c>
      <c r="C17" s="42" t="str">
        <f>if(D17="Sensor",Moorings!B17,"")</f>
        <v/>
      </c>
      <c r="D17" s="24" t="str">
        <f>if(ISBLANK(Moorings!B17),"",if(len(Moorings!B17)&gt;14,"Sensor","Mooring"))</f>
        <v/>
      </c>
      <c r="E17" s="27" t="str">
        <f>Moorings!C17</f>
        <v/>
      </c>
      <c r="F17" s="43" t="str">
        <f>if(D17="Mooring",Moorings!E17,"")</f>
        <v/>
      </c>
      <c r="G17" s="42"/>
    </row>
    <row r="18">
      <c r="A18" s="41" t="str">
        <f>Moorings!A18</f>
        <v/>
      </c>
      <c r="B18" s="41" t="str">
        <f>if(D18="Mooring",Moorings!B18,"")</f>
        <v/>
      </c>
      <c r="C18" s="42" t="str">
        <f>if(D18="Sensor",Moorings!B18,"")</f>
        <v/>
      </c>
      <c r="D18" s="24" t="str">
        <f>if(ISBLANK(Moorings!B18),"",if(len(Moorings!B18)&gt;14,"Sensor","Mooring"))</f>
        <v/>
      </c>
      <c r="E18" s="27" t="str">
        <f>Moorings!C18</f>
        <v/>
      </c>
      <c r="F18" s="43" t="str">
        <f>if(D18="Mooring",Moorings!E18,"")</f>
        <v/>
      </c>
      <c r="G18" s="42"/>
    </row>
    <row r="19">
      <c r="A19" s="41" t="str">
        <f>Moorings!A19</f>
        <v/>
      </c>
      <c r="B19" s="41" t="str">
        <f>if(D19="Mooring",Moorings!B19,"")</f>
        <v/>
      </c>
      <c r="C19" s="42" t="str">
        <f>if(D19="Sensor",Moorings!B19,"")</f>
        <v/>
      </c>
      <c r="D19" s="24" t="str">
        <f>if(ISBLANK(Moorings!B19),"",if(len(Moorings!B19)&gt;14,"Sensor","Mooring"))</f>
        <v/>
      </c>
      <c r="E19" s="27" t="str">
        <f>Moorings!C19</f>
        <v/>
      </c>
      <c r="F19" s="43" t="str">
        <f>if(D19="Mooring",Moorings!E19,"")</f>
        <v/>
      </c>
      <c r="G19" s="42"/>
    </row>
    <row r="20">
      <c r="A20" s="41" t="str">
        <f>Moorings!A20</f>
        <v/>
      </c>
      <c r="B20" s="41" t="str">
        <f>if(D20="Mooring",Moorings!B20,"")</f>
        <v/>
      </c>
      <c r="C20" s="42" t="str">
        <f>if(D20="Sensor",Moorings!B20,"")</f>
        <v/>
      </c>
      <c r="D20" s="24" t="str">
        <f>if(ISBLANK(Moorings!B20),"",if(len(Moorings!B20)&gt;14,"Sensor","Mooring"))</f>
        <v/>
      </c>
      <c r="E20" s="27" t="str">
        <f>Moorings!C20</f>
        <v/>
      </c>
      <c r="F20" s="43" t="str">
        <f>if(D20="Mooring",Moorings!E20,"")</f>
        <v/>
      </c>
      <c r="G20" s="4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3.43"/>
    <col customWidth="1" min="2" max="2" width="18.14"/>
    <col customWidth="1" min="3" max="3" width="11.43"/>
    <col customWidth="1" min="4" max="4" width="10.29"/>
    <col customWidth="1" min="5" max="5" width="7.0"/>
    <col customWidth="1" min="6" max="6" width="5.71"/>
    <col customWidth="1" min="7" max="7" width="16.0"/>
    <col customWidth="1" min="8" max="8" width="19.43"/>
    <col customWidth="1" min="9" max="9" width="11.0"/>
  </cols>
  <sheetData>
    <row r="1">
      <c r="A1" s="44" t="str">
        <f>IFERROR(__xludf.DUMMYFUNCTION("sort(unique(Moorings!B:B))"),"Ref Des")</f>
        <v>Ref Des</v>
      </c>
      <c r="B1" s="45" t="s">
        <v>50</v>
      </c>
      <c r="C1" s="46" t="s">
        <v>51</v>
      </c>
      <c r="D1" s="46" t="s">
        <v>52</v>
      </c>
      <c r="E1" s="46" t="s">
        <v>53</v>
      </c>
      <c r="F1" s="46"/>
      <c r="G1" s="46" t="s">
        <v>54</v>
      </c>
      <c r="H1" s="45" t="s">
        <v>50</v>
      </c>
      <c r="I1" s="46" t="s">
        <v>53</v>
      </c>
    </row>
    <row r="2">
      <c r="A2" t="s">
        <v>13</v>
      </c>
      <c r="B2" s="47" t="s">
        <v>55</v>
      </c>
      <c r="C2" s="48" t="s">
        <v>56</v>
      </c>
      <c r="D2" s="48" t="s">
        <v>57</v>
      </c>
      <c r="E2" s="49"/>
      <c r="F2" s="49"/>
      <c r="G2" s="48"/>
      <c r="H2" s="50"/>
      <c r="I2" s="49"/>
    </row>
    <row r="3">
      <c r="A3" t="s">
        <v>28</v>
      </c>
      <c r="B3" s="47" t="s">
        <v>55</v>
      </c>
      <c r="C3" s="48" t="s">
        <v>56</v>
      </c>
      <c r="D3" s="48" t="s">
        <v>57</v>
      </c>
      <c r="E3" s="48"/>
      <c r="F3" s="48"/>
      <c r="G3" s="49"/>
      <c r="H3" s="51"/>
      <c r="I3" s="48"/>
    </row>
    <row r="4">
      <c r="A4" t="s">
        <v>24</v>
      </c>
      <c r="B4" s="47" t="s">
        <v>55</v>
      </c>
      <c r="C4" s="48" t="s">
        <v>56</v>
      </c>
      <c r="D4" s="48" t="s">
        <v>57</v>
      </c>
      <c r="E4" s="49"/>
      <c r="F4" s="49"/>
      <c r="G4" s="49"/>
      <c r="H4" s="51"/>
      <c r="I4" s="49"/>
    </row>
    <row r="5">
      <c r="A5" t="s">
        <v>19</v>
      </c>
      <c r="B5" s="47" t="s">
        <v>55</v>
      </c>
      <c r="C5" s="48" t="s">
        <v>56</v>
      </c>
      <c r="D5" s="48" t="s">
        <v>56</v>
      </c>
      <c r="E5" s="48" t="s">
        <v>55</v>
      </c>
      <c r="F5" s="49"/>
      <c r="G5" s="49"/>
      <c r="H5" s="50"/>
      <c r="I5" s="49"/>
    </row>
    <row r="6">
      <c r="B6" s="47"/>
      <c r="C6" s="48"/>
      <c r="D6" s="48"/>
      <c r="E6" s="48"/>
      <c r="F6" s="49"/>
      <c r="G6" s="49"/>
      <c r="H6" s="51"/>
      <c r="I6" s="49"/>
    </row>
    <row r="7">
      <c r="B7" s="47"/>
      <c r="C7" s="48"/>
      <c r="D7" s="48"/>
      <c r="E7" s="49"/>
      <c r="F7" s="49"/>
      <c r="G7" s="49"/>
      <c r="H7" s="51"/>
      <c r="I7" s="49"/>
    </row>
    <row r="8">
      <c r="B8" s="47"/>
      <c r="C8" s="48"/>
      <c r="D8" s="48"/>
      <c r="E8" s="49"/>
      <c r="F8" s="49"/>
      <c r="G8" s="49"/>
      <c r="H8" s="50"/>
      <c r="I8" s="49"/>
    </row>
    <row r="9">
      <c r="B9" s="47"/>
      <c r="C9" s="48"/>
      <c r="D9" s="48"/>
      <c r="E9" s="49"/>
      <c r="F9" s="49"/>
      <c r="G9" s="49"/>
      <c r="H9" s="51"/>
      <c r="I9" s="49"/>
    </row>
    <row r="10">
      <c r="B10" s="47"/>
      <c r="C10" s="48"/>
      <c r="D10" s="48"/>
      <c r="E10" s="49"/>
      <c r="F10" s="49"/>
      <c r="G10" s="49"/>
      <c r="H10" s="51"/>
      <c r="I10" s="49"/>
    </row>
    <row r="11">
      <c r="B11" s="52"/>
      <c r="C11" s="49"/>
      <c r="D11" s="48"/>
      <c r="E11" s="49"/>
      <c r="F11" s="49"/>
      <c r="G11" s="48"/>
      <c r="H11" s="50"/>
      <c r="I11" s="49"/>
    </row>
    <row r="12">
      <c r="B12" s="47"/>
      <c r="C12" s="48"/>
      <c r="D12" s="48"/>
      <c r="E12" s="49"/>
      <c r="F12" s="49"/>
      <c r="G12" s="49"/>
      <c r="H12" s="53"/>
      <c r="I12" s="48" t="s">
        <v>58</v>
      </c>
    </row>
    <row r="13">
      <c r="B13" s="52"/>
      <c r="C13" s="48"/>
      <c r="D13" s="48"/>
      <c r="E13" s="49"/>
      <c r="F13" s="49"/>
      <c r="G13" s="49"/>
      <c r="H13" s="51"/>
      <c r="I13" s="48"/>
      <c r="J13" s="54" t="s">
        <v>58</v>
      </c>
    </row>
    <row r="14">
      <c r="B14" s="47"/>
      <c r="C14" s="48"/>
      <c r="D14" s="48"/>
      <c r="E14" s="49"/>
      <c r="F14" s="49"/>
      <c r="G14" s="49"/>
      <c r="H14" s="51"/>
      <c r="I14" s="48"/>
      <c r="J14" s="54" t="s">
        <v>58</v>
      </c>
    </row>
    <row r="15">
      <c r="B15" s="47"/>
      <c r="C15" s="48"/>
      <c r="D15" s="48"/>
      <c r="E15" s="49"/>
      <c r="F15" s="49"/>
      <c r="G15" s="49"/>
      <c r="H15" s="51"/>
      <c r="I15" s="48"/>
      <c r="J15" s="54" t="s">
        <v>58</v>
      </c>
    </row>
    <row r="16">
      <c r="B16" s="47"/>
      <c r="C16" s="48"/>
      <c r="D16" s="48"/>
      <c r="E16" s="49"/>
      <c r="F16" s="49"/>
      <c r="G16" s="49"/>
      <c r="H16" s="51"/>
      <c r="I16" s="48"/>
      <c r="J16" s="54" t="s">
        <v>58</v>
      </c>
    </row>
    <row r="17">
      <c r="B17" s="47"/>
      <c r="C17" s="48"/>
      <c r="D17" s="48"/>
      <c r="E17" s="49"/>
      <c r="F17" s="49"/>
      <c r="G17" s="49"/>
      <c r="H17" s="51"/>
      <c r="I17" s="49"/>
      <c r="J17" s="54" t="s">
        <v>58</v>
      </c>
    </row>
    <row r="18">
      <c r="B18" s="47"/>
      <c r="C18" s="48"/>
      <c r="D18" s="48"/>
      <c r="E18" s="49"/>
      <c r="F18" s="49"/>
      <c r="G18" s="49"/>
      <c r="H18" s="51"/>
      <c r="I18" s="49"/>
      <c r="J18" s="54" t="s">
        <v>58</v>
      </c>
    </row>
    <row r="19">
      <c r="B19" s="47"/>
      <c r="C19" s="48"/>
      <c r="D19" s="48"/>
      <c r="E19" s="49"/>
      <c r="F19" s="49"/>
      <c r="G19" s="49"/>
      <c r="H19" s="51"/>
      <c r="I19" s="49"/>
      <c r="J19" s="54" t="s">
        <v>58</v>
      </c>
    </row>
    <row r="20">
      <c r="B20" s="47"/>
      <c r="C20" s="48"/>
      <c r="D20" s="48"/>
      <c r="E20" s="49"/>
      <c r="F20" s="49"/>
      <c r="G20" s="49"/>
      <c r="H20" s="51"/>
      <c r="I20" s="49"/>
      <c r="J20" s="54" t="s">
        <v>58</v>
      </c>
    </row>
    <row r="21">
      <c r="B21" s="47"/>
      <c r="C21" s="48"/>
      <c r="D21" s="48"/>
      <c r="E21" s="49"/>
      <c r="F21" s="49"/>
      <c r="G21" s="49"/>
      <c r="H21" s="51"/>
      <c r="I21" s="49"/>
      <c r="J21" s="54" t="s">
        <v>58</v>
      </c>
    </row>
    <row r="22">
      <c r="B22" s="52"/>
      <c r="C22" s="49"/>
      <c r="D22" s="49"/>
      <c r="E22" s="49"/>
      <c r="F22" s="49"/>
      <c r="G22" s="49"/>
      <c r="H22" s="51"/>
      <c r="I22" s="49"/>
      <c r="J22" s="54" t="s">
        <v>58</v>
      </c>
    </row>
    <row r="23">
      <c r="B23" s="55" t="str">
        <f>concatenate("'",countif(B2:B22,"yes"),"/",counta(B2:B22))</f>
        <v>'4/4</v>
      </c>
      <c r="C23" s="56" t="str">
        <f t="shared" ref="C23:D23" si="1">concatenate("'",countif(C2:C22,"1/*")+countif(C2:C22,"2/*")*2,"/",countif(C2:C22,"*/1")+countif(C2:C22,"*/2")*2)</f>
        <v>'4/4</v>
      </c>
      <c r="D23" s="56" t="str">
        <f t="shared" si="1"/>
        <v>'1/1</v>
      </c>
      <c r="E23" s="49"/>
      <c r="F23" s="49"/>
      <c r="G23" s="49"/>
      <c r="H23" s="51"/>
      <c r="I23" s="49"/>
      <c r="J23" s="54" t="s">
        <v>58</v>
      </c>
    </row>
    <row r="24">
      <c r="B24" s="52"/>
      <c r="C24" s="49"/>
      <c r="D24" s="49"/>
      <c r="E24" s="49"/>
      <c r="F24" s="49"/>
      <c r="G24" s="49"/>
      <c r="H24" s="51"/>
      <c r="I24" s="49"/>
      <c r="J24" s="54" t="s">
        <v>58</v>
      </c>
    </row>
    <row r="25">
      <c r="B25" s="52"/>
      <c r="C25" s="49"/>
      <c r="D25" s="49"/>
      <c r="E25" s="49"/>
      <c r="F25" s="49"/>
      <c r="G25" s="49"/>
      <c r="H25" s="51"/>
      <c r="I25" s="48"/>
      <c r="J25" s="54" t="s">
        <v>58</v>
      </c>
    </row>
  </sheetData>
  <drawing r:id="rId1"/>
</worksheet>
</file>