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8800" windowHeight="12435"/>
  </bookViews>
  <sheets>
    <sheet name="Moorings" sheetId="1" r:id="rId1"/>
    <sheet name="Asset_Cal_Info" sheetId="2" r:id="rId2"/>
    <sheet name="IntegrationEvents" sheetId="3" r:id="rId3"/>
    <sheet name="Verification" sheetId="4" r:id="rId4"/>
  </sheets>
  <calcPr calcId="152511"/>
</workbook>
</file>

<file path=xl/calcChain.xml><?xml version="1.0" encoding="utf-8"?>
<calcChain xmlns="http://schemas.openxmlformats.org/spreadsheetml/2006/main">
  <c r="M10" i="1" l="1"/>
  <c r="N10" i="1"/>
  <c r="M11" i="1"/>
  <c r="N11" i="1"/>
  <c r="E20" i="4"/>
  <c r="D20" i="4"/>
  <c r="C20" i="4"/>
  <c r="B20" i="4"/>
  <c r="E13" i="3"/>
  <c r="D13" i="3"/>
  <c r="F13" i="3" s="1"/>
  <c r="C13" i="3"/>
  <c r="A13" i="3"/>
  <c r="F12" i="3"/>
  <c r="E12" i="3"/>
  <c r="D12" i="3"/>
  <c r="C12" i="3"/>
  <c r="B12" i="3"/>
  <c r="A12" i="3"/>
  <c r="E11" i="3"/>
  <c r="D11" i="3"/>
  <c r="F11" i="3" s="1"/>
  <c r="C11" i="3"/>
  <c r="A11" i="3"/>
  <c r="F10" i="3"/>
  <c r="E10" i="3"/>
  <c r="D10" i="3"/>
  <c r="C10" i="3"/>
  <c r="B10" i="3"/>
  <c r="A10" i="3"/>
  <c r="E9" i="3"/>
  <c r="D9" i="3"/>
  <c r="F9" i="3" s="1"/>
  <c r="C9" i="3"/>
  <c r="A9" i="3"/>
  <c r="F8" i="3"/>
  <c r="E8" i="3"/>
  <c r="D8" i="3"/>
  <c r="C8" i="3"/>
  <c r="B8" i="3"/>
  <c r="A8" i="3"/>
  <c r="E7" i="3"/>
  <c r="D7" i="3"/>
  <c r="F7" i="3" s="1"/>
  <c r="C7" i="3"/>
  <c r="A7" i="3"/>
  <c r="F6" i="3"/>
  <c r="E6" i="3"/>
  <c r="D6" i="3"/>
  <c r="C6" i="3"/>
  <c r="B6" i="3"/>
  <c r="A6" i="3"/>
  <c r="E5" i="3"/>
  <c r="D5" i="3"/>
  <c r="F5" i="3" s="1"/>
  <c r="C5" i="3"/>
  <c r="A5" i="3"/>
  <c r="F4" i="3"/>
  <c r="E4" i="3"/>
  <c r="D4" i="3"/>
  <c r="C4" i="3"/>
  <c r="B4" i="3"/>
  <c r="A4" i="3"/>
  <c r="E3" i="3"/>
  <c r="D3" i="3"/>
  <c r="F3" i="3" s="1"/>
  <c r="C3" i="3"/>
  <c r="A3" i="3"/>
  <c r="F2" i="3"/>
  <c r="E2" i="3"/>
  <c r="D2" i="3"/>
  <c r="C2" i="3"/>
  <c r="B2" i="3"/>
  <c r="A2" i="3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F14" i="2"/>
  <c r="F13" i="2"/>
  <c r="F12" i="2"/>
  <c r="F11" i="2"/>
  <c r="F10" i="2"/>
  <c r="F9" i="2"/>
  <c r="F8" i="2"/>
  <c r="F7" i="2"/>
  <c r="F6" i="2"/>
  <c r="F5" i="2"/>
  <c r="F4" i="2"/>
  <c r="F3" i="2"/>
  <c r="F2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1" i="4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3" l="1"/>
  <c r="B5" i="3"/>
  <c r="B7" i="3"/>
  <c r="B9" i="3"/>
  <c r="B11" i="3"/>
  <c r="B13" i="3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equipment list has ATAPL-58328-00004 (which is a sphere, not seismometer) - assume typo, serial number matches 0011A, new convention, changed to 00011
	-Dan Mergens</t>
        </r>
      </text>
    </comment>
    <comment ref="C4" authorId="0" shapeId="0">
      <text>
        <r>
          <rPr>
            <sz val="10"/>
            <color rgb="FF000000"/>
            <rFont val="Arial"/>
          </rPr>
          <t>equipment list had T1077, but that doesn't match others - assumed typo
	-Dan Mergens</t>
        </r>
      </text>
    </comment>
    <comment ref="A5" authorId="0" shapeId="0">
      <text>
        <r>
          <rPr>
            <sz val="10"/>
            <color rgb="FF000000"/>
            <rFont val="Arial"/>
          </rPr>
          <t>equipment list had 0009A, but bulk load serial number matches to 0004A, new convention doesn't use A - changed to 00004
	-Dan Mergens</t>
        </r>
      </text>
    </comment>
    <comment ref="B5" authorId="0" shapeId="0">
      <text>
        <r>
          <rPr>
            <sz val="10"/>
            <color rgb="FF000000"/>
            <rFont val="Arial"/>
          </rPr>
          <t>typo in RSN equipment list - has OPSSPA, should be OBSSPA
	-Dan Mergens</t>
        </r>
      </text>
    </comment>
    <comment ref="A6" authorId="0" shapeId="0">
      <text>
        <r>
          <rPr>
            <sz val="10"/>
            <color rgb="FF000000"/>
            <rFont val="Arial"/>
          </rPr>
          <t>equipment list had 0004A, bulk load serial number match is 0003A, convention - changed to 00003
	-Dan Mergens</t>
        </r>
      </text>
    </comment>
    <comment ref="A7" authorId="0" shapeId="0">
      <text>
        <r>
          <rPr>
            <sz val="10"/>
            <color rgb="FF000000"/>
            <rFont val="Arial"/>
          </rPr>
          <t>equipment list had 00003A/B, serial number matches 0009A in bulk load - convention - changed to 00009
	-Dan Mergens</t>
        </r>
      </text>
    </comment>
    <comment ref="A11" authorId="0" shapeId="0">
      <text>
        <r>
          <rPr>
            <sz val="10"/>
            <color rgb="FF000000"/>
            <rFont val="Arial"/>
          </rPr>
          <t>missing from equipment list
	-Dan Mergens</t>
        </r>
      </text>
    </comment>
  </commentList>
</comments>
</file>

<file path=xl/sharedStrings.xml><?xml version="1.0" encoding="utf-8"?>
<sst xmlns="http://schemas.openxmlformats.org/spreadsheetml/2006/main" count="167" uniqueCount="82">
  <si>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</si>
  <si>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</si>
  <si>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</si>
  <si>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</si>
  <si>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</si>
  <si>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</si>
  <si>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</si>
  <si>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</si>
  <si>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</si>
  <si>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</si>
  <si>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</si>
  <si>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</si>
  <si>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ATAPL-65310-020-0004</t>
  </si>
  <si>
    <t>RS01SUM1-LJ01B</t>
  </si>
  <si>
    <t>SN0004</t>
  </si>
  <si>
    <t>44° 34.1508'N</t>
  </si>
  <si>
    <t>125° 08.8830'W</t>
  </si>
  <si>
    <t>TN-313</t>
  </si>
  <si>
    <t>ATAPL-58693-00004</t>
  </si>
  <si>
    <t>RS01SUM1-LJ01B-05-HYDLFA104</t>
  </si>
  <si>
    <t>44° 34.1496'N</t>
  </si>
  <si>
    <t>125° 08.8740'W</t>
  </si>
  <si>
    <t>TN-299</t>
  </si>
  <si>
    <t>ATAPL-58331-00011</t>
  </si>
  <si>
    <t>RS01SUM1-LJ01B-05-OBSBBA101</t>
  </si>
  <si>
    <t>T6J77</t>
  </si>
  <si>
    <t>ATAPL-58331-00004</t>
  </si>
  <si>
    <t>RS01SUM1-LJ01B-06-OBSSPA103</t>
  </si>
  <si>
    <t>T6J70</t>
  </si>
  <si>
    <t>44° 34.0434'N</t>
  </si>
  <si>
    <t>125° 08.6508'W</t>
  </si>
  <si>
    <t>ATAPL-58331-00003</t>
  </si>
  <si>
    <t>RS01SUM1-LJ01B-07-OBSSPA102</t>
  </si>
  <si>
    <t>T6J69</t>
  </si>
  <si>
    <t>44° 34.3914'N</t>
  </si>
  <si>
    <t>125° 08.6352'W</t>
  </si>
  <si>
    <t>ATAPL-58331-00009</t>
  </si>
  <si>
    <t>RS01SUM1-LJ01B-08-OBSSPA101</t>
  </si>
  <si>
    <t>T6J75</t>
  </si>
  <si>
    <t>44° 34.3818'N</t>
  </si>
  <si>
    <t>125° 09.1500'W</t>
  </si>
  <si>
    <t>ATAPL-69923-00001</t>
  </si>
  <si>
    <t>RS01SUM1-LJ01B-09-PRESTB102</t>
  </si>
  <si>
    <t>5471540-0031</t>
  </si>
  <si>
    <t>44° 34.1562'N</t>
  </si>
  <si>
    <t>125° 08.8824'W</t>
  </si>
  <si>
    <t>ATAPL-67979-00001</t>
  </si>
  <si>
    <t>RS01SUM1-LJ01B-12-VEL3DB104</t>
  </si>
  <si>
    <t>44° 34.1466'N</t>
  </si>
  <si>
    <t>125° 08.8782'W</t>
  </si>
  <si>
    <t>ATAPL-65291-020-0044</t>
  </si>
  <si>
    <t>RS01SUM1-LV01B</t>
  </si>
  <si>
    <t>SN0044</t>
  </si>
  <si>
    <t>44° 34.1502' N</t>
  </si>
  <si>
    <t>125° 08.8878' W</t>
  </si>
  <si>
    <t>N00298</t>
  </si>
  <si>
    <t>RS01SUM1-PN01B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</si>
  <si>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</si>
  <si>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</si>
  <si>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</si>
  <si>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</si>
  <si>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</si>
  <si>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</si>
  <si>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</si>
  <si>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</si>
  <si>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</si>
  <si>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</si>
  <si>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</si>
  <si>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</si>
  <si>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</si>
  <si>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</si>
  <si>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</si>
  <si>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</si>
  <si>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</si>
  <si>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</si>
  <si>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</si>
  <si>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</si>
  <si>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</si>
  <si>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</si>
  <si>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</si>
  <si>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>no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</si>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</sst>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#,##0.000000000"/>
    <numFmt numFmtId="166" formatCode="#,##0.00000"/>
    <numFmt numFmtId="167" formatCode="m&quot;/&quot;d&quot;/&quot;yyyy"/>
  </numFmts>
  <fonts count="9" x14ac:knownFonts="1">
    <font>
      <sz val="10"/>
      <color rgb="FF000000"/>
      <name val="Arial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999999"/>
      <name val="Calibri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15" fontId="2" fillId="0" borderId="0" xfId="0" applyNumberFormat="1" applyFont="1" applyAlignment="1">
      <alignment horizontal="center" wrapText="1"/>
    </xf>
    <xf numFmtId="2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right" vertical="center"/>
    </xf>
    <xf numFmtId="0" fontId="4" fillId="0" borderId="0" xfId="0" applyFont="1"/>
    <xf numFmtId="165" fontId="1" fillId="0" borderId="0" xfId="0" applyNumberFormat="1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/>
    <xf numFmtId="167" fontId="3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790575</xdr:colOff>
      <xdr:row>48</xdr:row>
      <xdr:rowOff>19050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J21" sqref="J21"/>
    </sheetView>
  </sheetViews>
  <sheetFormatPr defaultColWidth="17.28515625" defaultRowHeight="15" customHeight="1" x14ac:dyDescent="0.2"/>
  <cols>
    <col min="1" max="1" width="20.5703125" customWidth="1"/>
    <col min="2" max="2" width="31" customWidth="1"/>
    <col min="3" max="3" width="14.7109375" customWidth="1"/>
    <col min="4" max="7" width="12.140625" customWidth="1"/>
    <col min="8" max="8" width="16.140625" customWidth="1"/>
    <col min="9" max="9" width="18.140625" customWidth="1"/>
    <col min="10" max="11" width="10.28515625" customWidth="1"/>
    <col min="12" max="14" width="14.42578125" customWidth="1"/>
  </cols>
  <sheetData>
    <row r="1" spans="1:14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2" spans="1:14" ht="15.75" customHeight="1" x14ac:dyDescent="0.25">
      <c r="A2" s="2" t="s">
        <v>12</v>
      </c>
      <c r="B2" s="3" t="s">
        <v>13</v>
      </c>
      <c r="C2" s="4" t="s">
        <v>14</v>
      </c>
      <c r="D2" s="4">
        <v>1</v>
      </c>
      <c r="E2" s="5">
        <v>41888</v>
      </c>
      <c r="F2" s="6">
        <v>0.68611111111111112</v>
      </c>
      <c r="G2" s="7"/>
      <c r="H2" s="8" t="s">
        <v>15</v>
      </c>
      <c r="I2" s="8" t="s">
        <v>16</v>
      </c>
      <c r="J2" s="9">
        <v>776</v>
      </c>
      <c r="K2" s="4" t="s">
        <v>17</v>
      </c>
      <c r="L2" s="10"/>
      <c r="M2" s="11">
        <f t="shared" ref="M2:M9" si="0">((LEFT(H2,(FIND("°",H2,1)-1)))+(MID(H2,(FIND("°",H2,1)+1),(FIND("'",H2,1))-(FIND("°",H2,1)+1))/60))*(IF(RIGHT(H2,1)="N",1,-1))</f>
        <v>44.569180000000003</v>
      </c>
      <c r="N2" s="11">
        <f t="shared" ref="N2:N9" si="1">((LEFT(I2,(FIND("°",I2,1)-1)))+(MID(I2,(FIND("°",I2,1)+1),(FIND("'",I2,1))-(FIND("°",I2,1)+1))/60))*(IF(RIGHT(I2,1)="E",1,-1))</f>
        <v>-125.14805</v>
      </c>
    </row>
    <row r="3" spans="1:14" ht="15.75" customHeight="1" x14ac:dyDescent="0.25">
      <c r="A3" s="2" t="s">
        <v>18</v>
      </c>
      <c r="B3" s="12" t="s">
        <v>19</v>
      </c>
      <c r="C3" s="8">
        <v>299465</v>
      </c>
      <c r="D3" s="8">
        <v>1</v>
      </c>
      <c r="E3" s="13">
        <v>41493</v>
      </c>
      <c r="F3" s="14">
        <v>4.9305555555555554E-2</v>
      </c>
      <c r="G3" s="7"/>
      <c r="H3" s="8" t="s">
        <v>20</v>
      </c>
      <c r="I3" s="8" t="s">
        <v>21</v>
      </c>
      <c r="J3" s="15">
        <v>775</v>
      </c>
      <c r="K3" s="16" t="s">
        <v>22</v>
      </c>
      <c r="L3" s="10"/>
      <c r="M3" s="11">
        <f t="shared" si="0"/>
        <v>44.569159999999997</v>
      </c>
      <c r="N3" s="11">
        <f t="shared" si="1"/>
        <v>-125.14790000000001</v>
      </c>
    </row>
    <row r="4" spans="1:14" ht="15.75" customHeight="1" x14ac:dyDescent="0.25">
      <c r="A4" s="17" t="s">
        <v>23</v>
      </c>
      <c r="B4" s="12" t="s">
        <v>24</v>
      </c>
      <c r="C4" s="18" t="s">
        <v>25</v>
      </c>
      <c r="D4" s="8">
        <v>1</v>
      </c>
      <c r="E4" s="13">
        <v>41493</v>
      </c>
      <c r="F4" s="14">
        <v>4.9305555555555554E-2</v>
      </c>
      <c r="G4" s="7"/>
      <c r="H4" s="8" t="s">
        <v>20</v>
      </c>
      <c r="I4" s="8" t="s">
        <v>21</v>
      </c>
      <c r="J4" s="15">
        <v>775</v>
      </c>
      <c r="K4" s="16" t="s">
        <v>22</v>
      </c>
      <c r="L4" s="10"/>
      <c r="M4" s="11">
        <f t="shared" si="0"/>
        <v>44.569159999999997</v>
      </c>
      <c r="N4" s="11">
        <f t="shared" si="1"/>
        <v>-125.14790000000001</v>
      </c>
    </row>
    <row r="5" spans="1:14" ht="15.75" customHeight="1" x14ac:dyDescent="0.25">
      <c r="A5" s="17" t="s">
        <v>26</v>
      </c>
      <c r="B5" s="19" t="s">
        <v>27</v>
      </c>
      <c r="C5" s="8" t="s">
        <v>28</v>
      </c>
      <c r="D5" s="8">
        <v>1</v>
      </c>
      <c r="E5" s="13">
        <v>41883</v>
      </c>
      <c r="F5" s="14">
        <v>0.81458333333333333</v>
      </c>
      <c r="G5" s="7"/>
      <c r="H5" s="8" t="s">
        <v>29</v>
      </c>
      <c r="I5" s="8" t="s">
        <v>30</v>
      </c>
      <c r="J5" s="15">
        <v>789</v>
      </c>
      <c r="K5" s="8" t="s">
        <v>17</v>
      </c>
      <c r="L5" s="10"/>
      <c r="M5" s="11">
        <f t="shared" si="0"/>
        <v>44.567390000000003</v>
      </c>
      <c r="N5" s="11">
        <f t="shared" si="1"/>
        <v>-125.14418000000001</v>
      </c>
    </row>
    <row r="6" spans="1:14" ht="15.75" customHeight="1" x14ac:dyDescent="0.25">
      <c r="A6" s="17" t="s">
        <v>31</v>
      </c>
      <c r="B6" s="12" t="s">
        <v>32</v>
      </c>
      <c r="C6" s="8" t="s">
        <v>33</v>
      </c>
      <c r="D6" s="8">
        <v>1</v>
      </c>
      <c r="E6" s="13">
        <v>41883</v>
      </c>
      <c r="F6" s="14">
        <v>0.63680555555555551</v>
      </c>
      <c r="G6" s="7"/>
      <c r="H6" s="8" t="s">
        <v>34</v>
      </c>
      <c r="I6" s="8" t="s">
        <v>35</v>
      </c>
      <c r="J6" s="15">
        <v>788</v>
      </c>
      <c r="K6" s="8" t="s">
        <v>17</v>
      </c>
      <c r="L6" s="10"/>
      <c r="M6" s="11">
        <f t="shared" si="0"/>
        <v>44.573189999999997</v>
      </c>
      <c r="N6" s="11">
        <f t="shared" si="1"/>
        <v>-125.14391999999999</v>
      </c>
    </row>
    <row r="7" spans="1:14" ht="15.75" customHeight="1" x14ac:dyDescent="0.25">
      <c r="A7" s="17" t="s">
        <v>36</v>
      </c>
      <c r="B7" s="12" t="s">
        <v>37</v>
      </c>
      <c r="C7" s="8" t="s">
        <v>38</v>
      </c>
      <c r="D7" s="8">
        <v>1</v>
      </c>
      <c r="E7" s="13">
        <v>41883</v>
      </c>
      <c r="F7" s="14">
        <v>0.50208333333333333</v>
      </c>
      <c r="G7" s="7"/>
      <c r="H7" s="8" t="s">
        <v>39</v>
      </c>
      <c r="I7" s="8" t="s">
        <v>40</v>
      </c>
      <c r="J7" s="15">
        <v>818</v>
      </c>
      <c r="K7" s="8" t="s">
        <v>17</v>
      </c>
      <c r="L7" s="10"/>
      <c r="M7" s="11">
        <f t="shared" si="0"/>
        <v>44.573030000000003</v>
      </c>
      <c r="N7" s="11">
        <f t="shared" si="1"/>
        <v>-125.1525</v>
      </c>
    </row>
    <row r="8" spans="1:14" ht="15.75" customHeight="1" x14ac:dyDescent="0.25">
      <c r="A8" s="2" t="s">
        <v>41</v>
      </c>
      <c r="B8" s="12" t="s">
        <v>42</v>
      </c>
      <c r="C8" s="8" t="s">
        <v>43</v>
      </c>
      <c r="D8" s="8">
        <v>1</v>
      </c>
      <c r="E8" s="13">
        <v>41889</v>
      </c>
      <c r="F8" s="14">
        <v>0.43194444444444446</v>
      </c>
      <c r="G8" s="7"/>
      <c r="H8" s="8" t="s">
        <v>44</v>
      </c>
      <c r="I8" s="8" t="s">
        <v>45</v>
      </c>
      <c r="J8" s="15">
        <v>775</v>
      </c>
      <c r="K8" s="8" t="s">
        <v>17</v>
      </c>
      <c r="L8" s="10"/>
      <c r="M8" s="11">
        <f t="shared" si="0"/>
        <v>44.569270000000003</v>
      </c>
      <c r="N8" s="11">
        <f t="shared" si="1"/>
        <v>-125.14803999999999</v>
      </c>
    </row>
    <row r="9" spans="1:14" ht="15.75" customHeight="1" x14ac:dyDescent="0.25">
      <c r="A9" s="2" t="s">
        <v>46</v>
      </c>
      <c r="B9" s="12" t="s">
        <v>47</v>
      </c>
      <c r="C9" s="8">
        <v>10306</v>
      </c>
      <c r="D9" s="8">
        <v>1</v>
      </c>
      <c r="E9" s="13">
        <v>41891</v>
      </c>
      <c r="F9" s="14">
        <v>1.8749999999999999E-2</v>
      </c>
      <c r="G9" s="7"/>
      <c r="H9" s="8" t="s">
        <v>48</v>
      </c>
      <c r="I9" s="8" t="s">
        <v>49</v>
      </c>
      <c r="J9" s="15">
        <v>775</v>
      </c>
      <c r="K9" s="8" t="s">
        <v>17</v>
      </c>
      <c r="L9" s="10"/>
      <c r="M9" s="11">
        <f t="shared" si="0"/>
        <v>44.569110000000002</v>
      </c>
      <c r="N9" s="11">
        <f t="shared" si="1"/>
        <v>-125.14797</v>
      </c>
    </row>
    <row r="10" spans="1:14" ht="15.75" customHeight="1" x14ac:dyDescent="0.25">
      <c r="A10" s="2" t="s">
        <v>50</v>
      </c>
      <c r="B10" s="12" t="s">
        <v>51</v>
      </c>
      <c r="C10" s="8" t="s">
        <v>52</v>
      </c>
      <c r="D10" s="8">
        <v>1</v>
      </c>
      <c r="E10" s="13">
        <v>41888</v>
      </c>
      <c r="F10" s="14">
        <v>0.62361111111111112</v>
      </c>
      <c r="G10" s="7"/>
      <c r="H10" s="8" t="s">
        <v>53</v>
      </c>
      <c r="I10" s="8" t="s">
        <v>54</v>
      </c>
      <c r="J10" s="15">
        <v>776</v>
      </c>
      <c r="K10" s="8" t="s">
        <v>17</v>
      </c>
      <c r="L10" s="20"/>
      <c r="M10" s="21">
        <f t="shared" ref="M10:M11" si="2">((LEFT(H10,(FIND("°",H10,1)-1)))+(MID(H10,(FIND("°",H10,1)+1),(FIND("'",H10,1))-(FIND("°",H10,1)+1))/60))*(IF(RIGHT(H10,1)="N",1,-1))</f>
        <v>44.56917</v>
      </c>
      <c r="N10" s="21">
        <f t="shared" ref="N10:N11" si="3">((LEFT(I10,(FIND("°",I10,1)-1)))+(MID(I10,(FIND("°",I10,1)+1),(FIND("'",I10,1))-(FIND("°",I10,1)+1))/60))*(IF(RIGHT(I10,1)="E",1,-1))</f>
        <v>-125.14812999999999</v>
      </c>
    </row>
    <row r="11" spans="1:14" ht="15.75" customHeight="1" x14ac:dyDescent="0.25">
      <c r="A11" s="17" t="s">
        <v>55</v>
      </c>
      <c r="B11" s="12" t="s">
        <v>56</v>
      </c>
      <c r="C11" s="8"/>
      <c r="D11" s="16">
        <v>1</v>
      </c>
      <c r="E11" s="13">
        <v>41888</v>
      </c>
      <c r="F11" s="14">
        <v>0.64027777777777772</v>
      </c>
      <c r="G11" s="7"/>
      <c r="H11" s="8" t="s">
        <v>53</v>
      </c>
      <c r="I11" s="8" t="s">
        <v>54</v>
      </c>
      <c r="J11" s="15">
        <v>776</v>
      </c>
      <c r="K11" s="8" t="s">
        <v>17</v>
      </c>
      <c r="L11" s="20"/>
      <c r="M11" s="21">
        <f t="shared" si="2"/>
        <v>44.56917</v>
      </c>
      <c r="N11" s="21">
        <f t="shared" si="3"/>
        <v>-125.14812999999999</v>
      </c>
    </row>
    <row r="12" spans="1:14" ht="15.75" customHeight="1" x14ac:dyDescent="0.25">
      <c r="A12" s="20"/>
      <c r="B12" s="22"/>
      <c r="C12" s="20"/>
      <c r="D12" s="20"/>
      <c r="E12" s="22"/>
      <c r="F12" s="20"/>
      <c r="G12" s="20"/>
      <c r="H12" s="22"/>
      <c r="I12" s="22"/>
      <c r="J12" s="20"/>
      <c r="K12" s="20"/>
      <c r="L12" s="20"/>
      <c r="M12" s="21"/>
      <c r="N12" s="21"/>
    </row>
    <row r="13" spans="1:14" ht="15.75" customHeight="1" x14ac:dyDescent="0.25">
      <c r="A13" s="20"/>
      <c r="B13" s="22"/>
      <c r="C13" s="20"/>
      <c r="D13" s="20"/>
      <c r="E13" s="22"/>
      <c r="F13" s="20"/>
      <c r="G13" s="20"/>
      <c r="H13" s="22"/>
      <c r="I13" s="22"/>
      <c r="J13" s="20"/>
      <c r="K13" s="20"/>
      <c r="L13" s="20"/>
      <c r="M13" s="21"/>
      <c r="N13" s="21"/>
    </row>
    <row r="14" spans="1:14" ht="15.75" customHeight="1" x14ac:dyDescent="0.25">
      <c r="A14" s="20"/>
      <c r="B14" s="22"/>
      <c r="C14" s="20"/>
      <c r="D14" s="20"/>
      <c r="E14" s="22"/>
      <c r="F14" s="20"/>
      <c r="G14" s="20"/>
      <c r="H14" s="22"/>
      <c r="I14" s="22"/>
      <c r="J14" s="20"/>
      <c r="K14" s="20"/>
      <c r="L14" s="20"/>
      <c r="M14" s="21"/>
      <c r="N14" s="21"/>
    </row>
    <row r="15" spans="1:14" ht="15.75" customHeight="1" x14ac:dyDescent="0.25">
      <c r="A15" s="20"/>
      <c r="B15" s="22"/>
      <c r="C15" s="20"/>
      <c r="D15" s="20"/>
      <c r="E15" s="22"/>
      <c r="F15" s="20"/>
      <c r="G15" s="20"/>
      <c r="H15" s="22"/>
      <c r="I15" s="22"/>
      <c r="J15" s="20"/>
      <c r="K15" s="20"/>
      <c r="L15" s="20"/>
      <c r="M15" s="21"/>
      <c r="N15" s="21"/>
    </row>
    <row r="16" spans="1:14" ht="15.75" customHeight="1" x14ac:dyDescent="0.25">
      <c r="A16" s="20"/>
      <c r="B16" s="22"/>
      <c r="C16" s="20"/>
      <c r="D16" s="20"/>
      <c r="E16" s="22"/>
      <c r="F16" s="20"/>
      <c r="G16" s="20"/>
      <c r="H16" s="22"/>
      <c r="I16" s="22"/>
      <c r="J16" s="20"/>
      <c r="K16" s="20"/>
      <c r="L16" s="20"/>
      <c r="M16" s="21"/>
      <c r="N16" s="21"/>
    </row>
    <row r="17" spans="1:14" ht="15.75" customHeight="1" x14ac:dyDescent="0.25">
      <c r="A17" s="20"/>
      <c r="B17" s="22"/>
      <c r="C17" s="20"/>
      <c r="D17" s="20"/>
      <c r="E17" s="22"/>
      <c r="F17" s="20"/>
      <c r="G17" s="20"/>
      <c r="H17" s="22"/>
      <c r="I17" s="22"/>
      <c r="J17" s="20"/>
      <c r="K17" s="20"/>
      <c r="L17" s="20"/>
      <c r="M17" s="21"/>
      <c r="N17" s="21"/>
    </row>
    <row r="18" spans="1:14" ht="15.75" customHeight="1" x14ac:dyDescent="0.25">
      <c r="A18" s="20"/>
      <c r="B18" s="22"/>
      <c r="C18" s="20"/>
      <c r="D18" s="20"/>
      <c r="E18" s="22"/>
      <c r="F18" s="20"/>
      <c r="G18" s="20"/>
      <c r="H18" s="22"/>
      <c r="I18" s="22"/>
      <c r="J18" s="20"/>
      <c r="K18" s="20"/>
      <c r="L18" s="20"/>
      <c r="M18" s="21"/>
      <c r="N18" s="21"/>
    </row>
    <row r="19" spans="1:14" ht="15.75" customHeight="1" x14ac:dyDescent="0.25">
      <c r="A19" s="20"/>
      <c r="B19" s="22"/>
      <c r="C19" s="20"/>
      <c r="D19" s="20"/>
      <c r="E19" s="22"/>
      <c r="F19" s="20"/>
      <c r="G19" s="20"/>
      <c r="H19" s="22"/>
      <c r="I19" s="22"/>
      <c r="J19" s="20"/>
      <c r="K19" s="20"/>
      <c r="L19" s="20"/>
      <c r="M19" s="21"/>
      <c r="N19" s="21"/>
    </row>
    <row r="20" spans="1:14" ht="15.75" customHeight="1" x14ac:dyDescent="0.25">
      <c r="A20" s="20"/>
      <c r="B20" s="22"/>
      <c r="C20" s="20"/>
      <c r="D20" s="20"/>
      <c r="E20" s="22"/>
      <c r="F20" s="20"/>
      <c r="G20" s="20"/>
      <c r="H20" s="22"/>
      <c r="I20" s="22"/>
      <c r="J20" s="20"/>
      <c r="K20" s="20"/>
      <c r="L20" s="20"/>
      <c r="M20" s="21"/>
      <c r="N20" s="21"/>
    </row>
    <row r="21" spans="1:14" ht="15.75" customHeight="1" x14ac:dyDescent="0.25">
      <c r="A21" s="20"/>
      <c r="B21" s="22"/>
      <c r="C21" s="20"/>
      <c r="D21" s="20"/>
      <c r="E21" s="22"/>
      <c r="F21" s="20"/>
      <c r="G21" s="20"/>
      <c r="H21" s="22"/>
      <c r="I21" s="22"/>
      <c r="J21" s="20"/>
      <c r="K21" s="20"/>
      <c r="L21" s="20"/>
      <c r="M21" s="21"/>
      <c r="N21" s="21"/>
    </row>
    <row r="22" spans="1:14" ht="15.75" customHeight="1" x14ac:dyDescent="0.25">
      <c r="A22" s="20"/>
      <c r="B22" s="22"/>
      <c r="C22" s="20"/>
      <c r="D22" s="20"/>
      <c r="E22" s="22"/>
      <c r="F22" s="20"/>
      <c r="G22" s="20"/>
      <c r="H22" s="22"/>
      <c r="I22" s="22"/>
      <c r="J22" s="20"/>
      <c r="K22" s="20"/>
      <c r="L22" s="20"/>
      <c r="M22" s="21"/>
      <c r="N22" s="21"/>
    </row>
    <row r="23" spans="1:14" ht="15.75" customHeight="1" x14ac:dyDescent="0.25">
      <c r="A23" s="20"/>
      <c r="B23" s="22"/>
      <c r="C23" s="20"/>
      <c r="D23" s="20"/>
      <c r="E23" s="22"/>
      <c r="F23" s="20"/>
      <c r="G23" s="20"/>
      <c r="H23" s="22"/>
      <c r="I23" s="22"/>
      <c r="J23" s="20"/>
      <c r="K23" s="20"/>
      <c r="L23" s="20"/>
      <c r="M23" s="21"/>
      <c r="N23" s="2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30.42578125" customWidth="1"/>
    <col min="2" max="2" width="20.5703125" customWidth="1"/>
    <col min="3" max="4" width="13.5703125" customWidth="1"/>
    <col min="5" max="5" width="21.140625" customWidth="1"/>
    <col min="6" max="6" width="14.42578125" customWidth="1"/>
    <col min="7" max="8" width="26.5703125" customWidth="1"/>
    <col min="9" max="9" width="14.42578125" customWidth="1"/>
  </cols>
  <sheetData>
    <row r="1" spans="1:9" ht="28.5" customHeight="1" x14ac:dyDescent="0.2">
      <c r="A1" s="1" t="s">
        <v>1</v>
      </c>
      <c r="B1" s="1" t="s">
        <v>0</v>
      </c>
      <c r="C1" s="1" t="s">
        <v>57</v>
      </c>
      <c r="D1" s="1" t="s">
        <v>3</v>
      </c>
      <c r="E1" s="1" t="s">
        <v>58</v>
      </c>
      <c r="F1" s="1" t="s">
        <v>59</v>
      </c>
      <c r="G1" s="1" t="s">
        <v>60</v>
      </c>
      <c r="H1" s="1" t="s">
        <v>61</v>
      </c>
      <c r="I1" s="23" t="s">
        <v>11</v>
      </c>
    </row>
    <row r="2" spans="1:9" ht="15.75" customHeight="1" x14ac:dyDescent="0.25">
      <c r="A2" s="24"/>
      <c r="B2" s="24" t="str">
        <f ca="1">IFERROR(__xludf.DUMMYFUNCTION("if(isblank(A2),"""",filter(Moorings!A:A,Moorings!B:B=left(A2,14),Moorings!D:D=D2))"),"")</f>
        <v/>
      </c>
      <c r="C2" s="24" t="str">
        <f ca="1">IFERROR(__xludf.DUMMYFUNCTION("if(isblank(A2),"""",filter(Moorings!C:C,Moorings!B:B=left(A2,14),Moorings!D:D=D2))"),"")</f>
        <v/>
      </c>
      <c r="D2" s="24"/>
      <c r="E2" s="24" t="str">
        <f ca="1">IFERROR(__xludf.DUMMYFUNCTION("if(isblank(A2),"""",filter(Moorings!A:A,Moorings!B:B=A2,Moorings!D:D=D2))"),"")</f>
        <v/>
      </c>
      <c r="F2" s="24" t="str">
        <f ca="1">IFERROR(__xludf.DUMMYFUNCTION("if(isblank(A2),"""",filter(Moorings!C:C,Moorings!B:B=A2,Moorings!D:D=D2))"),"")</f>
        <v/>
      </c>
      <c r="G2" s="24"/>
      <c r="H2" s="25"/>
      <c r="I2" s="26"/>
    </row>
    <row r="3" spans="1:9" ht="14.25" customHeight="1" x14ac:dyDescent="0.25">
      <c r="A3" s="27" t="s">
        <v>19</v>
      </c>
      <c r="B3" s="28" t="str">
        <f ca="1">IFERROR(__xludf.DUMMYFUNCTION("if(isblank(A3),"""",filter(Moorings!A:A,Moorings!B:B=left(A3,14),Moorings!D:D=D3))"),"ATAPL-65310-020-0004")</f>
        <v>ATAPL-65310-020-0004</v>
      </c>
      <c r="C3" s="28" t="str">
        <f ca="1">IFERROR(__xludf.DUMMYFUNCTION("if(isblank(A3),"""",filter(Moorings!C:C,Moorings!B:B=left(A3,14),Moorings!D:D=D3))"),"SN0004")</f>
        <v>SN0004</v>
      </c>
      <c r="D3" s="29">
        <v>1</v>
      </c>
      <c r="E3" s="28" t="str">
        <f ca="1">IFERROR(__xludf.DUMMYFUNCTION("if(isblank(A3),"""",filter(Moorings!A:A,Moorings!B:B=A3,Moorings!D:D=D3))"),"ATAPL-58693-00004")</f>
        <v>ATAPL-58693-00004</v>
      </c>
      <c r="F3" s="28" t="str">
        <f ca="1">IFERROR(__xludf.DUMMYFUNCTION("if(isblank(A3),"""",filter(Moorings!C:C,Moorings!B:B=A3,Moorings!D:D=D3))"),"299465")</f>
        <v>299465</v>
      </c>
      <c r="G3" s="27"/>
      <c r="H3" s="30"/>
      <c r="I3" s="31"/>
    </row>
    <row r="4" spans="1:9" ht="14.25" customHeight="1" x14ac:dyDescent="0.25">
      <c r="A4" s="27" t="s">
        <v>24</v>
      </c>
      <c r="B4" s="28" t="str">
        <f ca="1">IFERROR(__xludf.DUMMYFUNCTION("if(isblank(A4),"""",filter(Moorings!A:A,Moorings!B:B=left(A4,14),Moorings!D:D=D4))"),"ATAPL-65310-020-0004")</f>
        <v>ATAPL-65310-020-0004</v>
      </c>
      <c r="C4" s="28" t="str">
        <f ca="1">IFERROR(__xludf.DUMMYFUNCTION("if(isblank(A4),"""",filter(Moorings!C:C,Moorings!B:B=left(A4,14),Moorings!D:D=D4))"),"SN0004")</f>
        <v>SN0004</v>
      </c>
      <c r="D4" s="29">
        <v>1</v>
      </c>
      <c r="E4" s="28" t="str">
        <f ca="1">IFERROR(__xludf.DUMMYFUNCTION("if(isblank(A4),"""",filter(Moorings!A:A,Moorings!B:B=A4,Moorings!D:D=D4))"),"ATAPL-58331-00011")</f>
        <v>ATAPL-58331-00011</v>
      </c>
      <c r="F4" s="28" t="str">
        <f ca="1">IFERROR(__xludf.DUMMYFUNCTION("if(isblank(A4),"""",filter(Moorings!C:C,Moorings!B:B=A4,Moorings!D:D=D4))"),"T6J77")</f>
        <v>T6J77</v>
      </c>
      <c r="G4" s="27"/>
      <c r="H4" s="32"/>
      <c r="I4" s="31"/>
    </row>
    <row r="5" spans="1:9" ht="14.25" customHeight="1" x14ac:dyDescent="0.25">
      <c r="A5" s="27" t="s">
        <v>27</v>
      </c>
      <c r="B5" s="28" t="str">
        <f ca="1">IFERROR(__xludf.DUMMYFUNCTION("if(isblank(A5),"""",filter(Moorings!A:A,Moorings!B:B=left(A5,14),Moorings!D:D=D5))"),"ATAPL-65310-020-0004")</f>
        <v>ATAPL-65310-020-0004</v>
      </c>
      <c r="C5" s="28" t="str">
        <f ca="1">IFERROR(__xludf.DUMMYFUNCTION("if(isblank(A5),"""",filter(Moorings!C:C,Moorings!B:B=left(A5,14),Moorings!D:D=D5))"),"SN0004")</f>
        <v>SN0004</v>
      </c>
      <c r="D5" s="29">
        <v>1</v>
      </c>
      <c r="E5" s="28" t="str">
        <f ca="1">IFERROR(__xludf.DUMMYFUNCTION("if(isblank(A5),"""",filter(Moorings!A:A,Moorings!B:B=A5,Moorings!D:D=D5))"),"ATAPL-58331-00004")</f>
        <v>ATAPL-58331-00004</v>
      </c>
      <c r="F5" s="28" t="str">
        <f ca="1">IFERROR(__xludf.DUMMYFUNCTION("if(isblank(A5),"""",filter(Moorings!C:C,Moorings!B:B=A5,Moorings!D:D=D5))"),"T6J70")</f>
        <v>T6J70</v>
      </c>
      <c r="G5" s="27"/>
      <c r="H5" s="32"/>
      <c r="I5" s="31"/>
    </row>
    <row r="6" spans="1:9" ht="14.25" customHeight="1" x14ac:dyDescent="0.25">
      <c r="A6" s="27" t="s">
        <v>32</v>
      </c>
      <c r="B6" s="28" t="str">
        <f ca="1">IFERROR(__xludf.DUMMYFUNCTION("if(isblank(A6),"""",filter(Moorings!A:A,Moorings!B:B=left(A6,14),Moorings!D:D=D6))"),"ATAPL-65310-020-0004")</f>
        <v>ATAPL-65310-020-0004</v>
      </c>
      <c r="C6" s="28" t="str">
        <f ca="1">IFERROR(__xludf.DUMMYFUNCTION("if(isblank(A6),"""",filter(Moorings!C:C,Moorings!B:B=left(A6,14),Moorings!D:D=D6))"),"SN0004")</f>
        <v>SN0004</v>
      </c>
      <c r="D6" s="29">
        <v>1</v>
      </c>
      <c r="E6" s="28" t="str">
        <f ca="1">IFERROR(__xludf.DUMMYFUNCTION("if(isblank(A6),"""",filter(Moorings!A:A,Moorings!B:B=A6,Moorings!D:D=D6))"),"ATAPL-58331-00003")</f>
        <v>ATAPL-58331-00003</v>
      </c>
      <c r="F6" s="28" t="str">
        <f ca="1">IFERROR(__xludf.DUMMYFUNCTION("if(isblank(A6),"""",filter(Moorings!C:C,Moorings!B:B=A6,Moorings!D:D=D6))"),"T6J69")</f>
        <v>T6J69</v>
      </c>
      <c r="G6" s="27"/>
      <c r="H6" s="32"/>
      <c r="I6" s="31"/>
    </row>
    <row r="7" spans="1:9" ht="14.25" customHeight="1" x14ac:dyDescent="0.25">
      <c r="A7" s="27" t="s">
        <v>37</v>
      </c>
      <c r="B7" s="28" t="str">
        <f ca="1">IFERROR(__xludf.DUMMYFUNCTION("if(isblank(A7),"""",filter(Moorings!A:A,Moorings!B:B=left(A7,14),Moorings!D:D=D7))"),"ATAPL-65310-020-0004")</f>
        <v>ATAPL-65310-020-0004</v>
      </c>
      <c r="C7" s="28" t="str">
        <f ca="1">IFERROR(__xludf.DUMMYFUNCTION("if(isblank(A7),"""",filter(Moorings!C:C,Moorings!B:B=left(A7,14),Moorings!D:D=D7))"),"SN0004")</f>
        <v>SN0004</v>
      </c>
      <c r="D7" s="29">
        <v>1</v>
      </c>
      <c r="E7" s="28" t="str">
        <f ca="1">IFERROR(__xludf.DUMMYFUNCTION("if(isblank(A7),"""",filter(Moorings!A:A,Moorings!B:B=A7,Moorings!D:D=D7))"),"ATAPL-58331-00009")</f>
        <v>ATAPL-58331-00009</v>
      </c>
      <c r="F7" s="28" t="str">
        <f ca="1">IFERROR(__xludf.DUMMYFUNCTION("if(isblank(A7),"""",filter(Moorings!C:C,Moorings!B:B=A7,Moorings!D:D=D7))"),"T6J75")</f>
        <v>T6J75</v>
      </c>
      <c r="G7" s="27"/>
      <c r="H7" s="32"/>
      <c r="I7" s="31"/>
    </row>
    <row r="8" spans="1:9" ht="14.25" customHeight="1" x14ac:dyDescent="0.25">
      <c r="A8" s="33" t="s">
        <v>42</v>
      </c>
      <c r="B8" s="28" t="str">
        <f ca="1">IFERROR(__xludf.DUMMYFUNCTION("if(isblank(A8),"""",filter(Moorings!A:A,Moorings!B:B=left(A8,14),Moorings!D:D=D8))"),"ATAPL-65310-020-0004")</f>
        <v>ATAPL-65310-020-0004</v>
      </c>
      <c r="C8" s="28" t="str">
        <f ca="1">IFERROR(__xludf.DUMMYFUNCTION("if(isblank(A8),"""",filter(Moorings!C:C,Moorings!B:B=left(A8,14),Moorings!D:D=D8))"),"SN0004")</f>
        <v>SN0004</v>
      </c>
      <c r="D8" s="29">
        <v>1</v>
      </c>
      <c r="E8" s="28" t="str">
        <f ca="1">IFERROR(__xludf.DUMMYFUNCTION("if(isblank(A8),"""",filter(Moorings!A:A,Moorings!B:B=A8,Moorings!D:D=D8))"),"ATAPL-69923-00001")</f>
        <v>ATAPL-69923-00001</v>
      </c>
      <c r="F8" s="28" t="str">
        <f ca="1">IFERROR(__xludf.DUMMYFUNCTION("if(isblank(A8),"""",filter(Moorings!C:C,Moorings!B:B=A8,Moorings!D:D=D8))"),"5471540-0031")</f>
        <v>5471540-0031</v>
      </c>
      <c r="G8" s="27"/>
      <c r="H8" s="32"/>
      <c r="I8" s="31"/>
    </row>
    <row r="9" spans="1:9" ht="15.75" customHeight="1" x14ac:dyDescent="0.25">
      <c r="A9" s="34"/>
      <c r="B9" s="24" t="str">
        <f ca="1">IFERROR(__xludf.DUMMYFUNCTION("if(isblank(A9),"""",filter(Moorings!A:A,Moorings!B:B=left(A9,14),Moorings!D:D=D9))"),"")</f>
        <v/>
      </c>
      <c r="C9" s="24" t="str">
        <f ca="1">IFERROR(__xludf.DUMMYFUNCTION("if(isblank(A9),"""",filter(Moorings!C:C,Moorings!B:B=left(A9,14),Moorings!D:D=D9))"),"")</f>
        <v/>
      </c>
      <c r="D9" s="29"/>
      <c r="E9" s="24" t="str">
        <f ca="1">IFERROR(__xludf.DUMMYFUNCTION("if(isblank(A9),"""",filter(Moorings!A:A,Moorings!B:B=A9,Moorings!D:D=D9))"),"")</f>
        <v/>
      </c>
      <c r="F9" s="24" t="str">
        <f ca="1">IFERROR(__xludf.DUMMYFUNCTION("if(isblank(A9),"""",filter(Moorings!C:C,Moorings!B:B=A9,Moorings!D:D=D9))"),"")</f>
        <v/>
      </c>
      <c r="G9" s="27"/>
      <c r="H9" s="30"/>
      <c r="I9" s="31"/>
    </row>
    <row r="10" spans="1:9" ht="14.25" customHeight="1" x14ac:dyDescent="0.25">
      <c r="A10" s="35" t="s">
        <v>47</v>
      </c>
      <c r="B10" s="28" t="str">
        <f ca="1">IFERROR(__xludf.DUMMYFUNCTION("if(isblank(A10),"""",filter(Moorings!A:A,Moorings!B:B=left(A10,14),Moorings!D:D=D10))"),"ATAPL-65310-020-0004")</f>
        <v>ATAPL-65310-020-0004</v>
      </c>
      <c r="C10" s="28" t="str">
        <f ca="1">IFERROR(__xludf.DUMMYFUNCTION("if(isblank(A10),"""",filter(Moorings!C:C,Moorings!B:B=left(A10,14),Moorings!D:D=D10))"),"SN0004")</f>
        <v>SN0004</v>
      </c>
      <c r="D10" s="29">
        <v>1</v>
      </c>
      <c r="E10" s="28" t="str">
        <f ca="1">IFERROR(__xludf.DUMMYFUNCTION("if(isblank(A10),"""",filter(Moorings!A:A,Moorings!B:B=A10,Moorings!D:D=D10))"),"ATAPL-67979-00001")</f>
        <v>ATAPL-67979-00001</v>
      </c>
      <c r="F10" s="28" t="str">
        <f ca="1">IFERROR(__xludf.DUMMYFUNCTION("if(isblank(A10),"""",filter(Moorings!C:C,Moorings!B:B=A10,Moorings!D:D=D10))"),"10306")</f>
        <v>10306</v>
      </c>
      <c r="G10" s="27" t="s">
        <v>62</v>
      </c>
      <c r="H10" s="32">
        <v>44.569183333333335</v>
      </c>
      <c r="I10" s="31"/>
    </row>
    <row r="11" spans="1:9" ht="14.25" customHeight="1" x14ac:dyDescent="0.25">
      <c r="A11" s="35" t="s">
        <v>47</v>
      </c>
      <c r="B11" s="28" t="str">
        <f ca="1">IFERROR(__xludf.DUMMYFUNCTION("if(isblank(A11),"""",filter(Moorings!A:A,Moorings!B:B=left(A11,14),Moorings!D:D=D11))"),"ATAPL-65310-020-0004")</f>
        <v>ATAPL-65310-020-0004</v>
      </c>
      <c r="C11" s="28" t="str">
        <f ca="1">IFERROR(__xludf.DUMMYFUNCTION("if(isblank(A11),"""",filter(Moorings!C:C,Moorings!B:B=left(A11,14),Moorings!D:D=D11))"),"SN0004")</f>
        <v>SN0004</v>
      </c>
      <c r="D11" s="29">
        <v>1</v>
      </c>
      <c r="E11" s="28" t="str">
        <f ca="1">IFERROR(__xludf.DUMMYFUNCTION("if(isblank(A11),"""",filter(Moorings!A:A,Moorings!B:B=A11,Moorings!D:D=D11))"),"ATAPL-67979-00001")</f>
        <v>ATAPL-67979-00001</v>
      </c>
      <c r="F11" s="28" t="str">
        <f ca="1">IFERROR(__xludf.DUMMYFUNCTION("if(isblank(A11),"""",filter(Moorings!C:C,Moorings!B:B=A11,Moorings!D:D=D11))"),"10306")</f>
        <v>10306</v>
      </c>
      <c r="G11" s="27" t="s">
        <v>63</v>
      </c>
      <c r="H11" s="36">
        <v>-125.14805</v>
      </c>
      <c r="I11" s="31"/>
    </row>
    <row r="12" spans="1:9" ht="15.75" customHeight="1" x14ac:dyDescent="0.25">
      <c r="A12" s="35"/>
      <c r="B12" s="24" t="str">
        <f ca="1">IFERROR(__xludf.DUMMYFUNCTION("if(isblank(A12),"""",filter(Moorings!A:A,Moorings!B:B=left(A12,14),Moorings!D:D=D12))"),"")</f>
        <v/>
      </c>
      <c r="C12" s="24" t="str">
        <f ca="1">IFERROR(__xludf.DUMMYFUNCTION("if(isblank(A12),"""",filter(Moorings!C:C,Moorings!B:B=left(A12,14),Moorings!D:D=D12))"),"")</f>
        <v/>
      </c>
      <c r="D12" s="29"/>
      <c r="E12" s="24" t="str">
        <f ca="1">IFERROR(__xludf.DUMMYFUNCTION("if(isblank(A12),"""",filter(Moorings!A:A,Moorings!B:B=A12,Moorings!D:D=D12))"),"")</f>
        <v/>
      </c>
      <c r="F12" s="24" t="str">
        <f ca="1">IFERROR(__xludf.DUMMYFUNCTION("if(isblank(A12),"""",filter(Moorings!C:C,Moorings!B:B=A12,Moorings!D:D=D12))"),"")</f>
        <v/>
      </c>
      <c r="G12" s="27"/>
      <c r="H12" s="32"/>
      <c r="I12" s="31"/>
    </row>
    <row r="13" spans="1:9" ht="15.75" customHeight="1" x14ac:dyDescent="0.25">
      <c r="A13" s="20"/>
      <c r="B13" s="24" t="str">
        <f ca="1">IFERROR(__xludf.DUMMYFUNCTION("if(isblank(A13),"""",filter(Moorings!A:A,Moorings!B:B=left(A13,14),Moorings!D:D=D13))"),"")</f>
        <v/>
      </c>
      <c r="C13" s="24" t="str">
        <f ca="1">IFERROR(__xludf.DUMMYFUNCTION("if(isblank(A13),"""",filter(Moorings!C:C,Moorings!B:B=left(A13,14),Moorings!D:D=D13))"),"")</f>
        <v/>
      </c>
      <c r="D13" s="29"/>
      <c r="E13" s="24" t="str">
        <f ca="1">IFERROR(__xludf.DUMMYFUNCTION("if(isblank(A13),"""",filter(Moorings!A:A,Moorings!B:B=A13,Moorings!D:D=D13))"),"")</f>
        <v/>
      </c>
      <c r="F13" s="24" t="str">
        <f ca="1">IFERROR(__xludf.DUMMYFUNCTION("if(isblank(A13),"""",filter(Moorings!C:C,Moorings!B:B=A13,Moorings!D:D=D13))"),"")</f>
        <v/>
      </c>
      <c r="G13" s="27"/>
      <c r="H13" s="32"/>
      <c r="I13" s="31"/>
    </row>
    <row r="14" spans="1:9" ht="15.75" customHeight="1" x14ac:dyDescent="0.25">
      <c r="A14" s="20"/>
      <c r="B14" s="24" t="str">
        <f ca="1">IFERROR(__xludf.DUMMYFUNCTION("if(isblank(A14),"""",filter(Moorings!A:A,Moorings!B:B=left(A14,14),Moorings!D:D=D14))"),"")</f>
        <v/>
      </c>
      <c r="C14" s="24" t="str">
        <f ca="1">IFERROR(__xludf.DUMMYFUNCTION("if(isblank(A14),"""",filter(Moorings!C:C,Moorings!B:B=left(A14,14),Moorings!D:D=D14))"),"")</f>
        <v/>
      </c>
      <c r="D14" s="29"/>
      <c r="E14" s="24" t="str">
        <f ca="1">IFERROR(__xludf.DUMMYFUNCTION("if(isblank(A14),"""",filter(Moorings!A:A,Moorings!B:B=A14,Moorings!D:D=D14))"),"")</f>
        <v/>
      </c>
      <c r="F14" s="24" t="str">
        <f ca="1">IFERROR(__xludf.DUMMYFUNCTION("if(isblank(A14),"""",filter(Moorings!C:C,Moorings!B:B=A14,Moorings!D:D=D14))"),"")</f>
        <v/>
      </c>
      <c r="G14" s="27"/>
      <c r="H14" s="32"/>
      <c r="I14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1.85546875" customWidth="1"/>
    <col min="2" max="2" width="17.140625" customWidth="1"/>
    <col min="3" max="3" width="31.5703125" customWidth="1"/>
    <col min="4" max="4" width="7.7109375" customWidth="1"/>
    <col min="5" max="5" width="21.7109375" customWidth="1"/>
    <col min="6" max="6" width="9.85546875" customWidth="1"/>
    <col min="7" max="7" width="11.42578125" customWidth="1"/>
  </cols>
  <sheetData>
    <row r="1" spans="1:7" x14ac:dyDescent="0.25">
      <c r="A1" s="37" t="s">
        <v>64</v>
      </c>
      <c r="B1" s="38" t="s">
        <v>65</v>
      </c>
      <c r="C1" s="38" t="s">
        <v>66</v>
      </c>
      <c r="D1" s="38" t="s">
        <v>67</v>
      </c>
      <c r="E1" s="38" t="s">
        <v>68</v>
      </c>
      <c r="F1" s="38" t="s">
        <v>69</v>
      </c>
      <c r="G1" s="38" t="s">
        <v>70</v>
      </c>
    </row>
    <row r="2" spans="1:7" x14ac:dyDescent="0.25">
      <c r="A2" s="39" t="str">
        <f>Moorings!A2</f>
        <v>ATAPL-65310-020-0004</v>
      </c>
      <c r="B2" s="39" t="str">
        <f>IF(D2="Mooring",Moorings!B2,"")</f>
        <v>RS01SUM1-LJ01B</v>
      </c>
      <c r="C2" s="40" t="str">
        <f>IF(D2="Sensor",Moorings!B2,"")</f>
        <v/>
      </c>
      <c r="D2" s="24" t="str">
        <f>IF(ISBLANK(Moorings!B2),"",IF(LEN(Moorings!B2)&gt;14,"Sensor","Mooring"))</f>
        <v>Mooring</v>
      </c>
      <c r="E2" s="28" t="str">
        <f>Moorings!C2</f>
        <v>SN0004</v>
      </c>
      <c r="F2" s="41">
        <f>IF(D2="Mooring",Moorings!E2,"")</f>
        <v>41888</v>
      </c>
      <c r="G2" s="40"/>
    </row>
    <row r="3" spans="1:7" x14ac:dyDescent="0.25">
      <c r="A3" s="39" t="str">
        <f>Moorings!A3</f>
        <v>ATAPL-58693-00004</v>
      </c>
      <c r="B3" s="39" t="str">
        <f>IF(D3="Mooring",Moorings!B3,"")</f>
        <v/>
      </c>
      <c r="C3" s="39" t="str">
        <f>IF(D3="Sensor",Moorings!B3,"")</f>
        <v>RS01SUM1-LJ01B-05-HYDLFA104</v>
      </c>
      <c r="D3" s="24" t="str">
        <f>IF(ISBLANK(Moorings!B3),"",IF(LEN(Moorings!B3)&gt;14,"Sensor","Mooring"))</f>
        <v>Sensor</v>
      </c>
      <c r="E3" s="28">
        <f>Moorings!C3</f>
        <v>299465</v>
      </c>
      <c r="F3" s="41" t="str">
        <f>IF(D3="Mooring",Moorings!E3,"")</f>
        <v/>
      </c>
      <c r="G3" s="40"/>
    </row>
    <row r="4" spans="1:7" x14ac:dyDescent="0.25">
      <c r="A4" s="39" t="str">
        <f>Moorings!A4</f>
        <v>ATAPL-58331-00011</v>
      </c>
      <c r="B4" s="39" t="str">
        <f>IF(D4="Mooring",Moorings!B4,"")</f>
        <v/>
      </c>
      <c r="C4" s="39" t="str">
        <f>IF(D4="Sensor",Moorings!B4,"")</f>
        <v>RS01SUM1-LJ01B-05-OBSBBA101</v>
      </c>
      <c r="D4" s="24" t="str">
        <f>IF(ISBLANK(Moorings!B4),"",IF(LEN(Moorings!B4)&gt;14,"Sensor","Mooring"))</f>
        <v>Sensor</v>
      </c>
      <c r="E4" s="28" t="str">
        <f>Moorings!C4</f>
        <v>T6J77</v>
      </c>
      <c r="F4" s="41" t="str">
        <f>IF(D4="Mooring",Moorings!E4,"")</f>
        <v/>
      </c>
      <c r="G4" s="40"/>
    </row>
    <row r="5" spans="1:7" x14ac:dyDescent="0.25">
      <c r="A5" s="39" t="str">
        <f>Moorings!A5</f>
        <v>ATAPL-58331-00004</v>
      </c>
      <c r="B5" s="39" t="str">
        <f>IF(D5="Mooring",Moorings!B5,"")</f>
        <v/>
      </c>
      <c r="C5" s="39" t="str">
        <f>IF(D5="Sensor",Moorings!B5,"")</f>
        <v>RS01SUM1-LJ01B-06-OBSSPA103</v>
      </c>
      <c r="D5" s="24" t="str">
        <f>IF(ISBLANK(Moorings!B5),"",IF(LEN(Moorings!B5)&gt;14,"Sensor","Mooring"))</f>
        <v>Sensor</v>
      </c>
      <c r="E5" s="28" t="str">
        <f>Moorings!C5</f>
        <v>T6J70</v>
      </c>
      <c r="F5" s="41" t="str">
        <f>IF(D5="Mooring",Moorings!E5,"")</f>
        <v/>
      </c>
      <c r="G5" s="40"/>
    </row>
    <row r="6" spans="1:7" x14ac:dyDescent="0.25">
      <c r="A6" s="39" t="str">
        <f>Moorings!A6</f>
        <v>ATAPL-58331-00003</v>
      </c>
      <c r="B6" s="39" t="str">
        <f>IF(D6="Mooring",Moorings!B6,"")</f>
        <v/>
      </c>
      <c r="C6" s="39" t="str">
        <f>IF(D6="Sensor",Moorings!B6,"")</f>
        <v>RS01SUM1-LJ01B-07-OBSSPA102</v>
      </c>
      <c r="D6" s="24" t="str">
        <f>IF(ISBLANK(Moorings!B6),"",IF(LEN(Moorings!B6)&gt;14,"Sensor","Mooring"))</f>
        <v>Sensor</v>
      </c>
      <c r="E6" s="28" t="str">
        <f>Moorings!C6</f>
        <v>T6J69</v>
      </c>
      <c r="F6" s="41" t="str">
        <f>IF(D6="Mooring",Moorings!E6,"")</f>
        <v/>
      </c>
      <c r="G6" s="40"/>
    </row>
    <row r="7" spans="1:7" x14ac:dyDescent="0.25">
      <c r="A7" s="39" t="str">
        <f>Moorings!A7</f>
        <v>ATAPL-58331-00009</v>
      </c>
      <c r="B7" s="39" t="str">
        <f>IF(D7="Mooring",Moorings!B7,"")</f>
        <v/>
      </c>
      <c r="C7" s="39" t="str">
        <f>IF(D7="Sensor",Moorings!B7,"")</f>
        <v>RS01SUM1-LJ01B-08-OBSSPA101</v>
      </c>
      <c r="D7" s="24" t="str">
        <f>IF(ISBLANK(Moorings!B7),"",IF(LEN(Moorings!B7)&gt;14,"Sensor","Mooring"))</f>
        <v>Sensor</v>
      </c>
      <c r="E7" s="28" t="str">
        <f>Moorings!C7</f>
        <v>T6J75</v>
      </c>
      <c r="F7" s="41" t="str">
        <f>IF(D7="Mooring",Moorings!E7,"")</f>
        <v/>
      </c>
      <c r="G7" s="40"/>
    </row>
    <row r="8" spans="1:7" x14ac:dyDescent="0.25">
      <c r="A8" s="39" t="str">
        <f>Moorings!A8</f>
        <v>ATAPL-69923-00001</v>
      </c>
      <c r="B8" s="39" t="str">
        <f>IF(D8="Mooring",Moorings!B8,"")</f>
        <v/>
      </c>
      <c r="C8" s="39" t="str">
        <f>IF(D8="Sensor",Moorings!B8,"")</f>
        <v>RS01SUM1-LJ01B-09-PRESTB102</v>
      </c>
      <c r="D8" s="24" t="str">
        <f>IF(ISBLANK(Moorings!B8),"",IF(LEN(Moorings!B8)&gt;14,"Sensor","Mooring"))</f>
        <v>Sensor</v>
      </c>
      <c r="E8" s="28" t="str">
        <f>Moorings!C8</f>
        <v>5471540-0031</v>
      </c>
      <c r="F8" s="41" t="str">
        <f>IF(D8="Mooring",Moorings!E8,"")</f>
        <v/>
      </c>
      <c r="G8" s="40"/>
    </row>
    <row r="9" spans="1:7" x14ac:dyDescent="0.25">
      <c r="A9" s="39" t="str">
        <f>Moorings!A9</f>
        <v>ATAPL-67979-00001</v>
      </c>
      <c r="B9" s="39" t="str">
        <f>IF(D9="Mooring",Moorings!B9,"")</f>
        <v/>
      </c>
      <c r="C9" s="39" t="str">
        <f>IF(D9="Sensor",Moorings!B9,"")</f>
        <v>RS01SUM1-LJ01B-12-VEL3DB104</v>
      </c>
      <c r="D9" s="24" t="str">
        <f>IF(ISBLANK(Moorings!B9),"",IF(LEN(Moorings!B9)&gt;14,"Sensor","Mooring"))</f>
        <v>Sensor</v>
      </c>
      <c r="E9" s="28">
        <f>Moorings!C9</f>
        <v>10306</v>
      </c>
      <c r="F9" s="41" t="str">
        <f>IF(D9="Mooring",Moorings!E9,"")</f>
        <v/>
      </c>
      <c r="G9" s="40"/>
    </row>
    <row r="10" spans="1:7" x14ac:dyDescent="0.25">
      <c r="A10" s="39" t="str">
        <f>Moorings!A10</f>
        <v>ATAPL-65291-020-0044</v>
      </c>
      <c r="B10" s="39" t="str">
        <f>IF(D10="Mooring",Moorings!B10,"")</f>
        <v>RS01SUM1-LV01B</v>
      </c>
      <c r="C10" s="40" t="str">
        <f>IF(D10="Sensor",Moorings!B10,"")</f>
        <v/>
      </c>
      <c r="D10" s="24" t="str">
        <f>IF(ISBLANK(Moorings!B10),"",IF(LEN(Moorings!B10)&gt;14,"Sensor","Mooring"))</f>
        <v>Mooring</v>
      </c>
      <c r="E10" s="28" t="str">
        <f>Moorings!C10</f>
        <v>SN0044</v>
      </c>
      <c r="F10" s="41">
        <f>IF(D10="Mooring",Moorings!E10,"")</f>
        <v>41888</v>
      </c>
      <c r="G10" s="40"/>
    </row>
    <row r="11" spans="1:7" x14ac:dyDescent="0.25">
      <c r="A11" s="39" t="str">
        <f>Moorings!A11</f>
        <v>N00298</v>
      </c>
      <c r="B11" s="39" t="str">
        <f>IF(D11="Mooring",Moorings!B11,"")</f>
        <v>RS01SUM1-PN01B</v>
      </c>
      <c r="C11" s="40" t="str">
        <f>IF(D11="Sensor",Moorings!B11,"")</f>
        <v/>
      </c>
      <c r="D11" s="24" t="str">
        <f>IF(ISBLANK(Moorings!B11),"",IF(LEN(Moorings!B11)&gt;14,"Sensor","Mooring"))</f>
        <v>Mooring</v>
      </c>
      <c r="E11" s="28">
        <f>Moorings!C11</f>
        <v>0</v>
      </c>
      <c r="F11" s="41">
        <f>IF(D11="Mooring",Moorings!E11,"")</f>
        <v>41888</v>
      </c>
      <c r="G11" s="40"/>
    </row>
    <row r="12" spans="1:7" x14ac:dyDescent="0.25">
      <c r="A12" s="39">
        <f>Moorings!A12</f>
        <v>0</v>
      </c>
      <c r="B12" s="39" t="str">
        <f>IF(D12="Mooring",Moorings!B12,"")</f>
        <v/>
      </c>
      <c r="C12" s="40" t="str">
        <f>IF(D12="Sensor",Moorings!B12,"")</f>
        <v/>
      </c>
      <c r="D12" s="24" t="str">
        <f>IF(ISBLANK(Moorings!B12),"",IF(LEN(Moorings!B12)&gt;14,"Sensor","Mooring"))</f>
        <v/>
      </c>
      <c r="E12" s="28">
        <f>Moorings!C12</f>
        <v>0</v>
      </c>
      <c r="F12" s="41" t="str">
        <f>IF(D12="Mooring",Moorings!E12,"")</f>
        <v/>
      </c>
      <c r="G12" s="40"/>
    </row>
    <row r="13" spans="1:7" x14ac:dyDescent="0.25">
      <c r="A13" s="39">
        <f>Moorings!A13</f>
        <v>0</v>
      </c>
      <c r="B13" s="39" t="str">
        <f>IF(D13="Mooring",Moorings!B13,"")</f>
        <v/>
      </c>
      <c r="C13" s="40" t="str">
        <f>IF(D13="Sensor",Moorings!B13,"")</f>
        <v/>
      </c>
      <c r="D13" s="24" t="str">
        <f>IF(ISBLANK(Moorings!B13),"",IF(LEN(Moorings!B13)&gt;14,"Sensor","Mooring"))</f>
        <v/>
      </c>
      <c r="E13" s="28">
        <f>Moorings!C13</f>
        <v>0</v>
      </c>
      <c r="F13" s="41" t="str">
        <f>IF(D13="Mooring",Moorings!E13,"")</f>
        <v/>
      </c>
      <c r="G13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17.28515625" defaultRowHeight="15" customHeight="1" x14ac:dyDescent="0.2"/>
  <cols>
    <col min="1" max="1" width="33.42578125" customWidth="1"/>
    <col min="2" max="2" width="11.5703125" customWidth="1"/>
    <col min="3" max="3" width="18.140625" customWidth="1"/>
    <col min="4" max="4" width="11.42578125" customWidth="1"/>
    <col min="5" max="5" width="10.28515625" customWidth="1"/>
    <col min="6" max="6" width="7" customWidth="1"/>
    <col min="7" max="7" width="5.7109375" customWidth="1"/>
    <col min="8" max="8" width="16" customWidth="1"/>
    <col min="9" max="9" width="19.42578125" customWidth="1"/>
    <col min="10" max="10" width="11" customWidth="1"/>
  </cols>
  <sheetData>
    <row r="1" spans="1:11" x14ac:dyDescent="0.25">
      <c r="A1" s="42" t="str">
        <f ca="1">IFERROR(__xludf.DUMMYFUNCTION("sort(unique(Moorings!B:B))"),"Ref Des")</f>
        <v>Ref Des</v>
      </c>
      <c r="B1" s="43" t="s">
        <v>71</v>
      </c>
      <c r="C1" s="44" t="s">
        <v>72</v>
      </c>
      <c r="D1" s="45" t="s">
        <v>73</v>
      </c>
      <c r="E1" s="45" t="s">
        <v>74</v>
      </c>
      <c r="F1" s="45" t="s">
        <v>75</v>
      </c>
      <c r="G1" s="45"/>
      <c r="H1" s="45" t="s">
        <v>76</v>
      </c>
      <c r="I1" s="44" t="s">
        <v>72</v>
      </c>
      <c r="J1" s="45" t="s">
        <v>75</v>
      </c>
    </row>
    <row r="2" spans="1:11" ht="15" customHeight="1" x14ac:dyDescent="0.2">
      <c r="A2" t="s">
        <v>13</v>
      </c>
      <c r="B2" s="46" t="s">
        <v>77</v>
      </c>
      <c r="C2" s="47" t="s">
        <v>77</v>
      </c>
      <c r="D2" s="46" t="s">
        <v>78</v>
      </c>
      <c r="E2" s="46"/>
      <c r="F2" s="48"/>
      <c r="G2" s="48"/>
      <c r="H2" s="46"/>
      <c r="I2" s="49"/>
      <c r="J2" s="48"/>
    </row>
    <row r="3" spans="1:11" ht="15" customHeight="1" x14ac:dyDescent="0.2">
      <c r="A3" t="s">
        <v>19</v>
      </c>
      <c r="B3" s="46" t="s">
        <v>77</v>
      </c>
      <c r="C3" s="47" t="s">
        <v>77</v>
      </c>
      <c r="D3" s="46" t="s">
        <v>78</v>
      </c>
      <c r="E3" s="46" t="s">
        <v>79</v>
      </c>
      <c r="F3" s="46"/>
      <c r="G3" s="46"/>
      <c r="H3" s="48"/>
      <c r="I3" s="50"/>
      <c r="J3" s="46"/>
    </row>
    <row r="4" spans="1:11" ht="15" customHeight="1" x14ac:dyDescent="0.2">
      <c r="A4" t="s">
        <v>24</v>
      </c>
      <c r="B4" s="46" t="s">
        <v>77</v>
      </c>
      <c r="C4" s="47" t="s">
        <v>77</v>
      </c>
      <c r="D4" s="46" t="s">
        <v>78</v>
      </c>
      <c r="E4" s="46" t="s">
        <v>79</v>
      </c>
      <c r="F4" s="48"/>
      <c r="G4" s="48"/>
      <c r="H4" s="48"/>
      <c r="I4" s="50"/>
      <c r="J4" s="48"/>
    </row>
    <row r="5" spans="1:11" ht="15" customHeight="1" x14ac:dyDescent="0.2">
      <c r="A5" t="s">
        <v>27</v>
      </c>
      <c r="B5" s="46" t="s">
        <v>77</v>
      </c>
      <c r="C5" s="47" t="s">
        <v>77</v>
      </c>
      <c r="D5" s="46" t="s">
        <v>78</v>
      </c>
      <c r="E5" s="46" t="s">
        <v>79</v>
      </c>
      <c r="F5" s="48"/>
      <c r="G5" s="48"/>
      <c r="H5" s="48"/>
      <c r="I5" s="49"/>
      <c r="J5" s="48"/>
    </row>
    <row r="6" spans="1:11" ht="15" customHeight="1" x14ac:dyDescent="0.2">
      <c r="A6" t="s">
        <v>32</v>
      </c>
      <c r="B6" s="46" t="s">
        <v>77</v>
      </c>
      <c r="C6" s="47" t="s">
        <v>77</v>
      </c>
      <c r="D6" s="46" t="s">
        <v>78</v>
      </c>
      <c r="E6" s="46" t="s">
        <v>79</v>
      </c>
      <c r="F6" s="46"/>
      <c r="G6" s="48"/>
      <c r="H6" s="48"/>
      <c r="I6" s="50"/>
      <c r="J6" s="48"/>
    </row>
    <row r="7" spans="1:11" ht="15" customHeight="1" x14ac:dyDescent="0.2">
      <c r="A7" t="s">
        <v>37</v>
      </c>
      <c r="B7" s="46" t="s">
        <v>77</v>
      </c>
      <c r="C7" s="47" t="s">
        <v>77</v>
      </c>
      <c r="D7" s="46" t="s">
        <v>78</v>
      </c>
      <c r="E7" s="46" t="s">
        <v>79</v>
      </c>
      <c r="F7" s="48"/>
      <c r="G7" s="48"/>
      <c r="H7" s="48"/>
      <c r="I7" s="50"/>
      <c r="J7" s="48"/>
    </row>
    <row r="8" spans="1:11" ht="15" customHeight="1" x14ac:dyDescent="0.2">
      <c r="A8" t="s">
        <v>42</v>
      </c>
      <c r="B8" s="46" t="s">
        <v>77</v>
      </c>
      <c r="C8" s="47" t="s">
        <v>77</v>
      </c>
      <c r="D8" s="46" t="s">
        <v>78</v>
      </c>
      <c r="E8" s="46" t="s">
        <v>79</v>
      </c>
      <c r="F8" s="48"/>
      <c r="G8" s="48"/>
      <c r="H8" s="48"/>
      <c r="I8" s="49"/>
      <c r="J8" s="48"/>
    </row>
    <row r="9" spans="1:11" ht="15" customHeight="1" x14ac:dyDescent="0.2">
      <c r="A9" t="s">
        <v>47</v>
      </c>
      <c r="B9" s="46" t="s">
        <v>77</v>
      </c>
      <c r="C9" s="47" t="s">
        <v>77</v>
      </c>
      <c r="D9" s="46" t="s">
        <v>78</v>
      </c>
      <c r="E9" s="46" t="s">
        <v>78</v>
      </c>
      <c r="F9" s="46" t="s">
        <v>77</v>
      </c>
      <c r="G9" s="48"/>
      <c r="H9" s="48"/>
      <c r="I9" s="50"/>
      <c r="J9" s="48"/>
    </row>
    <row r="10" spans="1:11" ht="15" customHeight="1" x14ac:dyDescent="0.2">
      <c r="A10" t="s">
        <v>51</v>
      </c>
      <c r="B10" s="46" t="s">
        <v>77</v>
      </c>
      <c r="C10" s="47" t="s">
        <v>80</v>
      </c>
      <c r="D10" s="46" t="s">
        <v>78</v>
      </c>
      <c r="E10" s="46" t="s">
        <v>79</v>
      </c>
      <c r="F10" s="48"/>
      <c r="G10" s="48"/>
      <c r="H10" s="48"/>
      <c r="I10" s="50"/>
      <c r="J10" s="48"/>
    </row>
    <row r="11" spans="1:11" ht="15" customHeight="1" x14ac:dyDescent="0.2">
      <c r="A11" t="s">
        <v>56</v>
      </c>
      <c r="B11" s="46" t="s">
        <v>77</v>
      </c>
      <c r="C11" s="47" t="s">
        <v>80</v>
      </c>
      <c r="D11" s="46" t="s">
        <v>78</v>
      </c>
      <c r="E11" s="46" t="s">
        <v>79</v>
      </c>
      <c r="F11" s="48"/>
      <c r="G11" s="48"/>
      <c r="H11" s="46"/>
      <c r="I11" s="49"/>
      <c r="J11" s="48"/>
    </row>
    <row r="12" spans="1:11" ht="15" customHeight="1" x14ac:dyDescent="0.2">
      <c r="B12" s="46"/>
      <c r="C12" s="47"/>
      <c r="D12" s="46"/>
      <c r="E12" s="46"/>
      <c r="F12" s="48"/>
      <c r="G12" s="48"/>
      <c r="H12" s="48"/>
      <c r="I12" s="51"/>
      <c r="J12" s="46" t="s">
        <v>81</v>
      </c>
    </row>
    <row r="13" spans="1:11" ht="15" customHeight="1" x14ac:dyDescent="0.2">
      <c r="B13" s="46"/>
      <c r="C13" s="52"/>
      <c r="D13" s="46"/>
      <c r="E13" s="46"/>
      <c r="F13" s="48"/>
      <c r="G13" s="48"/>
      <c r="H13" s="48"/>
      <c r="I13" s="50"/>
      <c r="J13" s="46"/>
      <c r="K13" s="53" t="s">
        <v>81</v>
      </c>
    </row>
    <row r="14" spans="1:11" ht="15" customHeight="1" x14ac:dyDescent="0.2">
      <c r="B14" s="46"/>
      <c r="C14" s="47"/>
      <c r="D14" s="46"/>
      <c r="E14" s="46"/>
      <c r="F14" s="48"/>
      <c r="G14" s="48"/>
      <c r="H14" s="48"/>
      <c r="I14" s="50"/>
      <c r="J14" s="46"/>
      <c r="K14" s="53" t="s">
        <v>81</v>
      </c>
    </row>
    <row r="15" spans="1:11" ht="15" customHeight="1" x14ac:dyDescent="0.2">
      <c r="B15" s="46"/>
      <c r="C15" s="47"/>
      <c r="D15" s="46"/>
      <c r="E15" s="46"/>
      <c r="F15" s="48"/>
      <c r="G15" s="48"/>
      <c r="H15" s="48"/>
      <c r="I15" s="50"/>
      <c r="J15" s="46"/>
      <c r="K15" s="53" t="s">
        <v>81</v>
      </c>
    </row>
    <row r="16" spans="1:11" ht="15" customHeight="1" x14ac:dyDescent="0.2">
      <c r="B16" s="46"/>
      <c r="C16" s="47"/>
      <c r="D16" s="46"/>
      <c r="E16" s="46"/>
      <c r="F16" s="48"/>
      <c r="G16" s="48"/>
      <c r="H16" s="48"/>
      <c r="I16" s="50"/>
      <c r="J16" s="46"/>
      <c r="K16" s="53" t="s">
        <v>81</v>
      </c>
    </row>
    <row r="17" spans="1:11" ht="15" customHeight="1" x14ac:dyDescent="0.2">
      <c r="B17" s="46"/>
      <c r="C17" s="47"/>
      <c r="D17" s="46"/>
      <c r="E17" s="46"/>
      <c r="F17" s="48"/>
      <c r="G17" s="48"/>
      <c r="H17" s="48"/>
      <c r="I17" s="50"/>
      <c r="J17" s="48"/>
      <c r="K17" s="53" t="s">
        <v>81</v>
      </c>
    </row>
    <row r="18" spans="1:11" ht="15" customHeight="1" x14ac:dyDescent="0.2">
      <c r="B18" s="46"/>
      <c r="C18" s="47"/>
      <c r="D18" s="46"/>
      <c r="E18" s="46"/>
      <c r="F18" s="48"/>
      <c r="G18" s="48"/>
      <c r="H18" s="48"/>
      <c r="I18" s="50"/>
      <c r="J18" s="48"/>
      <c r="K18" s="53" t="s">
        <v>81</v>
      </c>
    </row>
    <row r="19" spans="1:11" ht="15" customHeight="1" x14ac:dyDescent="0.2">
      <c r="B19" s="46"/>
      <c r="C19" s="47"/>
      <c r="D19" s="46"/>
      <c r="E19" s="46"/>
      <c r="F19" s="48"/>
      <c r="G19" s="48"/>
      <c r="H19" s="48"/>
      <c r="I19" s="50"/>
      <c r="J19" s="48"/>
      <c r="K19" s="53" t="s">
        <v>81</v>
      </c>
    </row>
    <row r="20" spans="1:11" ht="15" customHeight="1" x14ac:dyDescent="0.2">
      <c r="A20" s="54"/>
      <c r="B20" s="55" t="str">
        <f>CONCATENATE(COUNTIF(B2:B19,"yes"),"/",COUNTA(B2:B19))</f>
        <v>10/10</v>
      </c>
      <c r="C20" s="55" t="str">
        <f>CONCATENATE("'",COUNTIF(C2:C19,"yes"),"/",COUNTA(C2:C19))</f>
        <v>'8/10</v>
      </c>
      <c r="D20" s="56" t="str">
        <f t="shared" ref="D20:E20" si="0">CONCATENATE("'",COUNTIF(D2:D19,"1/*")+COUNTIF(D2:D19,"2/*")*2,"/",COUNTIF(D2:D19,"*/1")+COUNTIF(D2:D19,"*/2")*2)</f>
        <v>'10/10</v>
      </c>
      <c r="E20" s="56" t="str">
        <f t="shared" si="0"/>
        <v>'1/1</v>
      </c>
      <c r="F20" s="48"/>
      <c r="G20" s="48"/>
      <c r="H20" s="48"/>
      <c r="I20" s="50"/>
      <c r="J20" s="48"/>
      <c r="K20" s="53" t="s">
        <v>81</v>
      </c>
    </row>
    <row r="21" spans="1:11" ht="15" customHeight="1" x14ac:dyDescent="0.2">
      <c r="B21" s="48"/>
      <c r="C21" s="47"/>
      <c r="D21" s="46"/>
      <c r="E21" s="46"/>
      <c r="F21" s="48"/>
      <c r="G21" s="48"/>
      <c r="H21" s="48"/>
      <c r="I21" s="50"/>
      <c r="J21" s="48"/>
      <c r="K21" s="53" t="s">
        <v>81</v>
      </c>
    </row>
    <row r="22" spans="1:11" ht="15" customHeight="1" x14ac:dyDescent="0.2">
      <c r="B22" s="48"/>
      <c r="C22" s="52"/>
      <c r="D22" s="48"/>
      <c r="E22" s="48"/>
      <c r="F22" s="48"/>
      <c r="G22" s="48"/>
      <c r="H22" s="48"/>
      <c r="I22" s="50"/>
      <c r="J22" s="48"/>
      <c r="K22" s="53" t="s">
        <v>81</v>
      </c>
    </row>
    <row r="23" spans="1:11" ht="15" customHeight="1" x14ac:dyDescent="0.2">
      <c r="B23" s="48"/>
      <c r="C23" s="52"/>
      <c r="D23" s="48"/>
      <c r="E23" s="48"/>
      <c r="F23" s="48"/>
      <c r="G23" s="48"/>
      <c r="H23" s="48"/>
      <c r="I23" s="50"/>
      <c r="J23" s="48"/>
      <c r="K23" s="53" t="s">
        <v>81</v>
      </c>
    </row>
    <row r="24" spans="1:11" ht="15" customHeight="1" x14ac:dyDescent="0.2">
      <c r="B24" s="48"/>
      <c r="C24" s="52"/>
      <c r="D24" s="48"/>
      <c r="E24" s="48"/>
      <c r="F24" s="48"/>
      <c r="G24" s="48"/>
      <c r="H24" s="48"/>
      <c r="I24" s="50"/>
      <c r="J24" s="48"/>
      <c r="K24" s="53" t="s">
        <v>81</v>
      </c>
    </row>
    <row r="25" spans="1:11" ht="15" customHeight="1" x14ac:dyDescent="0.2">
      <c r="B25" s="48"/>
      <c r="C25" s="52"/>
      <c r="D25" s="48"/>
      <c r="E25" s="48"/>
      <c r="F25" s="48"/>
      <c r="G25" s="48"/>
      <c r="H25" s="48"/>
      <c r="I25" s="50"/>
      <c r="J25" s="46"/>
      <c r="K25" s="5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IntegrationEvents</vt:lpstr>
      <vt:lpstr>Verification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2016-07-12T13:43:53Z</dcterms:modified>
</cp:coreProperties>
</file>