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T1799\Documents\OOI\OOI Douments\CI\asset-management\deployment\"/>
    </mc:Choice>
  </mc:AlternateContent>
  <bookViews>
    <workbookView xWindow="0" yWindow="0" windowWidth="23490" windowHeight="10320"/>
  </bookViews>
  <sheets>
    <sheet name="Moorings" sheetId="1" r:id="rId1"/>
    <sheet name="Asset_Cal_Info" sheetId="2" r:id="rId2"/>
    <sheet name="IntegrationEvents" sheetId="3" r:id="rId3"/>
    <sheet name="Verification" sheetId="4" r:id="rId4"/>
  </sheets>
  <calcPr calcId="152511"/>
</workbook>
</file>

<file path=xl/calcChain.xml><?xml version="1.0" encoding="utf-8"?>
<calcChain xmlns="http://schemas.openxmlformats.org/spreadsheetml/2006/main">
  <c r="E23" i="4" l="1"/>
  <c r="D23" i="4"/>
  <c r="C23" i="4"/>
  <c r="E46" i="3"/>
  <c r="D46" i="3"/>
  <c r="F46" i="3" s="1"/>
  <c r="C46" i="3"/>
  <c r="A46" i="3"/>
  <c r="F45" i="3"/>
  <c r="E45" i="3"/>
  <c r="D45" i="3"/>
  <c r="C45" i="3" s="1"/>
  <c r="B45" i="3"/>
  <c r="A45" i="3"/>
  <c r="E44" i="3"/>
  <c r="D44" i="3"/>
  <c r="F44" i="3" s="1"/>
  <c r="C44" i="3"/>
  <c r="A44" i="3"/>
  <c r="F43" i="3"/>
  <c r="E43" i="3"/>
  <c r="D43" i="3"/>
  <c r="C43" i="3" s="1"/>
  <c r="B43" i="3"/>
  <c r="A43" i="3"/>
  <c r="E42" i="3"/>
  <c r="D42" i="3"/>
  <c r="F42" i="3" s="1"/>
  <c r="C42" i="3"/>
  <c r="A42" i="3"/>
  <c r="F41" i="3"/>
  <c r="E41" i="3"/>
  <c r="D41" i="3"/>
  <c r="C41" i="3" s="1"/>
  <c r="B41" i="3"/>
  <c r="A41" i="3"/>
  <c r="E40" i="3"/>
  <c r="D40" i="3"/>
  <c r="F40" i="3" s="1"/>
  <c r="C40" i="3"/>
  <c r="A40" i="3"/>
  <c r="F39" i="3"/>
  <c r="E39" i="3"/>
  <c r="D39" i="3"/>
  <c r="C39" i="3" s="1"/>
  <c r="B39" i="3"/>
  <c r="A39" i="3"/>
  <c r="E38" i="3"/>
  <c r="D38" i="3"/>
  <c r="F38" i="3" s="1"/>
  <c r="C38" i="3"/>
  <c r="A38" i="3"/>
  <c r="F37" i="3"/>
  <c r="E37" i="3"/>
  <c r="D37" i="3"/>
  <c r="C37" i="3" s="1"/>
  <c r="B37" i="3"/>
  <c r="A37" i="3"/>
  <c r="E36" i="3"/>
  <c r="D36" i="3"/>
  <c r="F36" i="3" s="1"/>
  <c r="C36" i="3"/>
  <c r="A36" i="3"/>
  <c r="F35" i="3"/>
  <c r="E35" i="3"/>
  <c r="D35" i="3"/>
  <c r="C35" i="3" s="1"/>
  <c r="B35" i="3"/>
  <c r="A35" i="3"/>
  <c r="E34" i="3"/>
  <c r="D34" i="3"/>
  <c r="F34" i="3" s="1"/>
  <c r="C34" i="3"/>
  <c r="A34" i="3"/>
  <c r="F33" i="3"/>
  <c r="E33" i="3"/>
  <c r="D33" i="3"/>
  <c r="C33" i="3" s="1"/>
  <c r="B33" i="3"/>
  <c r="A33" i="3"/>
  <c r="E32" i="3"/>
  <c r="D32" i="3"/>
  <c r="F32" i="3" s="1"/>
  <c r="C32" i="3"/>
  <c r="A32" i="3"/>
  <c r="F31" i="3"/>
  <c r="E31" i="3"/>
  <c r="D31" i="3"/>
  <c r="C31" i="3" s="1"/>
  <c r="B31" i="3"/>
  <c r="A31" i="3"/>
  <c r="E30" i="3"/>
  <c r="D30" i="3"/>
  <c r="F30" i="3" s="1"/>
  <c r="C30" i="3"/>
  <c r="A30" i="3"/>
  <c r="F29" i="3"/>
  <c r="E29" i="3"/>
  <c r="D29" i="3"/>
  <c r="C29" i="3" s="1"/>
  <c r="B29" i="3"/>
  <c r="A29" i="3"/>
  <c r="E28" i="3"/>
  <c r="D28" i="3"/>
  <c r="F28" i="3" s="1"/>
  <c r="C28" i="3"/>
  <c r="A28" i="3"/>
  <c r="F27" i="3"/>
  <c r="E27" i="3"/>
  <c r="D27" i="3"/>
  <c r="C27" i="3" s="1"/>
  <c r="B27" i="3"/>
  <c r="A27" i="3"/>
  <c r="E26" i="3"/>
  <c r="D26" i="3"/>
  <c r="F26" i="3" s="1"/>
  <c r="C26" i="3"/>
  <c r="A26" i="3"/>
  <c r="F25" i="3"/>
  <c r="E25" i="3"/>
  <c r="D25" i="3"/>
  <c r="C25" i="3" s="1"/>
  <c r="B25" i="3"/>
  <c r="A25" i="3"/>
  <c r="E24" i="3"/>
  <c r="D24" i="3"/>
  <c r="F24" i="3" s="1"/>
  <c r="C24" i="3"/>
  <c r="A24" i="3"/>
  <c r="F23" i="3"/>
  <c r="E23" i="3"/>
  <c r="D23" i="3"/>
  <c r="C23" i="3" s="1"/>
  <c r="B23" i="3"/>
  <c r="A23" i="3"/>
  <c r="E22" i="3"/>
  <c r="D22" i="3"/>
  <c r="F22" i="3" s="1"/>
  <c r="C22" i="3"/>
  <c r="A22" i="3"/>
  <c r="F21" i="3"/>
  <c r="E21" i="3"/>
  <c r="D21" i="3"/>
  <c r="C21" i="3" s="1"/>
  <c r="B21" i="3"/>
  <c r="A21" i="3"/>
  <c r="E20" i="3"/>
  <c r="D20" i="3"/>
  <c r="F20" i="3" s="1"/>
  <c r="C20" i="3"/>
  <c r="A20" i="3"/>
  <c r="F19" i="3"/>
  <c r="E19" i="3"/>
  <c r="D19" i="3"/>
  <c r="C19" i="3" s="1"/>
  <c r="B19" i="3"/>
  <c r="A19" i="3"/>
  <c r="E18" i="3"/>
  <c r="D18" i="3"/>
  <c r="F18" i="3" s="1"/>
  <c r="C18" i="3"/>
  <c r="A18" i="3"/>
  <c r="F17" i="3"/>
  <c r="E17" i="3"/>
  <c r="D17" i="3"/>
  <c r="C17" i="3" s="1"/>
  <c r="B17" i="3"/>
  <c r="A17" i="3"/>
  <c r="E16" i="3"/>
  <c r="D16" i="3"/>
  <c r="F16" i="3" s="1"/>
  <c r="C16" i="3"/>
  <c r="A16" i="3"/>
  <c r="F15" i="3"/>
  <c r="E15" i="3"/>
  <c r="D15" i="3"/>
  <c r="C15" i="3" s="1"/>
  <c r="B15" i="3"/>
  <c r="A15" i="3"/>
  <c r="E14" i="3"/>
  <c r="D14" i="3"/>
  <c r="F14" i="3" s="1"/>
  <c r="C14" i="3"/>
  <c r="A14" i="3"/>
  <c r="F13" i="3"/>
  <c r="E13" i="3"/>
  <c r="D13" i="3"/>
  <c r="C13" i="3" s="1"/>
  <c r="B13" i="3"/>
  <c r="A13" i="3"/>
  <c r="E12" i="3"/>
  <c r="D12" i="3"/>
  <c r="F12" i="3" s="1"/>
  <c r="C12" i="3"/>
  <c r="A12" i="3"/>
  <c r="F11" i="3"/>
  <c r="E11" i="3"/>
  <c r="D11" i="3"/>
  <c r="C11" i="3" s="1"/>
  <c r="B11" i="3"/>
  <c r="A11" i="3"/>
  <c r="E10" i="3"/>
  <c r="D10" i="3"/>
  <c r="F10" i="3" s="1"/>
  <c r="C10" i="3"/>
  <c r="A10" i="3"/>
  <c r="F9" i="3"/>
  <c r="E9" i="3"/>
  <c r="D9" i="3"/>
  <c r="C9" i="3" s="1"/>
  <c r="B9" i="3"/>
  <c r="A9" i="3"/>
  <c r="E8" i="3"/>
  <c r="D8" i="3"/>
  <c r="F8" i="3" s="1"/>
  <c r="C8" i="3"/>
  <c r="A8" i="3"/>
  <c r="F7" i="3"/>
  <c r="E7" i="3"/>
  <c r="D7" i="3"/>
  <c r="C7" i="3" s="1"/>
  <c r="B7" i="3"/>
  <c r="A7" i="3"/>
  <c r="E6" i="3"/>
  <c r="D6" i="3"/>
  <c r="F6" i="3" s="1"/>
  <c r="A6" i="3"/>
  <c r="F5" i="3"/>
  <c r="E5" i="3"/>
  <c r="D5" i="3"/>
  <c r="C5" i="3" s="1"/>
  <c r="B5" i="3"/>
  <c r="A5" i="3"/>
  <c r="E4" i="3"/>
  <c r="D4" i="3"/>
  <c r="F4" i="3" s="1"/>
  <c r="C4" i="3"/>
  <c r="A4" i="3"/>
  <c r="E3" i="3"/>
  <c r="D3" i="3"/>
  <c r="C3" i="3" s="1"/>
  <c r="A3" i="3"/>
  <c r="E2" i="3"/>
  <c r="D2" i="3"/>
  <c r="F2" i="3" s="1"/>
  <c r="C2" i="3"/>
  <c r="A2" i="3"/>
  <c r="N15" i="1"/>
  <c r="M15" i="1"/>
  <c r="N14" i="1"/>
  <c r="M14" i="1"/>
  <c r="N12" i="1"/>
  <c r="M12" i="1"/>
  <c r="N11" i="1"/>
  <c r="M11" i="1"/>
  <c r="N10" i="1"/>
  <c r="M10" i="1"/>
  <c r="N9" i="1"/>
  <c r="M9" i="1"/>
  <c r="N8" i="1"/>
  <c r="M8" i="1"/>
  <c r="N6" i="1"/>
  <c r="M6" i="1"/>
  <c r="N5" i="1"/>
  <c r="M5" i="1"/>
  <c r="N3" i="1"/>
  <c r="M3" i="1"/>
  <c r="N2" i="1"/>
  <c r="M2" i="1"/>
  <c r="C19" i="2"/>
  <c r="C18" i="2"/>
  <c r="C17" i="2"/>
  <c r="C16" i="2"/>
  <c r="C15" i="2"/>
  <c r="C14" i="2"/>
  <c r="C13" i="2"/>
  <c r="C12" i="2"/>
  <c r="C11" i="2"/>
  <c r="C10" i="2"/>
  <c r="C9" i="2"/>
  <c r="C8" i="2"/>
  <c r="C7" i="2"/>
  <c r="C6" i="2"/>
  <c r="C5" i="2"/>
  <c r="C4" i="2"/>
  <c r="C3" i="2"/>
  <c r="C2" i="2"/>
  <c r="F19" i="2"/>
  <c r="F16" i="2"/>
  <c r="F14" i="2"/>
  <c r="F11" i="2"/>
  <c r="F8" i="2"/>
  <c r="F6" i="2"/>
  <c r="F3" i="2"/>
  <c r="A1" i="4"/>
  <c r="E18" i="2"/>
  <c r="E16" i="2"/>
  <c r="E14" i="2"/>
  <c r="E11" i="2"/>
  <c r="E7" i="2"/>
  <c r="E5" i="2"/>
  <c r="E2" i="2"/>
  <c r="B19" i="2"/>
  <c r="B18" i="2"/>
  <c r="B17" i="2"/>
  <c r="B16" i="2"/>
  <c r="B15" i="2"/>
  <c r="B14" i="2"/>
  <c r="B13" i="2"/>
  <c r="B12" i="2"/>
  <c r="B11" i="2"/>
  <c r="B10" i="2"/>
  <c r="B9" i="2"/>
  <c r="B8" i="2"/>
  <c r="B7" i="2"/>
  <c r="B6" i="2"/>
  <c r="B5" i="2"/>
  <c r="B4" i="2"/>
  <c r="B3" i="2"/>
  <c r="B2" i="2"/>
  <c r="F18" i="2"/>
  <c r="F17" i="2"/>
  <c r="F15" i="2"/>
  <c r="F13" i="2"/>
  <c r="F12" i="2"/>
  <c r="F10" i="2"/>
  <c r="F9" i="2"/>
  <c r="F7" i="2"/>
  <c r="F5" i="2"/>
  <c r="F4" i="2"/>
  <c r="F2" i="2"/>
  <c r="E19" i="2"/>
  <c r="E17" i="2"/>
  <c r="E15" i="2"/>
  <c r="E13" i="2"/>
  <c r="E12" i="2"/>
  <c r="E10" i="2"/>
  <c r="E9" i="2"/>
  <c r="E8" i="2"/>
  <c r="E6" i="2"/>
  <c r="E4" i="2"/>
  <c r="E3" i="2"/>
  <c r="F3" i="3" l="1"/>
  <c r="B3" i="3"/>
  <c r="C6" i="3"/>
  <c r="B2" i="3"/>
  <c r="B4" i="3"/>
  <c r="B6" i="3"/>
  <c r="B8" i="3"/>
  <c r="B10" i="3"/>
  <c r="B12" i="3"/>
  <c r="B14" i="3"/>
  <c r="B16" i="3"/>
  <c r="B18" i="3"/>
  <c r="B20" i="3"/>
  <c r="B22" i="3"/>
  <c r="B24" i="3"/>
  <c r="B26" i="3"/>
  <c r="B28" i="3"/>
  <c r="B30" i="3"/>
  <c r="B32" i="3"/>
  <c r="B34" i="3"/>
  <c r="B36" i="3"/>
  <c r="B38" i="3"/>
  <c r="B40" i="3"/>
  <c r="B42" i="3"/>
  <c r="B44" i="3"/>
  <c r="B46" i="3"/>
</calcChain>
</file>

<file path=xl/comments1.xml><?xml version="1.0" encoding="utf-8"?>
<comments xmlns="http://schemas.openxmlformats.org/spreadsheetml/2006/main">
  <authors>
    <author/>
  </authors>
  <commentList>
    <comment ref="A8" authorId="0" shapeId="0">
      <text>
        <r>
          <rPr>
            <sz val="10"/>
            <color rgb="FF000000"/>
            <rFont val="Arial"/>
          </rPr>
          <t>changed from ATAPL-58343-00002 to match bulk upload value for matching serial number
	-Dan Mergens</t>
        </r>
      </text>
    </comment>
    <comment ref="B8" authorId="0" shapeId="0">
      <text>
        <r>
          <rPr>
            <sz val="10"/>
            <color rgb="FF000000"/>
            <rFont val="Arial"/>
          </rPr>
          <t>removed port suffix
	-Dan Mergens</t>
        </r>
      </text>
    </comment>
    <comment ref="A9" authorId="0" shapeId="0">
      <text>
        <r>
          <rPr>
            <sz val="10"/>
            <color rgb="FF000000"/>
            <rFont val="Arial"/>
          </rPr>
          <t>changed to match bulk load
	-Dan Mergens</t>
        </r>
      </text>
    </comment>
    <comment ref="A12" authorId="0" shapeId="0">
      <text>
        <r>
          <rPr>
            <sz val="10"/>
            <color rgb="FF000000"/>
            <rFont val="Arial"/>
          </rPr>
          <t>changed to match bulk load
	-Dan Mergens</t>
        </r>
      </text>
    </comment>
  </commentList>
</comments>
</file>

<file path=xl/comments2.xml><?xml version="1.0" encoding="utf-8"?>
<comments xmlns="http://schemas.openxmlformats.org/spreadsheetml/2006/main">
  <authors>
    <author/>
  </authors>
  <commentList>
    <comment ref="C3" authorId="0" shapeId="0">
      <text>
        <r>
          <rPr>
            <sz val="10"/>
            <color rgb="FF000000"/>
            <rFont val="Arial"/>
          </rPr>
          <t>without data in the system, the name does not get mapped in the UI
	-Dan Mergens</t>
        </r>
      </text>
    </comment>
    <comment ref="D3" authorId="0" shapeId="0">
      <text>
        <r>
          <rPr>
            <sz val="10"/>
            <color rgb="FF000000"/>
            <rFont val="Arial"/>
          </rPr>
          <t>should have two deployments, but only has first (same serial number for both)
	-Dan Mergens
not a big deal - osmoi doesn't have data in the system anyway
	-Dan Mergens</t>
        </r>
      </text>
    </comment>
  </commentList>
</comments>
</file>

<file path=xl/sharedStrings.xml><?xml version="1.0" encoding="utf-8"?>
<sst xmlns="http://schemas.openxmlformats.org/spreadsheetml/2006/main" count="150" uniqueCount="77">
  <si>
    <t>Mooring OOIBARCODE</t>
  </si>
  <si>
    <t>Ref Des</t>
  </si>
  <si>
    <t>Serial Number</t>
  </si>
  <si>
    <t>Deployment Number</t>
  </si>
  <si>
    <t>Anchor Launch Date</t>
  </si>
  <si>
    <t>Anchor Launch Time</t>
  </si>
  <si>
    <t>Recover Date</t>
  </si>
  <si>
    <t>Latitude</t>
  </si>
  <si>
    <t>Longitude</t>
  </si>
  <si>
    <t>Water Depth</t>
  </si>
  <si>
    <t>Cruise Number</t>
  </si>
  <si>
    <t>Notes</t>
  </si>
  <si>
    <t>N00356</t>
  </si>
  <si>
    <t>RS03ASHS-PN03B</t>
  </si>
  <si>
    <t>RS03ASHS-ID03A-00001</t>
  </si>
  <si>
    <t>45° 56.0186' N</t>
  </si>
  <si>
    <t>130° 00.8185' W</t>
  </si>
  <si>
    <t>TN-313</t>
  </si>
  <si>
    <t>ATAPL-70168-00001</t>
  </si>
  <si>
    <t>RS03ASHS-PN03B-06-CAMHDA301</t>
  </si>
  <si>
    <t>45° 56.0172'N</t>
  </si>
  <si>
    <t>130° 00.8184'W</t>
  </si>
  <si>
    <t>TN-299</t>
  </si>
  <si>
    <t>Port Error when CAMHD is powered on resulting in immediate turn off
Possibly due to ground fault, which was detected during previous successful operations.
To avoid stressing port, it will remain OFF until CAMHD is replaced.
2/1 - change status to offline, no remaining troubleshooting planned</t>
  </si>
  <si>
    <t>ATAPL-70168-00002</t>
  </si>
  <si>
    <t>TN-326</t>
  </si>
  <si>
    <t>ATAPL-65244-820-0033</t>
  </si>
  <si>
    <t>RS03ASHS-MJ03B</t>
  </si>
  <si>
    <t>SN0033</t>
  </si>
  <si>
    <t>45° 56.0238'N</t>
  </si>
  <si>
    <t>130° 00.8346'W</t>
  </si>
  <si>
    <t>ATAPL-58333-00003</t>
  </si>
  <si>
    <t>RS03ASHS-MJ03B-00-OSMOIA301</t>
  </si>
  <si>
    <t>45° 56.0178'N</t>
  </si>
  <si>
    <t>130° 00.8208'W</t>
  </si>
  <si>
    <t>ATAPL-58331-00008</t>
  </si>
  <si>
    <t>RS03ASHS-MJ03B-05-OBSSPA302</t>
  </si>
  <si>
    <t>T6J74</t>
  </si>
  <si>
    <t>130° 00.8460'W</t>
  </si>
  <si>
    <t>ATAPL-58331-00010</t>
  </si>
  <si>
    <t>RS03ASHS-MJ03B-06-OBSSPA301</t>
  </si>
  <si>
    <t>T6J76</t>
  </si>
  <si>
    <t>45° 56.0136'N</t>
  </si>
  <si>
    <t>129° 59.9544'W</t>
  </si>
  <si>
    <t>ATAPL-69971-00002</t>
  </si>
  <si>
    <t>RS03ASHS-MJ03B-07-TMPSFA301</t>
  </si>
  <si>
    <t>ATAPL-58333-00004</t>
  </si>
  <si>
    <t>45° 56.0200' N</t>
  </si>
  <si>
    <t>130° 00.8213' W</t>
  </si>
  <si>
    <t>Mooring Serial Number</t>
  </si>
  <si>
    <t>Sensor OOIBARCODE</t>
  </si>
  <si>
    <t>Sensor Serial Number</t>
  </si>
  <si>
    <t>Calibration Cofficient Name</t>
  </si>
  <si>
    <t>Calibration Cofficient Value</t>
  </si>
  <si>
    <t>Need to fix parameters in red.</t>
  </si>
  <si>
    <t>OOIBARCODE</t>
  </si>
  <si>
    <t>Int_Asset</t>
  </si>
  <si>
    <t>DESCRIPTION</t>
  </si>
  <si>
    <t>Type</t>
  </si>
  <si>
    <t>serial_number</t>
  </si>
  <si>
    <t>Date</t>
  </si>
  <si>
    <t>comments</t>
  </si>
  <si>
    <t>notes</t>
  </si>
  <si>
    <t>Science Map (name)</t>
  </si>
  <si>
    <t>Deployment</t>
  </si>
  <si>
    <t>Calibration</t>
  </si>
  <si>
    <t>Plot</t>
  </si>
  <si>
    <t>production load</t>
  </si>
  <si>
    <t>missing name</t>
  </si>
  <si>
    <t>yes</t>
  </si>
  <si>
    <t>2/2</t>
  </si>
  <si>
    <t>-</t>
  </si>
  <si>
    <t>no</t>
  </si>
  <si>
    <t>1/2</t>
  </si>
  <si>
    <t>1/1</t>
  </si>
  <si>
    <t xml:space="preserve">   </t>
  </si>
  <si>
    <t>RS03ASHS-PN03B-H6-CAMHDA301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</si>
</sst>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5" formatCode="#,##0.000000000"/>
    <numFmt numFmtId="166" formatCode="m&quot;/&quot;d&quot;/&quot;yyyy"/>
  </numFmts>
  <fonts count="9" x14ac:knownFonts="1">
    <font>
      <sz val="10"/>
      <color rgb="FF000000"/>
      <name val="Arial"/>
    </font>
    <font>
      <sz val="11"/>
      <name val="Calibri"/>
      <family val="2"/>
    </font>
    <font>
      <sz val="11"/>
      <color rgb="FF999999"/>
      <name val="Calibri"/>
      <family val="2"/>
    </font>
    <font>
      <sz val="11"/>
      <color rgb="FF000000"/>
      <name val="Calibri"/>
      <family val="2"/>
    </font>
    <font>
      <sz val="11"/>
      <color rgb="FFFF0000"/>
      <name val="Calibri"/>
      <family val="2"/>
    </font>
    <font>
      <sz val="11"/>
      <color rgb="FF222222"/>
      <name val="Calibri"/>
      <family val="2"/>
    </font>
    <font>
      <b/>
      <sz val="11"/>
      <name val="Calibri"/>
      <family val="2"/>
    </font>
    <font>
      <sz val="10"/>
      <name val="Arial"/>
      <family val="2"/>
    </font>
    <font>
      <sz val="10"/>
      <name val="Arial"/>
      <family val="2"/>
    </font>
  </fonts>
  <fills count="6">
    <fill>
      <patternFill patternType="none"/>
    </fill>
    <fill>
      <patternFill patternType="gray125"/>
    </fill>
    <fill>
      <patternFill patternType="solid">
        <fgColor rgb="FFCCECFF"/>
        <bgColor rgb="FFCCECFF"/>
      </patternFill>
    </fill>
    <fill>
      <patternFill patternType="solid">
        <fgColor rgb="FFFFFF00"/>
        <bgColor rgb="FFFFFF00"/>
      </patternFill>
    </fill>
    <fill>
      <patternFill patternType="solid">
        <fgColor rgb="FFCFE2F3"/>
        <bgColor rgb="FFCFE2F3"/>
      </patternFill>
    </fill>
    <fill>
      <patternFill patternType="solid">
        <fgColor rgb="FFD9EAD3"/>
        <bgColor rgb="FFD9EAD3"/>
      </patternFill>
    </fill>
  </fills>
  <borders count="4">
    <border>
      <left/>
      <right/>
      <top/>
      <bottom/>
      <diagonal/>
    </border>
    <border>
      <left style="thin">
        <color rgb="FF000000"/>
      </left>
      <right style="thin">
        <color rgb="FF000000"/>
      </right>
      <top style="thin">
        <color rgb="FF000000"/>
      </top>
      <bottom/>
      <diagonal/>
    </border>
    <border>
      <left/>
      <right/>
      <top style="thin">
        <color rgb="FFB2A1C7"/>
      </top>
      <bottom/>
      <diagonal/>
    </border>
    <border>
      <left/>
      <right style="thin">
        <color rgb="FF000000"/>
      </right>
      <top style="thin">
        <color rgb="FF000000"/>
      </top>
      <bottom/>
      <diagonal/>
    </border>
  </borders>
  <cellStyleXfs count="1">
    <xf numFmtId="0" fontId="0" fillId="0" borderId="0"/>
  </cellStyleXfs>
  <cellXfs count="80">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15" fontId="1" fillId="0" borderId="0" xfId="0" applyNumberFormat="1" applyFont="1" applyAlignment="1">
      <alignment horizontal="center" vertical="center" wrapText="1"/>
    </xf>
    <xf numFmtId="20" fontId="1" fillId="0" borderId="0" xfId="0" applyNumberFormat="1" applyFont="1" applyAlignment="1">
      <alignment horizontal="center" vertical="center" wrapText="1"/>
    </xf>
    <xf numFmtId="0" fontId="1" fillId="0" borderId="0" xfId="0" applyFont="1" applyAlignment="1">
      <alignment horizontal="center" vertical="center" wrapText="1"/>
    </xf>
    <xf numFmtId="164" fontId="1" fillId="0" borderId="2" xfId="0" applyNumberFormat="1" applyFont="1" applyBorder="1" applyAlignment="1">
      <alignment horizontal="center" vertical="center"/>
    </xf>
    <xf numFmtId="0" fontId="2"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vertical="center"/>
    </xf>
    <xf numFmtId="15" fontId="4" fillId="0" borderId="0" xfId="0" applyNumberFormat="1" applyFont="1" applyAlignment="1">
      <alignment horizontal="center" vertical="center" wrapText="1"/>
    </xf>
    <xf numFmtId="20" fontId="4" fillId="0" borderId="0" xfId="0" applyNumberFormat="1" applyFont="1" applyAlignment="1">
      <alignment horizontal="center" vertical="center" wrapText="1"/>
    </xf>
    <xf numFmtId="164" fontId="1" fillId="0" borderId="0" xfId="0" applyNumberFormat="1" applyFont="1" applyAlignment="1">
      <alignment vertical="center"/>
    </xf>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horizontal="center" vertical="center" wrapText="1"/>
    </xf>
    <xf numFmtId="15" fontId="4" fillId="0" borderId="0" xfId="0" applyNumberFormat="1" applyFont="1" applyAlignment="1">
      <alignment horizontal="center" vertical="center" wrapText="1"/>
    </xf>
    <xf numFmtId="20" fontId="4" fillId="0" borderId="0" xfId="0" applyNumberFormat="1" applyFont="1" applyAlignment="1">
      <alignment horizontal="center" vertical="center" wrapText="1"/>
    </xf>
    <xf numFmtId="164" fontId="4" fillId="0" borderId="0" xfId="0" applyNumberFormat="1" applyFont="1" applyAlignment="1">
      <alignment horizontal="center" vertical="center"/>
    </xf>
    <xf numFmtId="0" fontId="4" fillId="0" borderId="0" xfId="0" applyFont="1" applyAlignment="1">
      <alignment vertical="center" wrapText="1"/>
    </xf>
    <xf numFmtId="0" fontId="2" fillId="0" borderId="0" xfId="0" applyFont="1" applyAlignment="1">
      <alignment horizontal="center" vertical="center"/>
    </xf>
    <xf numFmtId="0" fontId="4" fillId="0" borderId="0" xfId="0" applyFont="1" applyAlignment="1">
      <alignment horizontal="left" vertical="center" wrapText="1"/>
    </xf>
    <xf numFmtId="0" fontId="1" fillId="0" borderId="0" xfId="0" applyFont="1" applyAlignment="1">
      <alignment horizontal="center" vertical="center"/>
    </xf>
    <xf numFmtId="164" fontId="1" fillId="0" borderId="0" xfId="0" applyNumberFormat="1" applyFont="1" applyAlignment="1">
      <alignment vertical="center"/>
    </xf>
    <xf numFmtId="0" fontId="4" fillId="0" borderId="0" xfId="0" applyFont="1" applyAlignment="1">
      <alignment horizontal="center" vertical="center"/>
    </xf>
    <xf numFmtId="164" fontId="1" fillId="0" borderId="0" xfId="0" applyNumberFormat="1" applyFont="1" applyAlignment="1">
      <alignment horizontal="center" vertical="center"/>
    </xf>
    <xf numFmtId="0" fontId="4" fillId="0" borderId="0" xfId="0" applyFont="1" applyAlignment="1">
      <alignment vertical="center"/>
    </xf>
    <xf numFmtId="0" fontId="4" fillId="3" borderId="0" xfId="0" applyFont="1" applyFill="1" applyAlignment="1">
      <alignment vertical="center"/>
    </xf>
    <xf numFmtId="0" fontId="4"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1"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xf>
    <xf numFmtId="0" fontId="2" fillId="0" borderId="0" xfId="0" applyFont="1" applyAlignment="1">
      <alignment horizontal="center"/>
    </xf>
    <xf numFmtId="165" fontId="2" fillId="0" borderId="0" xfId="0" applyNumberFormat="1" applyFont="1" applyAlignment="1">
      <alignment horizontal="center"/>
    </xf>
    <xf numFmtId="0" fontId="1"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1" fillId="0" borderId="0" xfId="0" applyFont="1" applyAlignment="1">
      <alignment vertical="center"/>
    </xf>
    <xf numFmtId="165" fontId="1" fillId="0" borderId="0" xfId="0" applyNumberFormat="1" applyFont="1" applyAlignment="1">
      <alignment horizontal="right" vertical="center"/>
    </xf>
    <xf numFmtId="165" fontId="3" fillId="0" borderId="0" xfId="0" applyNumberFormat="1" applyFont="1" applyAlignment="1">
      <alignment horizontal="righ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5" fillId="0" borderId="0" xfId="0" applyFont="1" applyAlignment="1">
      <alignment vertical="center"/>
    </xf>
    <xf numFmtId="0" fontId="1" fillId="2" borderId="1" xfId="0" applyFont="1" applyFill="1" applyBorder="1" applyAlignment="1">
      <alignment horizontal="center" wrapText="1"/>
    </xf>
    <xf numFmtId="0" fontId="1" fillId="2" borderId="3" xfId="0" applyFont="1" applyFill="1" applyBorder="1" applyAlignment="1">
      <alignment horizontal="center" wrapText="1"/>
    </xf>
    <xf numFmtId="0" fontId="2" fillId="0" borderId="0" xfId="0" applyFont="1" applyAlignment="1"/>
    <xf numFmtId="0" fontId="2" fillId="0" borderId="0" xfId="0" applyFont="1" applyAlignment="1"/>
    <xf numFmtId="166" fontId="2" fillId="0" borderId="0" xfId="0" applyNumberFormat="1" applyFont="1" applyAlignment="1">
      <alignment horizontal="right"/>
    </xf>
    <xf numFmtId="0" fontId="6" fillId="4" borderId="0" xfId="0" applyFont="1" applyFill="1" applyAlignment="1">
      <alignment horizontal="left"/>
    </xf>
    <xf numFmtId="0" fontId="6" fillId="4" borderId="0" xfId="0" applyFont="1" applyFill="1" applyAlignment="1">
      <alignment horizontal="center"/>
    </xf>
    <xf numFmtId="0" fontId="6" fillId="4" borderId="0" xfId="0" applyFont="1" applyFill="1" applyAlignment="1">
      <alignment horizontal="center"/>
    </xf>
    <xf numFmtId="0" fontId="6" fillId="4" borderId="0" xfId="0" applyFont="1" applyFill="1" applyAlignment="1">
      <alignment horizontal="center"/>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7" fillId="0" borderId="0" xfId="0" applyFont="1" applyAlignment="1">
      <alignment horizontal="center"/>
    </xf>
    <xf numFmtId="0" fontId="7" fillId="0" borderId="0" xfId="0" applyFont="1" applyAlignment="1"/>
    <xf numFmtId="0" fontId="7" fillId="5" borderId="0" xfId="0" applyFont="1" applyFill="1" applyAlignment="1">
      <alignment horizontal="center"/>
    </xf>
    <xf numFmtId="0" fontId="7" fillId="5" borderId="0" xfId="0" applyFont="1" applyFill="1" applyAlignment="1">
      <alignment horizontal="center"/>
    </xf>
    <xf numFmtId="0" fontId="7" fillId="0" borderId="0" xfId="0" applyFont="1" applyAlignment="1"/>
    <xf numFmtId="0" fontId="7" fillId="0" borderId="0" xfId="0" applyFont="1" applyAlignment="1">
      <alignment horizontal="center"/>
    </xf>
    <xf numFmtId="0" fontId="7" fillId="0" borderId="0" xfId="0" applyFont="1" applyAlignment="1"/>
    <xf numFmtId="0" fontId="8" fillId="0" borderId="0" xfId="0" applyFont="1" applyAlignment="1">
      <alignment horizontal="center"/>
    </xf>
    <xf numFmtId="0" fontId="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152400</xdr:colOff>
      <xdr:row>44</xdr:row>
      <xdr:rowOff>142875</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38100</xdr:colOff>
      <xdr:row>50</xdr:row>
      <xdr:rowOff>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6"/>
  <sheetViews>
    <sheetView tabSelected="1" workbookViewId="0">
      <selection activeCell="B7" sqref="B7"/>
    </sheetView>
  </sheetViews>
  <sheetFormatPr defaultColWidth="17.28515625" defaultRowHeight="15" customHeight="1" x14ac:dyDescent="0.2"/>
  <cols>
    <col min="1" max="1" width="21.42578125" customWidth="1"/>
    <col min="2" max="2" width="30.28515625" customWidth="1"/>
    <col min="3" max="3" width="21.85546875" customWidth="1"/>
    <col min="4" max="4" width="12.28515625" customWidth="1"/>
    <col min="5" max="7" width="13.42578125" customWidth="1"/>
    <col min="8" max="9" width="14.42578125" customWidth="1"/>
    <col min="10" max="10" width="11.42578125" customWidth="1"/>
    <col min="11" max="11" width="12.42578125" customWidth="1"/>
    <col min="12" max="12" width="39.7109375" customWidth="1"/>
    <col min="13" max="13" width="12" customWidth="1"/>
    <col min="14" max="14" width="12.7109375" customWidth="1"/>
    <col min="15" max="26" width="14.42578125" customWidth="1"/>
  </cols>
  <sheetData>
    <row r="1" spans="1:26" ht="25.5" customHeight="1" x14ac:dyDescent="0.2">
      <c r="A1" s="1" t="s">
        <v>0</v>
      </c>
      <c r="B1" s="1" t="s">
        <v>1</v>
      </c>
      <c r="C1" s="1" t="s">
        <v>2</v>
      </c>
      <c r="D1" s="1" t="s">
        <v>3</v>
      </c>
      <c r="E1" s="1" t="s">
        <v>4</v>
      </c>
      <c r="F1" s="1" t="s">
        <v>5</v>
      </c>
      <c r="G1" s="1" t="s">
        <v>6</v>
      </c>
      <c r="H1" s="1" t="s">
        <v>7</v>
      </c>
      <c r="I1" s="1" t="s">
        <v>8</v>
      </c>
      <c r="J1" s="1" t="s">
        <v>9</v>
      </c>
      <c r="K1" s="1" t="s">
        <v>10</v>
      </c>
      <c r="L1" s="1" t="s">
        <v>11</v>
      </c>
      <c r="M1" s="2"/>
      <c r="N1" s="2"/>
      <c r="O1" s="3"/>
      <c r="P1" s="3"/>
      <c r="Q1" s="4"/>
      <c r="R1" s="4"/>
      <c r="S1" s="4"/>
      <c r="T1" s="4"/>
      <c r="U1" s="4"/>
      <c r="V1" s="4"/>
      <c r="W1" s="4"/>
      <c r="X1" s="4"/>
      <c r="Y1" s="4"/>
      <c r="Z1" s="4"/>
    </row>
    <row r="2" spans="1:26" ht="15.75" customHeight="1" x14ac:dyDescent="0.2">
      <c r="A2" s="5" t="s">
        <v>12</v>
      </c>
      <c r="B2" s="6" t="s">
        <v>13</v>
      </c>
      <c r="C2" s="7" t="s">
        <v>14</v>
      </c>
      <c r="D2" s="8">
        <v>1</v>
      </c>
      <c r="E2" s="9">
        <v>42194</v>
      </c>
      <c r="F2" s="10">
        <v>0.56138888888888894</v>
      </c>
      <c r="G2" s="11"/>
      <c r="H2" s="12" t="s">
        <v>15</v>
      </c>
      <c r="I2" s="12" t="s">
        <v>16</v>
      </c>
      <c r="J2" s="11">
        <v>1542</v>
      </c>
      <c r="K2" s="11" t="s">
        <v>17</v>
      </c>
      <c r="L2" s="3"/>
      <c r="M2" s="13">
        <f t="shared" ref="M2:M3" si="0">((LEFT(H2,(FIND("°",H2,1)-1)))+(MID(H2,(FIND("°",H2,1)+1),(FIND("'",H2,1))-(FIND("°",H2,1)+1))/60))*(IF(RIGHT(H2,1)="N",1,-1))</f>
        <v>45.933643333333336</v>
      </c>
      <c r="N2" s="13">
        <f t="shared" ref="N2:N3" si="1">((LEFT(I2,(FIND("°",I2,1)-1)))+(MID(I2,(FIND("°",I2,1)+1),(FIND("'",I2,1))-(FIND("°",I2,1)+1))/60))*(IF(RIGHT(I2,1)="E",1,-1))</f>
        <v>-130.01364166666667</v>
      </c>
      <c r="O2" s="4"/>
      <c r="P2" s="4"/>
      <c r="Q2" s="4"/>
      <c r="R2" s="4"/>
      <c r="S2" s="4"/>
      <c r="T2" s="4"/>
      <c r="U2" s="4"/>
      <c r="V2" s="4"/>
      <c r="W2" s="4"/>
      <c r="X2" s="4"/>
      <c r="Y2" s="4"/>
      <c r="Z2" s="4"/>
    </row>
    <row r="3" spans="1:26" ht="15.75" customHeight="1" x14ac:dyDescent="0.2">
      <c r="A3" s="14" t="s">
        <v>18</v>
      </c>
      <c r="B3" s="50" t="s">
        <v>76</v>
      </c>
      <c r="C3" s="15">
        <v>12096</v>
      </c>
      <c r="D3" s="16">
        <v>1</v>
      </c>
      <c r="E3" s="17">
        <v>41487</v>
      </c>
      <c r="F3" s="18">
        <v>0</v>
      </c>
      <c r="G3" s="19"/>
      <c r="H3" s="20" t="s">
        <v>20</v>
      </c>
      <c r="I3" s="20" t="s">
        <v>21</v>
      </c>
      <c r="J3" s="16">
        <v>1542</v>
      </c>
      <c r="K3" s="16" t="s">
        <v>22</v>
      </c>
      <c r="L3" s="14" t="s">
        <v>23</v>
      </c>
      <c r="M3" s="13">
        <f t="shared" si="0"/>
        <v>45.933619999999998</v>
      </c>
      <c r="N3" s="13">
        <f t="shared" si="1"/>
        <v>-130.01364000000001</v>
      </c>
      <c r="O3" s="4"/>
      <c r="P3" s="4"/>
      <c r="Q3" s="4"/>
      <c r="R3" s="4"/>
      <c r="S3" s="4"/>
      <c r="T3" s="4"/>
      <c r="U3" s="4"/>
      <c r="V3" s="4"/>
      <c r="W3" s="4"/>
      <c r="X3" s="4"/>
      <c r="Y3" s="4"/>
      <c r="Z3" s="4"/>
    </row>
    <row r="4" spans="1:26" ht="30" customHeight="1" x14ac:dyDescent="0.2">
      <c r="A4" s="21"/>
      <c r="B4" s="22"/>
      <c r="C4" s="23"/>
      <c r="D4" s="8"/>
      <c r="E4" s="24"/>
      <c r="F4" s="25"/>
      <c r="G4" s="23"/>
      <c r="H4" s="26"/>
      <c r="I4" s="26"/>
      <c r="J4" s="23"/>
      <c r="K4" s="23"/>
      <c r="L4" s="27"/>
      <c r="M4" s="28"/>
      <c r="N4" s="28"/>
      <c r="O4" s="3"/>
      <c r="P4" s="3"/>
      <c r="Q4" s="4"/>
      <c r="R4" s="4"/>
      <c r="S4" s="4"/>
      <c r="T4" s="4"/>
      <c r="U4" s="4"/>
      <c r="V4" s="4"/>
      <c r="W4" s="4"/>
      <c r="X4" s="4"/>
      <c r="Y4" s="4"/>
      <c r="Z4" s="4"/>
    </row>
    <row r="5" spans="1:26" ht="30" customHeight="1" x14ac:dyDescent="0.2">
      <c r="A5" s="21" t="s">
        <v>12</v>
      </c>
      <c r="B5" s="29" t="s">
        <v>13</v>
      </c>
      <c r="C5" s="7" t="s">
        <v>14</v>
      </c>
      <c r="D5" s="8">
        <v>2</v>
      </c>
      <c r="E5" s="24">
        <v>42194</v>
      </c>
      <c r="F5" s="25">
        <v>0.56138888888888894</v>
      </c>
      <c r="G5" s="23"/>
      <c r="H5" s="26" t="s">
        <v>15</v>
      </c>
      <c r="I5" s="26" t="s">
        <v>16</v>
      </c>
      <c r="J5" s="23">
        <v>1542</v>
      </c>
      <c r="K5" s="23" t="s">
        <v>17</v>
      </c>
      <c r="L5" s="27"/>
      <c r="M5" s="13">
        <f t="shared" ref="M5:M6" si="2">((LEFT(H5,(FIND("°",H5,1)-1)))+(MID(H5,(FIND("°",H5,1)+1),(FIND("'",H5,1))-(FIND("°",H5,1)+1))/60))*(IF(RIGHT(H5,1)="N",1,-1))</f>
        <v>45.933643333333336</v>
      </c>
      <c r="N5" s="13">
        <f t="shared" ref="N5:N6" si="3">((LEFT(I5,(FIND("°",I5,1)-1)))+(MID(I5,(FIND("°",I5,1)+1),(FIND("'",I5,1))-(FIND("°",I5,1)+1))/60))*(IF(RIGHT(I5,1)="E",1,-1))</f>
        <v>-130.01364166666667</v>
      </c>
      <c r="O5" s="3"/>
      <c r="P5" s="3"/>
      <c r="Q5" s="4"/>
      <c r="R5" s="4"/>
      <c r="S5" s="4"/>
      <c r="T5" s="4"/>
      <c r="U5" s="4"/>
      <c r="V5" s="4"/>
      <c r="W5" s="4"/>
      <c r="X5" s="4"/>
      <c r="Y5" s="4"/>
      <c r="Z5" s="4"/>
    </row>
    <row r="6" spans="1:26" ht="30" customHeight="1" x14ac:dyDescent="0.2">
      <c r="A6" s="14" t="s">
        <v>24</v>
      </c>
      <c r="B6" s="14" t="s">
        <v>76</v>
      </c>
      <c r="C6" s="30">
        <v>13114</v>
      </c>
      <c r="D6" s="16">
        <v>2</v>
      </c>
      <c r="E6" s="24">
        <v>42194</v>
      </c>
      <c r="F6" s="25">
        <v>0.56138888888888894</v>
      </c>
      <c r="G6" s="31"/>
      <c r="H6" s="26" t="s">
        <v>15</v>
      </c>
      <c r="I6" s="26" t="s">
        <v>16</v>
      </c>
      <c r="J6" s="32">
        <v>1542</v>
      </c>
      <c r="K6" s="32" t="s">
        <v>25</v>
      </c>
      <c r="L6" s="4"/>
      <c r="M6" s="13">
        <f t="shared" si="2"/>
        <v>45.933643333333336</v>
      </c>
      <c r="N6" s="13">
        <f t="shared" si="3"/>
        <v>-130.01364166666667</v>
      </c>
      <c r="O6" s="3"/>
      <c r="P6" s="3"/>
      <c r="Q6" s="4"/>
      <c r="R6" s="4"/>
      <c r="S6" s="4"/>
      <c r="T6" s="4"/>
      <c r="U6" s="4"/>
      <c r="V6" s="4"/>
      <c r="W6" s="4"/>
      <c r="X6" s="4"/>
      <c r="Y6" s="4"/>
      <c r="Z6" s="4"/>
    </row>
    <row r="7" spans="1:26" ht="30" customHeight="1" x14ac:dyDescent="0.2">
      <c r="A7" s="5"/>
      <c r="B7" s="29"/>
      <c r="C7" s="11"/>
      <c r="D7" s="11"/>
      <c r="E7" s="9"/>
      <c r="F7" s="10"/>
      <c r="G7" s="11"/>
      <c r="H7" s="33"/>
      <c r="I7" s="33"/>
      <c r="J7" s="11"/>
      <c r="K7" s="11"/>
      <c r="L7" s="3"/>
      <c r="M7" s="28"/>
      <c r="N7" s="28"/>
      <c r="O7" s="3"/>
      <c r="P7" s="3"/>
      <c r="Q7" s="4"/>
      <c r="R7" s="4"/>
      <c r="S7" s="4"/>
      <c r="T7" s="4"/>
      <c r="U7" s="4"/>
      <c r="V7" s="4"/>
      <c r="W7" s="4"/>
      <c r="X7" s="4"/>
      <c r="Y7" s="4"/>
      <c r="Z7" s="4"/>
    </row>
    <row r="8" spans="1:26" ht="15.75" customHeight="1" x14ac:dyDescent="0.2">
      <c r="A8" s="14" t="s">
        <v>26</v>
      </c>
      <c r="B8" s="34" t="s">
        <v>27</v>
      </c>
      <c r="C8" s="15" t="s">
        <v>28</v>
      </c>
      <c r="D8" s="8">
        <v>1</v>
      </c>
      <c r="E8" s="24">
        <v>41848</v>
      </c>
      <c r="F8" s="25">
        <v>0.37777777777777777</v>
      </c>
      <c r="G8" s="23"/>
      <c r="H8" s="26" t="s">
        <v>29</v>
      </c>
      <c r="I8" s="26" t="s">
        <v>30</v>
      </c>
      <c r="J8" s="23">
        <v>1541</v>
      </c>
      <c r="K8" s="23" t="s">
        <v>17</v>
      </c>
      <c r="L8" s="4"/>
      <c r="M8" s="13">
        <f t="shared" ref="M8:M12" si="4">((LEFT(H8,(FIND("°",H8,1)-1)))+(MID(H8,(FIND("°",H8,1)+1),(FIND("'",H8,1))-(FIND("°",H8,1)+1))/60))*(IF(RIGHT(H8,1)="N",1,-1))</f>
        <v>45.933729999999997</v>
      </c>
      <c r="N8" s="13">
        <f t="shared" ref="N8:N12" si="5">((LEFT(I8,(FIND("°",I8,1)-1)))+(MID(I8,(FIND("°",I8,1)+1),(FIND("'",I8,1))-(FIND("°",I8,1)+1))/60))*(IF(RIGHT(I8,1)="E",1,-1))</f>
        <v>-130.01391000000001</v>
      </c>
      <c r="O8" s="4"/>
      <c r="P8" s="4"/>
      <c r="Q8" s="4"/>
      <c r="R8" s="4"/>
      <c r="S8" s="4"/>
      <c r="T8" s="4"/>
      <c r="U8" s="4"/>
      <c r="V8" s="4"/>
      <c r="W8" s="4"/>
      <c r="X8" s="4"/>
      <c r="Y8" s="4"/>
      <c r="Z8" s="4"/>
    </row>
    <row r="9" spans="1:26" ht="15.75" customHeight="1" x14ac:dyDescent="0.2">
      <c r="A9" s="35" t="s">
        <v>31</v>
      </c>
      <c r="B9" s="34" t="s">
        <v>32</v>
      </c>
      <c r="C9" s="8">
        <v>4</v>
      </c>
      <c r="D9" s="8">
        <v>1</v>
      </c>
      <c r="E9" s="24">
        <v>41910</v>
      </c>
      <c r="F9" s="25">
        <v>0.16805555555555557</v>
      </c>
      <c r="G9" s="23"/>
      <c r="H9" s="26" t="s">
        <v>33</v>
      </c>
      <c r="I9" s="26" t="s">
        <v>34</v>
      </c>
      <c r="J9" s="23">
        <v>1541</v>
      </c>
      <c r="K9" s="23" t="s">
        <v>17</v>
      </c>
      <c r="L9" s="4"/>
      <c r="M9" s="13">
        <f t="shared" si="4"/>
        <v>45.933630000000001</v>
      </c>
      <c r="N9" s="13">
        <f t="shared" si="5"/>
        <v>-130.01367999999999</v>
      </c>
      <c r="O9" s="4"/>
      <c r="P9" s="4"/>
      <c r="Q9" s="4"/>
      <c r="R9" s="4"/>
      <c r="S9" s="4"/>
      <c r="T9" s="4"/>
      <c r="U9" s="4"/>
      <c r="V9" s="4"/>
      <c r="W9" s="4"/>
      <c r="X9" s="4"/>
      <c r="Y9" s="4"/>
      <c r="Z9" s="4"/>
    </row>
    <row r="10" spans="1:26" ht="15.75" customHeight="1" x14ac:dyDescent="0.2">
      <c r="A10" s="14" t="s">
        <v>35</v>
      </c>
      <c r="B10" s="34" t="s">
        <v>36</v>
      </c>
      <c r="C10" s="23" t="s">
        <v>37</v>
      </c>
      <c r="D10" s="8">
        <v>1</v>
      </c>
      <c r="E10" s="24">
        <v>41497</v>
      </c>
      <c r="F10" s="25">
        <v>0.57777777777777772</v>
      </c>
      <c r="G10" s="23"/>
      <c r="H10" s="26" t="s">
        <v>29</v>
      </c>
      <c r="I10" s="26" t="s">
        <v>38</v>
      </c>
      <c r="J10" s="23">
        <v>1545</v>
      </c>
      <c r="K10" s="16" t="s">
        <v>22</v>
      </c>
      <c r="L10" s="4"/>
      <c r="M10" s="13">
        <f t="shared" si="4"/>
        <v>45.933729999999997</v>
      </c>
      <c r="N10" s="13">
        <f t="shared" si="5"/>
        <v>-130.01410000000001</v>
      </c>
      <c r="O10" s="4"/>
      <c r="P10" s="4"/>
      <c r="Q10" s="4"/>
      <c r="R10" s="4"/>
      <c r="S10" s="4"/>
      <c r="T10" s="4"/>
      <c r="U10" s="4"/>
      <c r="V10" s="4"/>
      <c r="W10" s="4"/>
      <c r="X10" s="4"/>
      <c r="Y10" s="4"/>
      <c r="Z10" s="4"/>
    </row>
    <row r="11" spans="1:26" ht="15.75" customHeight="1" x14ac:dyDescent="0.2">
      <c r="A11" s="14" t="s">
        <v>39</v>
      </c>
      <c r="B11" s="34" t="s">
        <v>40</v>
      </c>
      <c r="C11" s="23" t="s">
        <v>41</v>
      </c>
      <c r="D11" s="8">
        <v>1</v>
      </c>
      <c r="E11" s="24">
        <v>41501</v>
      </c>
      <c r="F11" s="25">
        <v>0.65138888888888891</v>
      </c>
      <c r="G11" s="23"/>
      <c r="H11" s="26" t="s">
        <v>42</v>
      </c>
      <c r="I11" s="26" t="s">
        <v>43</v>
      </c>
      <c r="J11" s="23">
        <v>1534</v>
      </c>
      <c r="K11" s="16" t="s">
        <v>22</v>
      </c>
      <c r="L11" s="4"/>
      <c r="M11" s="13">
        <f t="shared" si="4"/>
        <v>45.93356</v>
      </c>
      <c r="N11" s="13">
        <f t="shared" si="5"/>
        <v>-129.99923999999999</v>
      </c>
      <c r="O11" s="4"/>
      <c r="P11" s="4"/>
      <c r="Q11" s="4"/>
      <c r="R11" s="4"/>
      <c r="S11" s="4"/>
      <c r="T11" s="4"/>
      <c r="U11" s="4"/>
      <c r="V11" s="4"/>
      <c r="W11" s="4"/>
      <c r="X11" s="4"/>
      <c r="Y11" s="4"/>
      <c r="Z11" s="4"/>
    </row>
    <row r="12" spans="1:26" ht="15.75" customHeight="1" x14ac:dyDescent="0.2">
      <c r="A12" s="35" t="s">
        <v>44</v>
      </c>
      <c r="B12" s="34" t="s">
        <v>45</v>
      </c>
      <c r="C12" s="23">
        <v>21969</v>
      </c>
      <c r="D12" s="8">
        <v>1</v>
      </c>
      <c r="E12" s="24">
        <v>41910</v>
      </c>
      <c r="F12" s="25">
        <v>9.7916666666666666E-2</v>
      </c>
      <c r="G12" s="23"/>
      <c r="H12" s="26" t="s">
        <v>20</v>
      </c>
      <c r="I12" s="26" t="s">
        <v>34</v>
      </c>
      <c r="J12" s="23">
        <v>1540</v>
      </c>
      <c r="K12" s="23" t="s">
        <v>17</v>
      </c>
      <c r="L12" s="4"/>
      <c r="M12" s="13">
        <f t="shared" si="4"/>
        <v>45.933619999999998</v>
      </c>
      <c r="N12" s="13">
        <f t="shared" si="5"/>
        <v>-130.01367999999999</v>
      </c>
      <c r="O12" s="4"/>
      <c r="P12" s="4"/>
      <c r="Q12" s="4"/>
      <c r="R12" s="4"/>
      <c r="S12" s="4"/>
      <c r="T12" s="4"/>
      <c r="U12" s="4"/>
      <c r="V12" s="4"/>
      <c r="W12" s="4"/>
      <c r="X12" s="4"/>
      <c r="Y12" s="4"/>
      <c r="Z12" s="4"/>
    </row>
    <row r="13" spans="1:26" ht="15.75" customHeight="1" x14ac:dyDescent="0.2">
      <c r="A13" s="36"/>
      <c r="B13" s="37"/>
      <c r="C13" s="38"/>
      <c r="D13" s="8"/>
      <c r="E13" s="39"/>
      <c r="F13" s="4"/>
      <c r="G13" s="4"/>
      <c r="H13" s="4"/>
      <c r="I13" s="4"/>
      <c r="J13" s="4"/>
      <c r="K13" s="4"/>
      <c r="L13" s="4"/>
      <c r="M13" s="40"/>
      <c r="N13" s="40"/>
      <c r="O13" s="4"/>
      <c r="P13" s="4"/>
      <c r="Q13" s="4"/>
      <c r="R13" s="4"/>
      <c r="S13" s="4"/>
      <c r="T13" s="4"/>
      <c r="U13" s="4"/>
      <c r="V13" s="4"/>
      <c r="W13" s="4"/>
      <c r="X13" s="4"/>
      <c r="Y13" s="4"/>
      <c r="Z13" s="4"/>
    </row>
    <row r="14" spans="1:26" ht="15.75" customHeight="1" x14ac:dyDescent="0.2">
      <c r="A14" s="14" t="s">
        <v>26</v>
      </c>
      <c r="B14" s="34" t="s">
        <v>27</v>
      </c>
      <c r="C14" s="15" t="s">
        <v>28</v>
      </c>
      <c r="D14" s="8">
        <v>2</v>
      </c>
      <c r="E14" s="24">
        <v>41848</v>
      </c>
      <c r="F14" s="25">
        <v>0.37777777777777777</v>
      </c>
      <c r="G14" s="23"/>
      <c r="H14" s="26" t="s">
        <v>29</v>
      </c>
      <c r="I14" s="26" t="s">
        <v>30</v>
      </c>
      <c r="J14" s="23">
        <v>1541</v>
      </c>
      <c r="K14" s="23" t="s">
        <v>17</v>
      </c>
      <c r="L14" s="4"/>
      <c r="M14" s="13">
        <f t="shared" ref="M14:M15" si="6">((LEFT(H14,(FIND("°",H14,1)-1)))+(MID(H14,(FIND("°",H14,1)+1),(FIND("'",H14,1))-(FIND("°",H14,1)+1))/60))*(IF(RIGHT(H14,1)="N",1,-1))</f>
        <v>45.933729999999997</v>
      </c>
      <c r="N14" s="13">
        <f t="shared" ref="N14:N15" si="7">((LEFT(I14,(FIND("°",I14,1)-1)))+(MID(I14,(FIND("°",I14,1)+1),(FIND("'",I14,1))-(FIND("°",I14,1)+1))/60))*(IF(RIGHT(I14,1)="E",1,-1))</f>
        <v>-130.01391000000001</v>
      </c>
      <c r="O14" s="4"/>
      <c r="P14" s="4"/>
      <c r="Q14" s="4"/>
      <c r="R14" s="4"/>
      <c r="S14" s="4"/>
      <c r="T14" s="4"/>
      <c r="U14" s="4"/>
      <c r="V14" s="4"/>
      <c r="W14" s="4"/>
      <c r="X14" s="4"/>
      <c r="Y14" s="4"/>
      <c r="Z14" s="4"/>
    </row>
    <row r="15" spans="1:26" ht="15.75" customHeight="1" x14ac:dyDescent="0.2">
      <c r="A15" s="14" t="s">
        <v>46</v>
      </c>
      <c r="B15" s="34" t="s">
        <v>32</v>
      </c>
      <c r="C15" s="15">
        <v>4</v>
      </c>
      <c r="D15" s="8">
        <v>2</v>
      </c>
      <c r="E15" s="24">
        <v>42194</v>
      </c>
      <c r="F15" s="25">
        <v>0.52222222222222225</v>
      </c>
      <c r="G15" s="23"/>
      <c r="H15" s="26" t="s">
        <v>47</v>
      </c>
      <c r="I15" s="26" t="s">
        <v>48</v>
      </c>
      <c r="J15" s="23">
        <v>1541</v>
      </c>
      <c r="K15" s="32" t="s">
        <v>25</v>
      </c>
      <c r="L15" s="4"/>
      <c r="M15" s="13">
        <f t="shared" si="6"/>
        <v>45.933666666666667</v>
      </c>
      <c r="N15" s="13">
        <f t="shared" si="7"/>
        <v>-130.01368833333333</v>
      </c>
      <c r="O15" s="4"/>
      <c r="P15" s="4"/>
      <c r="Q15" s="4"/>
      <c r="R15" s="4"/>
      <c r="S15" s="4"/>
      <c r="T15" s="4"/>
      <c r="U15" s="4"/>
      <c r="V15" s="4"/>
      <c r="W15" s="4"/>
      <c r="X15" s="4"/>
      <c r="Y15" s="4"/>
      <c r="Z15" s="4"/>
    </row>
    <row r="16" spans="1:26" ht="15.75" customHeight="1" x14ac:dyDescent="0.2">
      <c r="A16" s="41"/>
      <c r="B16" s="42"/>
      <c r="C16" s="43"/>
      <c r="D16" s="8"/>
      <c r="E16" s="24"/>
      <c r="F16" s="25"/>
      <c r="G16" s="23"/>
      <c r="H16" s="26"/>
      <c r="I16" s="26"/>
      <c r="J16" s="23"/>
      <c r="K16" s="23"/>
      <c r="L16" s="4"/>
      <c r="M16" s="28"/>
      <c r="N16" s="28"/>
      <c r="O16" s="4"/>
      <c r="P16" s="4"/>
      <c r="Q16" s="4"/>
      <c r="R16" s="4"/>
      <c r="S16" s="4"/>
      <c r="T16" s="4"/>
      <c r="U16" s="4"/>
      <c r="V16" s="4"/>
      <c r="W16" s="4"/>
      <c r="X16" s="4"/>
      <c r="Y16" s="4"/>
      <c r="Z16" s="4"/>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workbookViewId="0">
      <pane ySplit="1" topLeftCell="A2" activePane="bottomLeft" state="frozen"/>
      <selection pane="bottomLeft" activeCell="B17" sqref="B17"/>
    </sheetView>
  </sheetViews>
  <sheetFormatPr defaultColWidth="17.28515625" defaultRowHeight="15" customHeight="1" x14ac:dyDescent="0.2"/>
  <cols>
    <col min="1" max="1" width="31.140625" customWidth="1"/>
    <col min="2" max="2" width="21.7109375" customWidth="1"/>
    <col min="3" max="3" width="22.42578125" customWidth="1"/>
    <col min="4" max="4" width="11.7109375" customWidth="1"/>
    <col min="5" max="5" width="20.5703125" customWidth="1"/>
    <col min="6" max="6" width="13" customWidth="1"/>
    <col min="7" max="8" width="25.28515625" customWidth="1"/>
    <col min="9" max="9" width="25.42578125" customWidth="1"/>
    <col min="10" max="26" width="14.42578125" customWidth="1"/>
  </cols>
  <sheetData>
    <row r="1" spans="1:26" ht="25.5" customHeight="1" x14ac:dyDescent="0.2">
      <c r="A1" s="1" t="s">
        <v>1</v>
      </c>
      <c r="B1" s="1" t="s">
        <v>0</v>
      </c>
      <c r="C1" s="1" t="s">
        <v>49</v>
      </c>
      <c r="D1" s="1" t="s">
        <v>3</v>
      </c>
      <c r="E1" s="1" t="s">
        <v>50</v>
      </c>
      <c r="F1" s="1" t="s">
        <v>51</v>
      </c>
      <c r="G1" s="1" t="s">
        <v>52</v>
      </c>
      <c r="H1" s="1" t="s">
        <v>53</v>
      </c>
      <c r="I1" s="44" t="s">
        <v>11</v>
      </c>
      <c r="J1" s="5"/>
      <c r="K1" s="5"/>
      <c r="L1" s="5"/>
      <c r="M1" s="5"/>
      <c r="N1" s="5"/>
      <c r="O1" s="5"/>
      <c r="P1" s="5"/>
      <c r="Q1" s="5"/>
      <c r="R1" s="5"/>
      <c r="S1" s="5"/>
      <c r="T1" s="5"/>
      <c r="U1" s="5"/>
      <c r="V1" s="5"/>
      <c r="W1" s="5"/>
      <c r="X1" s="5"/>
      <c r="Y1" s="5"/>
      <c r="Z1" s="5"/>
    </row>
    <row r="2" spans="1:26" ht="15.75" customHeight="1" x14ac:dyDescent="0.25">
      <c r="A2" s="45"/>
      <c r="B2" s="46" t="str">
        <f ca="1">IFERROR(__xludf.DUMMYFUNCTION("if(isblank(A2),"""",filter(Moorings!A:A,Moorings!B:B=left(A2,14),Moorings!D:D=D2))"),"")</f>
        <v/>
      </c>
      <c r="C2" s="46" t="str">
        <f ca="1">IFERROR(__xludf.DUMMYFUNCTION("if(isblank(A2),"""",filter(Moorings!C:C,Moorings!B:B=left(A2,14),Moorings!D:D=D2))"),"")</f>
        <v/>
      </c>
      <c r="D2" s="46"/>
      <c r="E2" s="46" t="str">
        <f ca="1">IFERROR(__xludf.DUMMYFUNCTION("if(isblank(A2),"""",filter(Moorings!A:A,Moorings!B:B=A2,Moorings!D:D=D2))"),"")</f>
        <v/>
      </c>
      <c r="F2" s="46" t="str">
        <f ca="1">IFERROR(__xludf.DUMMYFUNCTION("if(isblank(A2),"""",filter(Moorings!C:C,Moorings!B:B=A2,Moorings!D:D=D2))"),"")</f>
        <v/>
      </c>
      <c r="G2" s="46"/>
      <c r="H2" s="47"/>
      <c r="I2" s="46"/>
      <c r="J2" s="48"/>
      <c r="K2" s="49"/>
      <c r="L2" s="49"/>
      <c r="M2" s="49"/>
      <c r="N2" s="49"/>
      <c r="O2" s="49"/>
      <c r="P2" s="49"/>
      <c r="Q2" s="49"/>
      <c r="R2" s="49"/>
      <c r="S2" s="49"/>
      <c r="T2" s="49"/>
      <c r="U2" s="49"/>
      <c r="V2" s="49"/>
      <c r="W2" s="49"/>
      <c r="X2" s="49"/>
      <c r="Y2" s="49"/>
      <c r="Z2" s="49"/>
    </row>
    <row r="3" spans="1:26" ht="15.75" customHeight="1" x14ac:dyDescent="0.25">
      <c r="A3" s="50" t="s">
        <v>76</v>
      </c>
      <c r="B3" s="45" t="str">
        <f ca="1">IFERROR(__xludf.DUMMYFUNCTION("if(isblank(A3),"""",filter(Moorings!A:A,Moorings!B:B=left(A3,14),Moorings!D:D=D3))"),"N00356")</f>
        <v>N00356</v>
      </c>
      <c r="C3" s="45" t="str">
        <f ca="1">IFERROR(__xludf.DUMMYFUNCTION("if(isblank(A3),"""",filter(Moorings!C:C,Moorings!B:B=left(A3,14),Moorings!D:D=D3))"),"RS03ASHS-ID03A-00001")</f>
        <v>RS03ASHS-ID03A-00001</v>
      </c>
      <c r="D3" s="51">
        <v>1</v>
      </c>
      <c r="E3" s="45" t="str">
        <f ca="1">IFERROR(__xludf.DUMMYFUNCTION("if(isblank(A3),"""",filter(Moorings!A:A,Moorings!B:B=A3,Moorings!D:D=D3))"),"ATAPL-70168-00001")</f>
        <v>ATAPL-70168-00001</v>
      </c>
      <c r="F3" s="45" t="str">
        <f ca="1">IFERROR(__xludf.DUMMYFUNCTION("if(isblank(A3),"""",filter(Moorings!C:C,Moorings!B:B=A3,Moorings!D:D=D3))"),"12096")</f>
        <v>12096</v>
      </c>
      <c r="G3" s="52"/>
      <c r="H3" s="53"/>
      <c r="I3" s="21" t="s">
        <v>54</v>
      </c>
      <c r="J3" s="52"/>
      <c r="K3" s="5"/>
      <c r="L3" s="5"/>
      <c r="M3" s="5"/>
      <c r="N3" s="5"/>
      <c r="O3" s="5"/>
      <c r="P3" s="5"/>
      <c r="Q3" s="5"/>
      <c r="R3" s="5"/>
      <c r="S3" s="5"/>
      <c r="T3" s="5"/>
      <c r="U3" s="5"/>
      <c r="V3" s="5"/>
      <c r="W3" s="5"/>
      <c r="X3" s="5"/>
      <c r="Y3" s="5"/>
      <c r="Z3" s="5"/>
    </row>
    <row r="4" spans="1:26" ht="15.75" customHeight="1" x14ac:dyDescent="0.25">
      <c r="A4" s="50" t="s">
        <v>76</v>
      </c>
      <c r="B4" s="45" t="str">
        <f ca="1">IFERROR(__xludf.DUMMYFUNCTION("if(isblank(A4),"""",filter(Moorings!A:A,Moorings!B:B=left(A4,14),Moorings!D:D=D4))"),"N00356")</f>
        <v>N00356</v>
      </c>
      <c r="C4" s="45" t="str">
        <f ca="1">IFERROR(__xludf.DUMMYFUNCTION("if(isblank(A4),"""",filter(Moorings!C:C,Moorings!B:B=left(A4,14),Moorings!D:D=D4))"),"RS03ASHS-ID03A-00001")</f>
        <v>RS03ASHS-ID03A-00001</v>
      </c>
      <c r="D4" s="20">
        <v>2</v>
      </c>
      <c r="E4" s="45" t="str">
        <f ca="1">IFERROR(__xludf.DUMMYFUNCTION("if(isblank(A4),"""",filter(Moorings!A:A,Moorings!B:B=A4,Moorings!D:D=D4))"),"ATAPL-70168-00002")</f>
        <v>ATAPL-70168-00002</v>
      </c>
      <c r="F4" s="45" t="str">
        <f ca="1">IFERROR(__xludf.DUMMYFUNCTION("if(isblank(A4),"""",filter(Moorings!C:C,Moorings!B:B=A4,Moorings!D:D=D4))"),"13114")</f>
        <v>13114</v>
      </c>
      <c r="G4" s="52"/>
      <c r="H4" s="54"/>
      <c r="I4" s="52"/>
      <c r="J4" s="52"/>
      <c r="K4" s="5"/>
      <c r="L4" s="5"/>
      <c r="M4" s="5"/>
      <c r="N4" s="5"/>
      <c r="O4" s="5"/>
      <c r="P4" s="5"/>
      <c r="Q4" s="5"/>
      <c r="R4" s="5"/>
      <c r="S4" s="5"/>
      <c r="T4" s="5"/>
      <c r="U4" s="5"/>
      <c r="V4" s="5"/>
      <c r="W4" s="5"/>
      <c r="X4" s="5"/>
      <c r="Y4" s="5"/>
      <c r="Z4" s="5"/>
    </row>
    <row r="5" spans="1:26" ht="15.75" customHeight="1" x14ac:dyDescent="0.25">
      <c r="A5" s="55"/>
      <c r="B5" s="46" t="str">
        <f ca="1">IFERROR(__xludf.DUMMYFUNCTION("if(isblank(A5),"""",filter(Moorings!A:A,Moorings!B:B=left(A5,14),Moorings!D:D=D5))"),"")</f>
        <v/>
      </c>
      <c r="C5" s="46" t="str">
        <f ca="1">IFERROR(__xludf.DUMMYFUNCTION("if(isblank(A5),"""",filter(Moorings!C:C,Moorings!B:B=left(A5,14),Moorings!D:D=D5))"),"")</f>
        <v/>
      </c>
      <c r="D5" s="48"/>
      <c r="E5" s="46" t="str">
        <f ca="1">IFERROR(__xludf.DUMMYFUNCTION("if(isblank(A5),"""",filter(Moorings!A:A,Moorings!B:B=A5,Moorings!D:D=D5))"),"")</f>
        <v/>
      </c>
      <c r="F5" s="46" t="str">
        <f ca="1">IFERROR(__xludf.DUMMYFUNCTION("if(isblank(A5),"""",filter(Moorings!C:C,Moorings!B:B=A5,Moorings!D:D=D5))"),"")</f>
        <v/>
      </c>
      <c r="G5" s="52"/>
      <c r="H5" s="54"/>
      <c r="I5" s="52"/>
      <c r="J5" s="52"/>
      <c r="K5" s="5"/>
      <c r="L5" s="5"/>
      <c r="M5" s="5"/>
      <c r="N5" s="5"/>
      <c r="O5" s="5"/>
      <c r="P5" s="5"/>
      <c r="Q5" s="5"/>
      <c r="R5" s="5"/>
      <c r="S5" s="5"/>
      <c r="T5" s="5"/>
      <c r="U5" s="5"/>
      <c r="V5" s="5"/>
      <c r="W5" s="5"/>
      <c r="X5" s="5"/>
      <c r="Y5" s="5"/>
      <c r="Z5" s="5"/>
    </row>
    <row r="6" spans="1:26" ht="15.75" customHeight="1" x14ac:dyDescent="0.25">
      <c r="A6" s="52" t="s">
        <v>32</v>
      </c>
      <c r="B6" s="45" t="str">
        <f ca="1">IFERROR(__xludf.DUMMYFUNCTION("if(isblank(A6),"""",filter(Moorings!A:A,Moorings!B:B=left(A6,14),Moorings!D:D=D6))"),"ATAPL-65244-820-0033")</f>
        <v>ATAPL-65244-820-0033</v>
      </c>
      <c r="C6" s="45" t="str">
        <f ca="1">IFERROR(__xludf.DUMMYFUNCTION("if(isblank(A6),"""",filter(Moorings!C:C,Moorings!B:B=left(A6,14),Moorings!D:D=D6))"),"SN0033")</f>
        <v>SN0033</v>
      </c>
      <c r="D6" s="48">
        <v>1</v>
      </c>
      <c r="E6" s="45" t="str">
        <f ca="1">IFERROR(__xludf.DUMMYFUNCTION("if(isblank(A6),"""",filter(Moorings!A:A,Moorings!B:B=A6,Moorings!D:D=D6))"),"ATAPL-58333-00003")</f>
        <v>ATAPL-58333-00003</v>
      </c>
      <c r="F6" s="45" t="str">
        <f ca="1">IFERROR(__xludf.DUMMYFUNCTION("if(isblank(A6),"""",filter(Moorings!C:C,Moorings!B:B=A6,Moorings!D:D=D6))"),"4")</f>
        <v>4</v>
      </c>
      <c r="G6" s="52"/>
      <c r="H6" s="54"/>
      <c r="I6" s="52"/>
      <c r="J6" s="52"/>
      <c r="K6" s="5"/>
      <c r="L6" s="5"/>
      <c r="M6" s="5"/>
      <c r="N6" s="5"/>
      <c r="O6" s="5"/>
      <c r="P6" s="5"/>
      <c r="Q6" s="5"/>
      <c r="R6" s="5"/>
      <c r="S6" s="5"/>
      <c r="T6" s="5"/>
      <c r="U6" s="5"/>
      <c r="V6" s="5"/>
      <c r="W6" s="5"/>
      <c r="X6" s="5"/>
      <c r="Y6" s="5"/>
      <c r="Z6" s="5"/>
    </row>
    <row r="7" spans="1:26" ht="15.75" customHeight="1" x14ac:dyDescent="0.25">
      <c r="A7" s="52" t="s">
        <v>36</v>
      </c>
      <c r="B7" s="45" t="str">
        <f ca="1">IFERROR(__xludf.DUMMYFUNCTION("if(isblank(A7),"""",filter(Moorings!A:A,Moorings!B:B=left(A7,14),Moorings!D:D=D7))"),"ATAPL-65244-820-0033")</f>
        <v>ATAPL-65244-820-0033</v>
      </c>
      <c r="C7" s="45" t="str">
        <f ca="1">IFERROR(__xludf.DUMMYFUNCTION("if(isblank(A7),"""",filter(Moorings!C:C,Moorings!B:B=left(A7,14),Moorings!D:D=D7))"),"SN0033")</f>
        <v>SN0033</v>
      </c>
      <c r="D7" s="48">
        <v>1</v>
      </c>
      <c r="E7" s="45" t="str">
        <f ca="1">IFERROR(__xludf.DUMMYFUNCTION("if(isblank(A7),"""",filter(Moorings!A:A,Moorings!B:B=A7,Moorings!D:D=D7))"),"ATAPL-58331-00008")</f>
        <v>ATAPL-58331-00008</v>
      </c>
      <c r="F7" s="45" t="str">
        <f ca="1">IFERROR(__xludf.DUMMYFUNCTION("if(isblank(A7),"""",filter(Moorings!C:C,Moorings!B:B=A7,Moorings!D:D=D7))"),"T6J74")</f>
        <v>T6J74</v>
      </c>
      <c r="G7" s="52"/>
      <c r="H7" s="53"/>
      <c r="I7" s="52"/>
      <c r="J7" s="52"/>
      <c r="K7" s="5"/>
      <c r="L7" s="5"/>
      <c r="M7" s="5"/>
      <c r="N7" s="5"/>
      <c r="O7" s="5"/>
      <c r="P7" s="5"/>
      <c r="Q7" s="5"/>
      <c r="R7" s="5"/>
      <c r="S7" s="5"/>
      <c r="T7" s="5"/>
      <c r="U7" s="5"/>
      <c r="V7" s="5"/>
      <c r="W7" s="5"/>
      <c r="X7" s="5"/>
      <c r="Y7" s="5"/>
      <c r="Z7" s="5"/>
    </row>
    <row r="8" spans="1:26" ht="15.75" customHeight="1" x14ac:dyDescent="0.25">
      <c r="A8" s="52" t="s">
        <v>40</v>
      </c>
      <c r="B8" s="45" t="str">
        <f ca="1">IFERROR(__xludf.DUMMYFUNCTION("if(isblank(A8),"""",filter(Moorings!A:A,Moorings!B:B=left(A8,14),Moorings!D:D=D8))"),"ATAPL-65244-820-0033")</f>
        <v>ATAPL-65244-820-0033</v>
      </c>
      <c r="C8" s="45" t="str">
        <f ca="1">IFERROR(__xludf.DUMMYFUNCTION("if(isblank(A8),"""",filter(Moorings!C:C,Moorings!B:B=left(A8,14),Moorings!D:D=D8))"),"SN0033")</f>
        <v>SN0033</v>
      </c>
      <c r="D8" s="48">
        <v>1</v>
      </c>
      <c r="E8" s="45" t="str">
        <f ca="1">IFERROR(__xludf.DUMMYFUNCTION("if(isblank(A8),"""",filter(Moorings!A:A,Moorings!B:B=A8,Moorings!D:D=D8))"),"ATAPL-58331-00010")</f>
        <v>ATAPL-58331-00010</v>
      </c>
      <c r="F8" s="45" t="str">
        <f ca="1">IFERROR(__xludf.DUMMYFUNCTION("if(isblank(A8),"""",filter(Moorings!C:C,Moorings!B:B=A8,Moorings!D:D=D8))"),"T6J76")</f>
        <v>T6J76</v>
      </c>
      <c r="G8" s="52"/>
      <c r="H8" s="53"/>
      <c r="I8" s="52"/>
      <c r="J8" s="52"/>
      <c r="K8" s="5"/>
      <c r="L8" s="5"/>
      <c r="M8" s="5"/>
      <c r="N8" s="5"/>
      <c r="O8" s="5"/>
      <c r="P8" s="5"/>
      <c r="Q8" s="5"/>
      <c r="R8" s="5"/>
      <c r="S8" s="5"/>
      <c r="T8" s="5"/>
      <c r="U8" s="5"/>
      <c r="V8" s="5"/>
      <c r="W8" s="5"/>
      <c r="X8" s="5"/>
      <c r="Y8" s="5"/>
      <c r="Z8" s="5"/>
    </row>
    <row r="9" spans="1:26" ht="15.75" customHeight="1" x14ac:dyDescent="0.25">
      <c r="A9" s="52" t="s">
        <v>45</v>
      </c>
      <c r="B9" s="45" t="str">
        <f ca="1">IFERROR(__xludf.DUMMYFUNCTION("if(isblank(A9),"""",filter(Moorings!A:A,Moorings!B:B=left(A9,14),Moorings!D:D=D9))"),"ATAPL-65244-820-0033")</f>
        <v>ATAPL-65244-820-0033</v>
      </c>
      <c r="C9" s="45" t="str">
        <f ca="1">IFERROR(__xludf.DUMMYFUNCTION("if(isblank(A9),"""",filter(Moorings!C:C,Moorings!B:B=left(A9,14),Moorings!D:D=D9))"),"SN0033")</f>
        <v>SN0033</v>
      </c>
      <c r="D9" s="48">
        <v>1</v>
      </c>
      <c r="E9" s="45" t="str">
        <f ca="1">IFERROR(__xludf.DUMMYFUNCTION("if(isblank(A9),"""",filter(Moorings!A:A,Moorings!B:B=A9,Moorings!D:D=D9))"),"ATAPL-69971-00002")</f>
        <v>ATAPL-69971-00002</v>
      </c>
      <c r="F9" s="45" t="str">
        <f ca="1">IFERROR(__xludf.DUMMYFUNCTION("if(isblank(A9),"""",filter(Moorings!C:C,Moorings!B:B=A9,Moorings!D:D=D9))"),"21969")</f>
        <v>21969</v>
      </c>
      <c r="G9" s="52"/>
      <c r="H9" s="53"/>
      <c r="I9" s="52"/>
      <c r="J9" s="52"/>
      <c r="K9" s="5"/>
      <c r="L9" s="5"/>
      <c r="M9" s="5"/>
      <c r="N9" s="5"/>
      <c r="O9" s="5"/>
      <c r="P9" s="5"/>
      <c r="Q9" s="5"/>
      <c r="R9" s="5"/>
      <c r="S9" s="5"/>
      <c r="T9" s="5"/>
      <c r="U9" s="5"/>
      <c r="V9" s="5"/>
      <c r="W9" s="5"/>
      <c r="X9" s="5"/>
      <c r="Y9" s="5"/>
      <c r="Z9" s="5"/>
    </row>
    <row r="10" spans="1:26" ht="15.75" customHeight="1" x14ac:dyDescent="0.25">
      <c r="A10" s="52"/>
      <c r="B10" s="46" t="str">
        <f ca="1">IFERROR(__xludf.DUMMYFUNCTION("if(isblank(A10),"""",filter(Moorings!A:A,Moorings!B:B=left(A10,14),Moorings!D:D=D10))"),"")</f>
        <v/>
      </c>
      <c r="C10" s="46" t="str">
        <f ca="1">IFERROR(__xludf.DUMMYFUNCTION("if(isblank(A10),"""",filter(Moorings!C:C,Moorings!B:B=left(A10,14),Moorings!D:D=D10))"),"")</f>
        <v/>
      </c>
      <c r="D10" s="48"/>
      <c r="E10" s="46" t="str">
        <f ca="1">IFERROR(__xludf.DUMMYFUNCTION("if(isblank(A10),"""",filter(Moorings!A:A,Moorings!B:B=A10,Moorings!D:D=D10))"),"")</f>
        <v/>
      </c>
      <c r="F10" s="46" t="str">
        <f ca="1">IFERROR(__xludf.DUMMYFUNCTION("if(isblank(A10),"""",filter(Moorings!C:C,Moorings!B:B=A10,Moorings!D:D=D10))"),"")</f>
        <v/>
      </c>
      <c r="G10" s="52"/>
      <c r="H10" s="53"/>
      <c r="I10" s="52"/>
      <c r="J10" s="52"/>
      <c r="K10" s="5"/>
      <c r="L10" s="5"/>
      <c r="M10" s="5"/>
      <c r="N10" s="5"/>
      <c r="O10" s="5"/>
      <c r="P10" s="5"/>
      <c r="Q10" s="5"/>
      <c r="R10" s="5"/>
      <c r="S10" s="5"/>
      <c r="T10" s="5"/>
      <c r="U10" s="5"/>
      <c r="V10" s="5"/>
      <c r="W10" s="5"/>
      <c r="X10" s="5"/>
      <c r="Y10" s="5"/>
      <c r="Z10" s="5"/>
    </row>
    <row r="11" spans="1:26" ht="15.75" customHeight="1" x14ac:dyDescent="0.25">
      <c r="A11" s="52" t="s">
        <v>32</v>
      </c>
      <c r="B11" s="45" t="str">
        <f ca="1">IFERROR(__xludf.DUMMYFUNCTION("if(isblank(A11),"""",filter(Moorings!A:A,Moorings!B:B=left(A11,14),Moorings!D:D=D11))"),"ATAPL-65244-820-0033")</f>
        <v>ATAPL-65244-820-0033</v>
      </c>
      <c r="C11" s="45" t="str">
        <f ca="1">IFERROR(__xludf.DUMMYFUNCTION("if(isblank(A11),"""",filter(Moorings!C:C,Moorings!B:B=left(A11,14),Moorings!D:D=D11))"),"SN0033")</f>
        <v>SN0033</v>
      </c>
      <c r="D11" s="56">
        <v>2</v>
      </c>
      <c r="E11" s="45" t="str">
        <f ca="1">IFERROR(__xludf.DUMMYFUNCTION("if(isblank(A11),"""",filter(Moorings!A:A,Moorings!B:B=A11,Moorings!D:D=D11))"),"ATAPL-58333-00004")</f>
        <v>ATAPL-58333-00004</v>
      </c>
      <c r="F11" s="45" t="str">
        <f ca="1">IFERROR(__xludf.DUMMYFUNCTION("if(isblank(A11),"""",filter(Moorings!C:C,Moorings!B:B=A11,Moorings!D:D=D11))"),"4")</f>
        <v>4</v>
      </c>
      <c r="G11" s="52"/>
      <c r="H11" s="54"/>
      <c r="I11" s="52"/>
      <c r="J11" s="52"/>
      <c r="K11" s="5"/>
      <c r="L11" s="5"/>
      <c r="M11" s="5"/>
      <c r="N11" s="5"/>
      <c r="O11" s="5"/>
      <c r="P11" s="5"/>
      <c r="Q11" s="5"/>
      <c r="R11" s="5"/>
      <c r="S11" s="5"/>
      <c r="T11" s="5"/>
      <c r="U11" s="5"/>
      <c r="V11" s="5"/>
      <c r="W11" s="5"/>
      <c r="X11" s="5"/>
      <c r="Y11" s="5"/>
      <c r="Z11" s="5"/>
    </row>
    <row r="12" spans="1:26" ht="15.75" customHeight="1" x14ac:dyDescent="0.25">
      <c r="A12" s="57"/>
      <c r="B12" s="46" t="str">
        <f ca="1">IFERROR(__xludf.DUMMYFUNCTION("if(isblank(A12),"""",filter(Moorings!A:A,Moorings!B:B=left(A12,14),Moorings!D:D=D12))"),"")</f>
        <v/>
      </c>
      <c r="C12" s="46" t="str">
        <f ca="1">IFERROR(__xludf.DUMMYFUNCTION("if(isblank(A12),"""",filter(Moorings!C:C,Moorings!B:B=left(A12,14),Moorings!D:D=D12))"),"")</f>
        <v/>
      </c>
      <c r="D12" s="48"/>
      <c r="E12" s="46" t="str">
        <f ca="1">IFERROR(__xludf.DUMMYFUNCTION("if(isblank(A12),"""",filter(Moorings!A:A,Moorings!B:B=A12,Moorings!D:D=D12))"),"")</f>
        <v/>
      </c>
      <c r="F12" s="46" t="str">
        <f ca="1">IFERROR(__xludf.DUMMYFUNCTION("if(isblank(A12),"""",filter(Moorings!C:C,Moorings!B:B=A12,Moorings!D:D=D12))"),"")</f>
        <v/>
      </c>
      <c r="G12" s="52"/>
      <c r="H12" s="53"/>
      <c r="I12" s="52"/>
      <c r="J12" s="52"/>
      <c r="K12" s="5"/>
      <c r="L12" s="5"/>
      <c r="M12" s="5"/>
      <c r="N12" s="5"/>
      <c r="O12" s="5"/>
      <c r="P12" s="5"/>
      <c r="Q12" s="5"/>
      <c r="R12" s="5"/>
      <c r="S12" s="5"/>
      <c r="T12" s="5"/>
      <c r="U12" s="5"/>
      <c r="V12" s="5"/>
      <c r="W12" s="5"/>
      <c r="X12" s="5"/>
      <c r="Y12" s="5"/>
      <c r="Z12" s="5"/>
    </row>
    <row r="13" spans="1:26" ht="15.75" customHeight="1" x14ac:dyDescent="0.25">
      <c r="A13" s="57"/>
      <c r="B13" s="46" t="str">
        <f ca="1">IFERROR(__xludf.DUMMYFUNCTION("if(isblank(A13),"""",filter(Moorings!A:A,Moorings!B:B=left(A13,14),Moorings!D:D=D13))"),"")</f>
        <v/>
      </c>
      <c r="C13" s="46" t="str">
        <f ca="1">IFERROR(__xludf.DUMMYFUNCTION("if(isblank(A13),"""",filter(Moorings!C:C,Moorings!B:B=left(A13,14),Moorings!D:D=D13))"),"")</f>
        <v/>
      </c>
      <c r="D13" s="48"/>
      <c r="E13" s="46" t="str">
        <f ca="1">IFERROR(__xludf.DUMMYFUNCTION("if(isblank(A13),"""",filter(Moorings!A:A,Moorings!B:B=A13,Moorings!D:D=D13))"),"")</f>
        <v/>
      </c>
      <c r="F13" s="46" t="str">
        <f ca="1">IFERROR(__xludf.DUMMYFUNCTION("if(isblank(A13),"""",filter(Moorings!C:C,Moorings!B:B=A13,Moorings!D:D=D13))"),"")</f>
        <v/>
      </c>
      <c r="G13" s="52"/>
      <c r="H13" s="53"/>
      <c r="I13" s="52"/>
      <c r="J13" s="52"/>
      <c r="K13" s="5"/>
      <c r="L13" s="5"/>
      <c r="M13" s="5"/>
      <c r="N13" s="5"/>
      <c r="O13" s="5"/>
      <c r="P13" s="5"/>
      <c r="Q13" s="5"/>
      <c r="R13" s="5"/>
      <c r="S13" s="5"/>
      <c r="T13" s="5"/>
      <c r="U13" s="5"/>
      <c r="V13" s="5"/>
      <c r="W13" s="5"/>
      <c r="X13" s="5"/>
      <c r="Y13" s="5"/>
      <c r="Z13" s="5"/>
    </row>
    <row r="14" spans="1:26" ht="15.75" customHeight="1" x14ac:dyDescent="0.25">
      <c r="A14" s="57"/>
      <c r="B14" s="46" t="str">
        <f ca="1">IFERROR(__xludf.DUMMYFUNCTION("if(isblank(A14),"""",filter(Moorings!A:A,Moorings!B:B=left(A14,14),Moorings!D:D=D14))"),"")</f>
        <v/>
      </c>
      <c r="C14" s="46" t="str">
        <f ca="1">IFERROR(__xludf.DUMMYFUNCTION("if(isblank(A14),"""",filter(Moorings!C:C,Moorings!B:B=left(A14,14),Moorings!D:D=D14))"),"")</f>
        <v/>
      </c>
      <c r="D14" s="48"/>
      <c r="E14" s="46" t="str">
        <f ca="1">IFERROR(__xludf.DUMMYFUNCTION("if(isblank(A14),"""",filter(Moorings!A:A,Moorings!B:B=A14,Moorings!D:D=D14))"),"")</f>
        <v/>
      </c>
      <c r="F14" s="46" t="str">
        <f ca="1">IFERROR(__xludf.DUMMYFUNCTION("if(isblank(A14),"""",filter(Moorings!C:C,Moorings!B:B=A14,Moorings!D:D=D14))"),"")</f>
        <v/>
      </c>
      <c r="G14" s="52"/>
      <c r="H14" s="53"/>
      <c r="I14" s="52"/>
      <c r="J14" s="52"/>
      <c r="K14" s="5"/>
      <c r="L14" s="5"/>
      <c r="M14" s="5"/>
      <c r="N14" s="5"/>
      <c r="O14" s="5"/>
      <c r="P14" s="5"/>
      <c r="Q14" s="5"/>
      <c r="R14" s="5"/>
      <c r="S14" s="5"/>
      <c r="T14" s="5"/>
      <c r="U14" s="5"/>
      <c r="V14" s="5"/>
      <c r="W14" s="5"/>
      <c r="X14" s="5"/>
      <c r="Y14" s="5"/>
      <c r="Z14" s="5"/>
    </row>
    <row r="15" spans="1:26" ht="15.75" customHeight="1" x14ac:dyDescent="0.25">
      <c r="A15" s="57"/>
      <c r="B15" s="46" t="str">
        <f ca="1">IFERROR(__xludf.DUMMYFUNCTION("if(isblank(A15),"""",filter(Moorings!A:A,Moorings!B:B=left(A15,14),Moorings!D:D=D15))"),"")</f>
        <v/>
      </c>
      <c r="C15" s="46" t="str">
        <f ca="1">IFERROR(__xludf.DUMMYFUNCTION("if(isblank(A15),"""",filter(Moorings!C:C,Moorings!B:B=left(A15,14),Moorings!D:D=D15))"),"")</f>
        <v/>
      </c>
      <c r="D15" s="48"/>
      <c r="E15" s="46" t="str">
        <f ca="1">IFERROR(__xludf.DUMMYFUNCTION("if(isblank(A15),"""",filter(Moorings!A:A,Moorings!B:B=A15,Moorings!D:D=D15))"),"")</f>
        <v/>
      </c>
      <c r="F15" s="46" t="str">
        <f ca="1">IFERROR(__xludf.DUMMYFUNCTION("if(isblank(A15),"""",filter(Moorings!C:C,Moorings!B:B=A15,Moorings!D:D=D15))"),"")</f>
        <v/>
      </c>
      <c r="G15" s="52"/>
      <c r="H15" s="53"/>
      <c r="I15" s="52"/>
      <c r="J15" s="52"/>
      <c r="K15" s="5"/>
      <c r="L15" s="5"/>
      <c r="M15" s="5"/>
      <c r="N15" s="5"/>
      <c r="O15" s="5"/>
      <c r="P15" s="5"/>
      <c r="Q15" s="5"/>
      <c r="R15" s="5"/>
      <c r="S15" s="5"/>
      <c r="T15" s="5"/>
      <c r="U15" s="5"/>
      <c r="V15" s="5"/>
      <c r="W15" s="5"/>
      <c r="X15" s="5"/>
      <c r="Y15" s="5"/>
      <c r="Z15" s="5"/>
    </row>
    <row r="16" spans="1:26" ht="15.75" customHeight="1" x14ac:dyDescent="0.25">
      <c r="A16" s="58"/>
      <c r="B16" s="46" t="str">
        <f ca="1">IFERROR(__xludf.DUMMYFUNCTION("if(isblank(A16),"""",filter(Moorings!A:A,Moorings!B:B=left(A16,14),Moorings!D:D=D16))"),"")</f>
        <v/>
      </c>
      <c r="C16" s="46" t="str">
        <f ca="1">IFERROR(__xludf.DUMMYFUNCTION("if(isblank(A16),"""",filter(Moorings!C:C,Moorings!B:B=left(A16,14),Moorings!D:D=D16))"),"")</f>
        <v/>
      </c>
      <c r="D16" s="48"/>
      <c r="E16" s="46" t="str">
        <f ca="1">IFERROR(__xludf.DUMMYFUNCTION("if(isblank(A16),"""",filter(Moorings!A:A,Moorings!B:B=A16,Moorings!D:D=D16))"),"")</f>
        <v/>
      </c>
      <c r="F16" s="46" t="str">
        <f ca="1">IFERROR(__xludf.DUMMYFUNCTION("if(isblank(A16),"""",filter(Moorings!C:C,Moorings!B:B=A16,Moorings!D:D=D16))"),"")</f>
        <v/>
      </c>
      <c r="G16" s="52"/>
      <c r="H16" s="53"/>
      <c r="I16" s="52"/>
      <c r="J16" s="52"/>
      <c r="K16" s="5"/>
      <c r="L16" s="5"/>
      <c r="M16" s="5"/>
      <c r="N16" s="5"/>
      <c r="O16" s="5"/>
      <c r="P16" s="5"/>
      <c r="Q16" s="5"/>
      <c r="R16" s="5"/>
      <c r="S16" s="5"/>
      <c r="T16" s="5"/>
      <c r="U16" s="5"/>
      <c r="V16" s="5"/>
      <c r="W16" s="5"/>
      <c r="X16" s="5"/>
      <c r="Y16" s="5"/>
      <c r="Z16" s="5"/>
    </row>
    <row r="17" spans="1:26" ht="15.75" customHeight="1" x14ac:dyDescent="0.25">
      <c r="A17" s="57"/>
      <c r="B17" s="46" t="str">
        <f ca="1">IFERROR(__xludf.DUMMYFUNCTION("if(isblank(A17),"""",filter(Moorings!A:A,Moorings!B:B=left(A17,14),Moorings!D:D=D17))"),"")</f>
        <v/>
      </c>
      <c r="C17" s="46" t="str">
        <f ca="1">IFERROR(__xludf.DUMMYFUNCTION("if(isblank(A17),"""",filter(Moorings!C:C,Moorings!B:B=left(A17,14),Moorings!D:D=D17))"),"")</f>
        <v/>
      </c>
      <c r="D17" s="48"/>
      <c r="E17" s="46" t="str">
        <f ca="1">IFERROR(__xludf.DUMMYFUNCTION("if(isblank(A17),"""",filter(Moorings!A:A,Moorings!B:B=A17,Moorings!D:D=D17))"),"")</f>
        <v/>
      </c>
      <c r="F17" s="46" t="str">
        <f ca="1">IFERROR(__xludf.DUMMYFUNCTION("if(isblank(A17),"""",filter(Moorings!C:C,Moorings!B:B=A17,Moorings!D:D=D17))"),"")</f>
        <v/>
      </c>
      <c r="G17" s="52"/>
      <c r="H17" s="54"/>
      <c r="I17" s="52"/>
      <c r="J17" s="52"/>
      <c r="K17" s="5"/>
      <c r="L17" s="5"/>
      <c r="M17" s="5"/>
      <c r="N17" s="5"/>
      <c r="O17" s="5"/>
      <c r="P17" s="5"/>
      <c r="Q17" s="5"/>
      <c r="R17" s="5"/>
      <c r="S17" s="5"/>
      <c r="T17" s="5"/>
      <c r="U17" s="5"/>
      <c r="V17" s="5"/>
      <c r="W17" s="5"/>
      <c r="X17" s="5"/>
      <c r="Y17" s="5"/>
      <c r="Z17" s="5"/>
    </row>
    <row r="18" spans="1:26" ht="15.75" customHeight="1" x14ac:dyDescent="0.25">
      <c r="A18" s="57"/>
      <c r="B18" s="46" t="str">
        <f ca="1">IFERROR(__xludf.DUMMYFUNCTION("if(isblank(A18),"""",filter(Moorings!A:A,Moorings!B:B=left(A18,14),Moorings!D:D=D18))"),"")</f>
        <v/>
      </c>
      <c r="C18" s="46" t="str">
        <f ca="1">IFERROR(__xludf.DUMMYFUNCTION("if(isblank(A18),"""",filter(Moorings!C:C,Moorings!B:B=left(A18,14),Moorings!D:D=D18))"),"")</f>
        <v/>
      </c>
      <c r="D18" s="48"/>
      <c r="E18" s="46" t="str">
        <f ca="1">IFERROR(__xludf.DUMMYFUNCTION("if(isblank(A18),"""",filter(Moorings!A:A,Moorings!B:B=A18,Moorings!D:D=D18))"),"")</f>
        <v/>
      </c>
      <c r="F18" s="46" t="str">
        <f ca="1">IFERROR(__xludf.DUMMYFUNCTION("if(isblank(A18),"""",filter(Moorings!C:C,Moorings!B:B=A18,Moorings!D:D=D18))"),"")</f>
        <v/>
      </c>
      <c r="G18" s="52"/>
      <c r="H18" s="54"/>
      <c r="I18" s="52"/>
      <c r="J18" s="52"/>
      <c r="K18" s="5"/>
      <c r="L18" s="5"/>
      <c r="M18" s="5"/>
      <c r="N18" s="5"/>
      <c r="O18" s="5"/>
      <c r="P18" s="5"/>
      <c r="Q18" s="5"/>
      <c r="R18" s="5"/>
      <c r="S18" s="5"/>
      <c r="T18" s="5"/>
      <c r="U18" s="5"/>
      <c r="V18" s="5"/>
      <c r="W18" s="5"/>
      <c r="X18" s="5"/>
      <c r="Y18" s="5"/>
      <c r="Z18" s="5"/>
    </row>
    <row r="19" spans="1:26" ht="15.75" customHeight="1" x14ac:dyDescent="0.25">
      <c r="A19" s="57"/>
      <c r="B19" s="46" t="str">
        <f ca="1">IFERROR(__xludf.DUMMYFUNCTION("if(isblank(A19),"""",filter(Moorings!A:A,Moorings!B:B=left(A19,14),Moorings!D:D=D19))"),"")</f>
        <v/>
      </c>
      <c r="C19" s="46" t="str">
        <f ca="1">IFERROR(__xludf.DUMMYFUNCTION("if(isblank(A19),"""",filter(Moorings!C:C,Moorings!B:B=left(A19,14),Moorings!D:D=D19))"),"")</f>
        <v/>
      </c>
      <c r="D19" s="48"/>
      <c r="E19" s="46" t="str">
        <f ca="1">IFERROR(__xludf.DUMMYFUNCTION("if(isblank(A19),"""",filter(Moorings!A:A,Moorings!B:B=A19,Moorings!D:D=D19))"),"")</f>
        <v/>
      </c>
      <c r="F19" s="46" t="str">
        <f ca="1">IFERROR(__xludf.DUMMYFUNCTION("if(isblank(A19),"""",filter(Moorings!C:C,Moorings!B:B=A19,Moorings!D:D=D19))"),"")</f>
        <v/>
      </c>
      <c r="G19" s="52"/>
      <c r="H19" s="53"/>
      <c r="I19" s="52"/>
      <c r="J19" s="52"/>
      <c r="K19" s="5"/>
      <c r="L19" s="5"/>
      <c r="M19" s="5"/>
      <c r="N19" s="5"/>
      <c r="O19" s="5"/>
      <c r="P19" s="5"/>
      <c r="Q19" s="5"/>
      <c r="R19" s="5"/>
      <c r="S19" s="5"/>
      <c r="T19" s="5"/>
      <c r="U19" s="5"/>
      <c r="V19" s="5"/>
      <c r="W19" s="5"/>
      <c r="X19" s="5"/>
      <c r="Y19" s="5"/>
      <c r="Z19"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pane ySplit="1" topLeftCell="A2" activePane="bottomLeft" state="frozen"/>
      <selection pane="bottomLeft" activeCell="B3" sqref="B3"/>
    </sheetView>
  </sheetViews>
  <sheetFormatPr defaultColWidth="17.28515625" defaultRowHeight="15" customHeight="1" x14ac:dyDescent="0.2"/>
  <cols>
    <col min="1" max="1" width="21.85546875" customWidth="1"/>
    <col min="2" max="2" width="17.140625" customWidth="1"/>
    <col min="3" max="3" width="31.5703125" customWidth="1"/>
    <col min="4" max="4" width="9.85546875" customWidth="1"/>
    <col min="5" max="5" width="20.85546875" customWidth="1"/>
    <col min="6" max="6" width="9.85546875" customWidth="1"/>
    <col min="7" max="7" width="11.42578125" customWidth="1"/>
  </cols>
  <sheetData>
    <row r="1" spans="1:7" x14ac:dyDescent="0.25">
      <c r="A1" s="59" t="s">
        <v>55</v>
      </c>
      <c r="B1" s="60" t="s">
        <v>56</v>
      </c>
      <c r="C1" s="60" t="s">
        <v>57</v>
      </c>
      <c r="D1" s="60" t="s">
        <v>58</v>
      </c>
      <c r="E1" s="60" t="s">
        <v>59</v>
      </c>
      <c r="F1" s="60" t="s">
        <v>60</v>
      </c>
      <c r="G1" s="60" t="s">
        <v>61</v>
      </c>
    </row>
    <row r="2" spans="1:7" x14ac:dyDescent="0.25">
      <c r="A2" s="61" t="str">
        <f>Moorings!A2</f>
        <v>N00356</v>
      </c>
      <c r="B2" s="61" t="str">
        <f>IF(D2="Mooring",Moorings!B2,"")</f>
        <v>RS03ASHS-PN03B</v>
      </c>
      <c r="C2" s="62" t="str">
        <f>IF(D2="Sensor",Moorings!B2,"")</f>
        <v/>
      </c>
      <c r="D2" s="46" t="str">
        <f>IF(ISBLANK(Moorings!B2),"",IF(LEN(Moorings!B2)&gt;14,"Sensor","Mooring"))</f>
        <v>Mooring</v>
      </c>
      <c r="E2" s="45" t="str">
        <f>Moorings!C2</f>
        <v>RS03ASHS-ID03A-00001</v>
      </c>
      <c r="F2" s="63">
        <f>IF(D2="Mooring",Moorings!E2,"")</f>
        <v>42194</v>
      </c>
      <c r="G2" s="62"/>
    </row>
    <row r="3" spans="1:7" x14ac:dyDescent="0.25">
      <c r="A3" s="61" t="str">
        <f>Moorings!A3</f>
        <v>ATAPL-70168-00001</v>
      </c>
      <c r="B3" s="61" t="str">
        <f>IF(D3="Mooring",Moorings!B3,"")</f>
        <v/>
      </c>
      <c r="C3" s="61" t="str">
        <f>IF(D3="Sensor",Moorings!B3,"")</f>
        <v>RS03ASHS-PN03B-H6-CAMHDA301</v>
      </c>
      <c r="D3" s="46" t="str">
        <f>IF(ISBLANK(Moorings!B3),"",IF(LEN(Moorings!B3)&gt;14,"Sensor","Mooring"))</f>
        <v>Sensor</v>
      </c>
      <c r="E3" s="45">
        <f>Moorings!C3</f>
        <v>12096</v>
      </c>
      <c r="F3" s="63" t="str">
        <f>IF(D3="Mooring",Moorings!E3,"")</f>
        <v/>
      </c>
      <c r="G3" s="62"/>
    </row>
    <row r="4" spans="1:7" x14ac:dyDescent="0.25">
      <c r="A4" s="61">
        <f>Moorings!A4</f>
        <v>0</v>
      </c>
      <c r="B4" s="61" t="str">
        <f>IF(D4="Mooring",Moorings!B4,"")</f>
        <v/>
      </c>
      <c r="C4" s="62" t="str">
        <f>IF(D4="Sensor",Moorings!B4,"")</f>
        <v/>
      </c>
      <c r="D4" s="46" t="str">
        <f>IF(ISBLANK(Moorings!B4),"",IF(LEN(Moorings!B4)&gt;14,"Sensor","Mooring"))</f>
        <v/>
      </c>
      <c r="E4" s="45">
        <f>Moorings!C4</f>
        <v>0</v>
      </c>
      <c r="F4" s="63" t="str">
        <f>IF(D4="Mooring",Moorings!E4,"")</f>
        <v/>
      </c>
      <c r="G4" s="62"/>
    </row>
    <row r="5" spans="1:7" x14ac:dyDescent="0.25">
      <c r="A5" s="61" t="str">
        <f>Moorings!A5</f>
        <v>N00356</v>
      </c>
      <c r="B5" s="61" t="str">
        <f>IF(D5="Mooring",Moorings!B5,"")</f>
        <v>RS03ASHS-PN03B</v>
      </c>
      <c r="C5" s="62" t="str">
        <f>IF(D5="Sensor",Moorings!B5,"")</f>
        <v/>
      </c>
      <c r="D5" s="46" t="str">
        <f>IF(ISBLANK(Moorings!B5),"",IF(LEN(Moorings!B5)&gt;14,"Sensor","Mooring"))</f>
        <v>Mooring</v>
      </c>
      <c r="E5" s="45" t="str">
        <f>Moorings!C5</f>
        <v>RS03ASHS-ID03A-00001</v>
      </c>
      <c r="F5" s="63">
        <f>IF(D5="Mooring",Moorings!E5,"")</f>
        <v>42194</v>
      </c>
      <c r="G5" s="62"/>
    </row>
    <row r="6" spans="1:7" x14ac:dyDescent="0.25">
      <c r="A6" s="61" t="str">
        <f>Moorings!A6</f>
        <v>ATAPL-70168-00002</v>
      </c>
      <c r="B6" s="61" t="str">
        <f>IF(D6="Mooring",Moorings!B6,"")</f>
        <v/>
      </c>
      <c r="C6" s="61" t="str">
        <f>IF(D6="Sensor",Moorings!B6,"")</f>
        <v>RS03ASHS-PN03B-H6-CAMHDA301</v>
      </c>
      <c r="D6" s="46" t="str">
        <f>IF(ISBLANK(Moorings!B6),"",IF(LEN(Moorings!B6)&gt;14,"Sensor","Mooring"))</f>
        <v>Sensor</v>
      </c>
      <c r="E6" s="45">
        <f>Moorings!C6</f>
        <v>13114</v>
      </c>
      <c r="F6" s="63" t="str">
        <f>IF(D6="Mooring",Moorings!E6,"")</f>
        <v/>
      </c>
      <c r="G6" s="62"/>
    </row>
    <row r="7" spans="1:7" x14ac:dyDescent="0.25">
      <c r="A7" s="61">
        <f>Moorings!A7</f>
        <v>0</v>
      </c>
      <c r="B7" s="61" t="str">
        <f>IF(D7="Mooring",Moorings!B7,"")</f>
        <v/>
      </c>
      <c r="C7" s="62" t="str">
        <f>IF(D7="Sensor",Moorings!B7,"")</f>
        <v/>
      </c>
      <c r="D7" s="46" t="str">
        <f>IF(ISBLANK(Moorings!B7),"",IF(LEN(Moorings!B7)&gt;14,"Sensor","Mooring"))</f>
        <v/>
      </c>
      <c r="E7" s="45">
        <f>Moorings!C7</f>
        <v>0</v>
      </c>
      <c r="F7" s="63" t="str">
        <f>IF(D7="Mooring",Moorings!E7,"")</f>
        <v/>
      </c>
      <c r="G7" s="62"/>
    </row>
    <row r="8" spans="1:7" x14ac:dyDescent="0.25">
      <c r="A8" s="61" t="str">
        <f>Moorings!A8</f>
        <v>ATAPL-65244-820-0033</v>
      </c>
      <c r="B8" s="61" t="str">
        <f>IF(D8="Mooring",Moorings!B8,"")</f>
        <v>RS03ASHS-MJ03B</v>
      </c>
      <c r="C8" s="62" t="str">
        <f>IF(D8="Sensor",Moorings!B8,"")</f>
        <v/>
      </c>
      <c r="D8" s="46" t="str">
        <f>IF(ISBLANK(Moorings!B8),"",IF(LEN(Moorings!B8)&gt;14,"Sensor","Mooring"))</f>
        <v>Mooring</v>
      </c>
      <c r="E8" s="45" t="str">
        <f>Moorings!C8</f>
        <v>SN0033</v>
      </c>
      <c r="F8" s="63">
        <f>IF(D8="Mooring",Moorings!E8,"")</f>
        <v>41848</v>
      </c>
      <c r="G8" s="62"/>
    </row>
    <row r="9" spans="1:7" x14ac:dyDescent="0.25">
      <c r="A9" s="61" t="str">
        <f>Moorings!A9</f>
        <v>ATAPL-58333-00003</v>
      </c>
      <c r="B9" s="61" t="str">
        <f>IF(D9="Mooring",Moorings!B9,"")</f>
        <v/>
      </c>
      <c r="C9" s="61" t="str">
        <f>IF(D9="Sensor",Moorings!B9,"")</f>
        <v>RS03ASHS-MJ03B-00-OSMOIA301</v>
      </c>
      <c r="D9" s="46" t="str">
        <f>IF(ISBLANK(Moorings!B9),"",IF(LEN(Moorings!B9)&gt;14,"Sensor","Mooring"))</f>
        <v>Sensor</v>
      </c>
      <c r="E9" s="45">
        <f>Moorings!C9</f>
        <v>4</v>
      </c>
      <c r="F9" s="63" t="str">
        <f>IF(D9="Mooring",Moorings!E9,"")</f>
        <v/>
      </c>
      <c r="G9" s="62"/>
    </row>
    <row r="10" spans="1:7" x14ac:dyDescent="0.25">
      <c r="A10" s="61" t="str">
        <f>Moorings!A10</f>
        <v>ATAPL-58331-00008</v>
      </c>
      <c r="B10" s="61" t="str">
        <f>IF(D10="Mooring",Moorings!B10,"")</f>
        <v/>
      </c>
      <c r="C10" s="61" t="str">
        <f>IF(D10="Sensor",Moorings!B10,"")</f>
        <v>RS03ASHS-MJ03B-05-OBSSPA302</v>
      </c>
      <c r="D10" s="46" t="str">
        <f>IF(ISBLANK(Moorings!B10),"",IF(LEN(Moorings!B10)&gt;14,"Sensor","Mooring"))</f>
        <v>Sensor</v>
      </c>
      <c r="E10" s="45" t="str">
        <f>Moorings!C10</f>
        <v>T6J74</v>
      </c>
      <c r="F10" s="63" t="str">
        <f>IF(D10="Mooring",Moorings!E10,"")</f>
        <v/>
      </c>
      <c r="G10" s="62"/>
    </row>
    <row r="11" spans="1:7" x14ac:dyDescent="0.25">
      <c r="A11" s="61" t="str">
        <f>Moorings!A11</f>
        <v>ATAPL-58331-00010</v>
      </c>
      <c r="B11" s="61" t="str">
        <f>IF(D11="Mooring",Moorings!B11,"")</f>
        <v/>
      </c>
      <c r="C11" s="61" t="str">
        <f>IF(D11="Sensor",Moorings!B11,"")</f>
        <v>RS03ASHS-MJ03B-06-OBSSPA301</v>
      </c>
      <c r="D11" s="46" t="str">
        <f>IF(ISBLANK(Moorings!B11),"",IF(LEN(Moorings!B11)&gt;14,"Sensor","Mooring"))</f>
        <v>Sensor</v>
      </c>
      <c r="E11" s="45" t="str">
        <f>Moorings!C11</f>
        <v>T6J76</v>
      </c>
      <c r="F11" s="63" t="str">
        <f>IF(D11="Mooring",Moorings!E11,"")</f>
        <v/>
      </c>
      <c r="G11" s="62"/>
    </row>
    <row r="12" spans="1:7" x14ac:dyDescent="0.25">
      <c r="A12" s="61" t="str">
        <f>Moorings!A12</f>
        <v>ATAPL-69971-00002</v>
      </c>
      <c r="B12" s="61" t="str">
        <f>IF(D12="Mooring",Moorings!B12,"")</f>
        <v/>
      </c>
      <c r="C12" s="61" t="str">
        <f>IF(D12="Sensor",Moorings!B12,"")</f>
        <v>RS03ASHS-MJ03B-07-TMPSFA301</v>
      </c>
      <c r="D12" s="46" t="str">
        <f>IF(ISBLANK(Moorings!B12),"",IF(LEN(Moorings!B12)&gt;14,"Sensor","Mooring"))</f>
        <v>Sensor</v>
      </c>
      <c r="E12" s="45">
        <f>Moorings!C12</f>
        <v>21969</v>
      </c>
      <c r="F12" s="63" t="str">
        <f>IF(D12="Mooring",Moorings!E12,"")</f>
        <v/>
      </c>
      <c r="G12" s="62"/>
    </row>
    <row r="13" spans="1:7" x14ac:dyDescent="0.25">
      <c r="A13" s="61">
        <f>Moorings!A13</f>
        <v>0</v>
      </c>
      <c r="B13" s="61" t="str">
        <f>IF(D13="Mooring",Moorings!B13,"")</f>
        <v/>
      </c>
      <c r="C13" s="62" t="str">
        <f>IF(D13="Sensor",Moorings!B13,"")</f>
        <v/>
      </c>
      <c r="D13" s="46" t="str">
        <f>IF(ISBLANK(Moorings!B13),"",IF(LEN(Moorings!B13)&gt;14,"Sensor","Mooring"))</f>
        <v/>
      </c>
      <c r="E13" s="45">
        <f>Moorings!C13</f>
        <v>0</v>
      </c>
      <c r="F13" s="63" t="str">
        <f>IF(D13="Mooring",Moorings!E13,"")</f>
        <v/>
      </c>
      <c r="G13" s="62"/>
    </row>
    <row r="14" spans="1:7" x14ac:dyDescent="0.25">
      <c r="A14" s="61" t="str">
        <f>Moorings!A14</f>
        <v>ATAPL-65244-820-0033</v>
      </c>
      <c r="B14" s="61" t="str">
        <f>IF(D14="Mooring",Moorings!B14,"")</f>
        <v>RS03ASHS-MJ03B</v>
      </c>
      <c r="C14" s="62" t="str">
        <f>IF(D14="Sensor",Moorings!B14,"")</f>
        <v/>
      </c>
      <c r="D14" s="46" t="str">
        <f>IF(ISBLANK(Moorings!B14),"",IF(LEN(Moorings!B14)&gt;14,"Sensor","Mooring"))</f>
        <v>Mooring</v>
      </c>
      <c r="E14" s="45" t="str">
        <f>Moorings!C14</f>
        <v>SN0033</v>
      </c>
      <c r="F14" s="63">
        <f>IF(D14="Mooring",Moorings!E14,"")</f>
        <v>41848</v>
      </c>
      <c r="G14" s="62"/>
    </row>
    <row r="15" spans="1:7" x14ac:dyDescent="0.25">
      <c r="A15" s="61" t="str">
        <f>Moorings!A15</f>
        <v>ATAPL-58333-00004</v>
      </c>
      <c r="B15" s="61" t="str">
        <f>IF(D15="Mooring",Moorings!B15,"")</f>
        <v/>
      </c>
      <c r="C15" s="61" t="str">
        <f>IF(D15="Sensor",Moorings!B15,"")</f>
        <v>RS03ASHS-MJ03B-00-OSMOIA301</v>
      </c>
      <c r="D15" s="46" t="str">
        <f>IF(ISBLANK(Moorings!B15),"",IF(LEN(Moorings!B15)&gt;14,"Sensor","Mooring"))</f>
        <v>Sensor</v>
      </c>
      <c r="E15" s="45">
        <f>Moorings!C15</f>
        <v>4</v>
      </c>
      <c r="F15" s="63" t="str">
        <f>IF(D15="Mooring",Moorings!E15,"")</f>
        <v/>
      </c>
      <c r="G15" s="62"/>
    </row>
    <row r="16" spans="1:7" x14ac:dyDescent="0.25">
      <c r="A16" s="61">
        <f>Moorings!A16</f>
        <v>0</v>
      </c>
      <c r="B16" s="61" t="str">
        <f>IF(D16="Mooring",Moorings!B16,"")</f>
        <v/>
      </c>
      <c r="C16" s="62" t="str">
        <f>IF(D16="Sensor",Moorings!B16,"")</f>
        <v/>
      </c>
      <c r="D16" s="46" t="str">
        <f>IF(ISBLANK(Moorings!B16),"",IF(LEN(Moorings!B16)&gt;14,"Sensor","Mooring"))</f>
        <v/>
      </c>
      <c r="E16" s="45">
        <f>Moorings!C16</f>
        <v>0</v>
      </c>
      <c r="F16" s="63" t="str">
        <f>IF(D16="Mooring",Moorings!E16,"")</f>
        <v/>
      </c>
      <c r="G16" s="62"/>
    </row>
    <row r="17" spans="1:7" x14ac:dyDescent="0.25">
      <c r="A17" s="61">
        <f>Moorings!A17</f>
        <v>0</v>
      </c>
      <c r="B17" s="61" t="str">
        <f>IF(D17="Mooring",Moorings!B17,"")</f>
        <v/>
      </c>
      <c r="C17" s="62" t="str">
        <f>IF(D17="Sensor",Moorings!B17,"")</f>
        <v/>
      </c>
      <c r="D17" s="46" t="str">
        <f>IF(ISBLANK(Moorings!B17),"",IF(LEN(Moorings!B17)&gt;14,"Sensor","Mooring"))</f>
        <v/>
      </c>
      <c r="E17" s="45">
        <f>Moorings!C17</f>
        <v>0</v>
      </c>
      <c r="F17" s="63" t="str">
        <f>IF(D17="Mooring",Moorings!E17,"")</f>
        <v/>
      </c>
      <c r="G17" s="62"/>
    </row>
    <row r="18" spans="1:7" x14ac:dyDescent="0.25">
      <c r="A18" s="61">
        <f>Moorings!A18</f>
        <v>0</v>
      </c>
      <c r="B18" s="61" t="str">
        <f>IF(D18="Mooring",Moorings!B18,"")</f>
        <v/>
      </c>
      <c r="C18" s="62" t="str">
        <f>IF(D18="Sensor",Moorings!B18,"")</f>
        <v/>
      </c>
      <c r="D18" s="46" t="str">
        <f>IF(ISBLANK(Moorings!B18),"",IF(LEN(Moorings!B18)&gt;14,"Sensor","Mooring"))</f>
        <v/>
      </c>
      <c r="E18" s="45">
        <f>Moorings!C18</f>
        <v>0</v>
      </c>
      <c r="F18" s="63" t="str">
        <f>IF(D18="Mooring",Moorings!E18,"")</f>
        <v/>
      </c>
      <c r="G18" s="62"/>
    </row>
    <row r="19" spans="1:7" x14ac:dyDescent="0.25">
      <c r="A19" s="61">
        <f>Moorings!A19</f>
        <v>0</v>
      </c>
      <c r="B19" s="61" t="str">
        <f>IF(D19="Mooring",Moorings!B19,"")</f>
        <v/>
      </c>
      <c r="C19" s="62" t="str">
        <f>IF(D19="Sensor",Moorings!B19,"")</f>
        <v/>
      </c>
      <c r="D19" s="46" t="str">
        <f>IF(ISBLANK(Moorings!B19),"",IF(LEN(Moorings!B19)&gt;14,"Sensor","Mooring"))</f>
        <v/>
      </c>
      <c r="E19" s="45">
        <f>Moorings!C19</f>
        <v>0</v>
      </c>
      <c r="F19" s="63" t="str">
        <f>IF(D19="Mooring",Moorings!E19,"")</f>
        <v/>
      </c>
      <c r="G19" s="62"/>
    </row>
    <row r="20" spans="1:7" x14ac:dyDescent="0.25">
      <c r="A20" s="61">
        <f>Moorings!A20</f>
        <v>0</v>
      </c>
      <c r="B20" s="61" t="str">
        <f>IF(D20="Mooring",Moorings!B20,"")</f>
        <v/>
      </c>
      <c r="C20" s="62" t="str">
        <f>IF(D20="Sensor",Moorings!B20,"")</f>
        <v/>
      </c>
      <c r="D20" s="46" t="str">
        <f>IF(ISBLANK(Moorings!B20),"",IF(LEN(Moorings!B20)&gt;14,"Sensor","Mooring"))</f>
        <v/>
      </c>
      <c r="E20" s="45">
        <f>Moorings!C20</f>
        <v>0</v>
      </c>
      <c r="F20" s="63" t="str">
        <f>IF(D20="Mooring",Moorings!E20,"")</f>
        <v/>
      </c>
      <c r="G20" s="62"/>
    </row>
    <row r="21" spans="1:7" x14ac:dyDescent="0.25">
      <c r="A21" s="61">
        <f>Moorings!A21</f>
        <v>0</v>
      </c>
      <c r="B21" s="61" t="str">
        <f>IF(D21="Mooring",Moorings!B21,"")</f>
        <v/>
      </c>
      <c r="C21" s="62" t="str">
        <f>IF(D21="Sensor",Moorings!B21,"")</f>
        <v/>
      </c>
      <c r="D21" s="46" t="str">
        <f>IF(ISBLANK(Moorings!B21),"",IF(LEN(Moorings!B21)&gt;14,"Sensor","Mooring"))</f>
        <v/>
      </c>
      <c r="E21" s="45">
        <f>Moorings!C21</f>
        <v>0</v>
      </c>
      <c r="F21" s="63" t="str">
        <f>IF(D21="Mooring",Moorings!E21,"")</f>
        <v/>
      </c>
      <c r="G21" s="62"/>
    </row>
    <row r="22" spans="1:7" x14ac:dyDescent="0.25">
      <c r="A22" s="61">
        <f>Moorings!A22</f>
        <v>0</v>
      </c>
      <c r="B22" s="61" t="str">
        <f>IF(D22="Mooring",Moorings!B22,"")</f>
        <v/>
      </c>
      <c r="C22" s="62" t="str">
        <f>IF(D22="Sensor",Moorings!B22,"")</f>
        <v/>
      </c>
      <c r="D22" s="46" t="str">
        <f>IF(ISBLANK(Moorings!B22),"",IF(LEN(Moorings!B22)&gt;14,"Sensor","Mooring"))</f>
        <v/>
      </c>
      <c r="E22" s="45">
        <f>Moorings!C22</f>
        <v>0</v>
      </c>
      <c r="F22" s="63" t="str">
        <f>IF(D22="Mooring",Moorings!E22,"")</f>
        <v/>
      </c>
      <c r="G22" s="62"/>
    </row>
    <row r="23" spans="1:7" x14ac:dyDescent="0.25">
      <c r="A23" s="61">
        <f>Moorings!A23</f>
        <v>0</v>
      </c>
      <c r="B23" s="61" t="str">
        <f>IF(D23="Mooring",Moorings!B23,"")</f>
        <v/>
      </c>
      <c r="C23" s="62" t="str">
        <f>IF(D23="Sensor",Moorings!B23,"")</f>
        <v/>
      </c>
      <c r="D23" s="46" t="str">
        <f>IF(ISBLANK(Moorings!B23),"",IF(LEN(Moorings!B23)&gt;14,"Sensor","Mooring"))</f>
        <v/>
      </c>
      <c r="E23" s="45">
        <f>Moorings!C23</f>
        <v>0</v>
      </c>
      <c r="F23" s="63" t="str">
        <f>IF(D23="Mooring",Moorings!E23,"")</f>
        <v/>
      </c>
      <c r="G23" s="62"/>
    </row>
    <row r="24" spans="1:7" x14ac:dyDescent="0.25">
      <c r="A24" s="61">
        <f>Moorings!A24</f>
        <v>0</v>
      </c>
      <c r="B24" s="61" t="str">
        <f>IF(D24="Mooring",Moorings!B24,"")</f>
        <v/>
      </c>
      <c r="C24" s="62" t="str">
        <f>IF(D24="Sensor",Moorings!B24,"")</f>
        <v/>
      </c>
      <c r="D24" s="46" t="str">
        <f>IF(ISBLANK(Moorings!B24),"",IF(LEN(Moorings!B24)&gt;14,"Sensor","Mooring"))</f>
        <v/>
      </c>
      <c r="E24" s="45">
        <f>Moorings!C24</f>
        <v>0</v>
      </c>
      <c r="F24" s="63" t="str">
        <f>IF(D24="Mooring",Moorings!E24,"")</f>
        <v/>
      </c>
      <c r="G24" s="62"/>
    </row>
    <row r="25" spans="1:7" x14ac:dyDescent="0.25">
      <c r="A25" s="61">
        <f>Moorings!A25</f>
        <v>0</v>
      </c>
      <c r="B25" s="61" t="str">
        <f>IF(D25="Mooring",Moorings!B25,"")</f>
        <v/>
      </c>
      <c r="C25" s="62" t="str">
        <f>IF(D25="Sensor",Moorings!B25,"")</f>
        <v/>
      </c>
      <c r="D25" s="46" t="str">
        <f>IF(ISBLANK(Moorings!B25),"",IF(LEN(Moorings!B25)&gt;14,"Sensor","Mooring"))</f>
        <v/>
      </c>
      <c r="E25" s="45">
        <f>Moorings!C25</f>
        <v>0</v>
      </c>
      <c r="F25" s="63" t="str">
        <f>IF(D25="Mooring",Moorings!E25,"")</f>
        <v/>
      </c>
      <c r="G25" s="62"/>
    </row>
    <row r="26" spans="1:7" x14ac:dyDescent="0.25">
      <c r="A26" s="61">
        <f>Moorings!A26</f>
        <v>0</v>
      </c>
      <c r="B26" s="61" t="str">
        <f>IF(D26="Mooring",Moorings!B26,"")</f>
        <v/>
      </c>
      <c r="C26" s="62" t="str">
        <f>IF(D26="Sensor",Moorings!B26,"")</f>
        <v/>
      </c>
      <c r="D26" s="46" t="str">
        <f>IF(ISBLANK(Moorings!B26),"",IF(LEN(Moorings!B26)&gt;14,"Sensor","Mooring"))</f>
        <v/>
      </c>
      <c r="E26" s="45">
        <f>Moorings!C26</f>
        <v>0</v>
      </c>
      <c r="F26" s="63" t="str">
        <f>IF(D26="Mooring",Moorings!E26,"")</f>
        <v/>
      </c>
      <c r="G26" s="62"/>
    </row>
    <row r="27" spans="1:7" x14ac:dyDescent="0.25">
      <c r="A27" s="61">
        <f>Moorings!A27</f>
        <v>0</v>
      </c>
      <c r="B27" s="61" t="str">
        <f>IF(D27="Mooring",Moorings!B27,"")</f>
        <v/>
      </c>
      <c r="C27" s="62" t="str">
        <f>IF(D27="Sensor",Moorings!B27,"")</f>
        <v/>
      </c>
      <c r="D27" s="46" t="str">
        <f>IF(ISBLANK(Moorings!B27),"",IF(LEN(Moorings!B27)&gt;14,"Sensor","Mooring"))</f>
        <v/>
      </c>
      <c r="E27" s="45">
        <f>Moorings!C27</f>
        <v>0</v>
      </c>
      <c r="F27" s="63" t="str">
        <f>IF(D27="Mooring",Moorings!E27,"")</f>
        <v/>
      </c>
      <c r="G27" s="62"/>
    </row>
    <row r="28" spans="1:7" x14ac:dyDescent="0.25">
      <c r="A28" s="61">
        <f>Moorings!A28</f>
        <v>0</v>
      </c>
      <c r="B28" s="61" t="str">
        <f>IF(D28="Mooring",Moorings!B28,"")</f>
        <v/>
      </c>
      <c r="C28" s="62" t="str">
        <f>IF(D28="Sensor",Moorings!B28,"")</f>
        <v/>
      </c>
      <c r="D28" s="46" t="str">
        <f>IF(ISBLANK(Moorings!B28),"",IF(LEN(Moorings!B28)&gt;14,"Sensor","Mooring"))</f>
        <v/>
      </c>
      <c r="E28" s="45">
        <f>Moorings!C28</f>
        <v>0</v>
      </c>
      <c r="F28" s="63" t="str">
        <f>IF(D28="Mooring",Moorings!E28,"")</f>
        <v/>
      </c>
      <c r="G28" s="62"/>
    </row>
    <row r="29" spans="1:7" x14ac:dyDescent="0.25">
      <c r="A29" s="61">
        <f>Moorings!A29</f>
        <v>0</v>
      </c>
      <c r="B29" s="61" t="str">
        <f>IF(D29="Mooring",Moorings!B29,"")</f>
        <v/>
      </c>
      <c r="C29" s="62" t="str">
        <f>IF(D29="Sensor",Moorings!B29,"")</f>
        <v/>
      </c>
      <c r="D29" s="46" t="str">
        <f>IF(ISBLANK(Moorings!B29),"",IF(LEN(Moorings!B29)&gt;14,"Sensor","Mooring"))</f>
        <v/>
      </c>
      <c r="E29" s="45">
        <f>Moorings!C29</f>
        <v>0</v>
      </c>
      <c r="F29" s="63" t="str">
        <f>IF(D29="Mooring",Moorings!E29,"")</f>
        <v/>
      </c>
      <c r="G29" s="62"/>
    </row>
    <row r="30" spans="1:7" x14ac:dyDescent="0.25">
      <c r="A30" s="61">
        <f>Moorings!A30</f>
        <v>0</v>
      </c>
      <c r="B30" s="61" t="str">
        <f>IF(D30="Mooring",Moorings!B30,"")</f>
        <v/>
      </c>
      <c r="C30" s="62" t="str">
        <f>IF(D30="Sensor",Moorings!B30,"")</f>
        <v/>
      </c>
      <c r="D30" s="46" t="str">
        <f>IF(ISBLANK(Moorings!B30),"",IF(LEN(Moorings!B30)&gt;14,"Sensor","Mooring"))</f>
        <v/>
      </c>
      <c r="E30" s="45">
        <f>Moorings!C30</f>
        <v>0</v>
      </c>
      <c r="F30" s="63" t="str">
        <f>IF(D30="Mooring",Moorings!E30,"")</f>
        <v/>
      </c>
      <c r="G30" s="62"/>
    </row>
    <row r="31" spans="1:7" x14ac:dyDescent="0.25">
      <c r="A31" s="61">
        <f>Moorings!A31</f>
        <v>0</v>
      </c>
      <c r="B31" s="61" t="str">
        <f>IF(D31="Mooring",Moorings!B31,"")</f>
        <v/>
      </c>
      <c r="C31" s="62" t="str">
        <f>IF(D31="Sensor",Moorings!B31,"")</f>
        <v/>
      </c>
      <c r="D31" s="46" t="str">
        <f>IF(ISBLANK(Moorings!B31),"",IF(LEN(Moorings!B31)&gt;14,"Sensor","Mooring"))</f>
        <v/>
      </c>
      <c r="E31" s="45">
        <f>Moorings!C31</f>
        <v>0</v>
      </c>
      <c r="F31" s="63" t="str">
        <f>IF(D31="Mooring",Moorings!E31,"")</f>
        <v/>
      </c>
      <c r="G31" s="62"/>
    </row>
    <row r="32" spans="1:7" x14ac:dyDescent="0.25">
      <c r="A32" s="61">
        <f>Moorings!A32</f>
        <v>0</v>
      </c>
      <c r="B32" s="61" t="str">
        <f>IF(D32="Mooring",Moorings!B32,"")</f>
        <v/>
      </c>
      <c r="C32" s="62" t="str">
        <f>IF(D32="Sensor",Moorings!B32,"")</f>
        <v/>
      </c>
      <c r="D32" s="46" t="str">
        <f>IF(ISBLANK(Moorings!B32),"",IF(LEN(Moorings!B32)&gt;14,"Sensor","Mooring"))</f>
        <v/>
      </c>
      <c r="E32" s="45">
        <f>Moorings!C32</f>
        <v>0</v>
      </c>
      <c r="F32" s="63" t="str">
        <f>IF(D32="Mooring",Moorings!E32,"")</f>
        <v/>
      </c>
      <c r="G32" s="62"/>
    </row>
    <row r="33" spans="1:7" x14ac:dyDescent="0.25">
      <c r="A33" s="61">
        <f>Moorings!A33</f>
        <v>0</v>
      </c>
      <c r="B33" s="61" t="str">
        <f>IF(D33="Mooring",Moorings!B33,"")</f>
        <v/>
      </c>
      <c r="C33" s="62" t="str">
        <f>IF(D33="Sensor",Moorings!B33,"")</f>
        <v/>
      </c>
      <c r="D33" s="46" t="str">
        <f>IF(ISBLANK(Moorings!B33),"",IF(LEN(Moorings!B33)&gt;14,"Sensor","Mooring"))</f>
        <v/>
      </c>
      <c r="E33" s="45">
        <f>Moorings!C33</f>
        <v>0</v>
      </c>
      <c r="F33" s="63" t="str">
        <f>IF(D33="Mooring",Moorings!E33,"")</f>
        <v/>
      </c>
      <c r="G33" s="62"/>
    </row>
    <row r="34" spans="1:7" x14ac:dyDescent="0.25">
      <c r="A34" s="61">
        <f>Moorings!A34</f>
        <v>0</v>
      </c>
      <c r="B34" s="61" t="str">
        <f>IF(D34="Mooring",Moorings!B34,"")</f>
        <v/>
      </c>
      <c r="C34" s="62" t="str">
        <f>IF(D34="Sensor",Moorings!B34,"")</f>
        <v/>
      </c>
      <c r="D34" s="46" t="str">
        <f>IF(ISBLANK(Moorings!B34),"",IF(LEN(Moorings!B34)&gt;14,"Sensor","Mooring"))</f>
        <v/>
      </c>
      <c r="E34" s="45">
        <f>Moorings!C34</f>
        <v>0</v>
      </c>
      <c r="F34" s="63" t="str">
        <f>IF(D34="Mooring",Moorings!E34,"")</f>
        <v/>
      </c>
      <c r="G34" s="62"/>
    </row>
    <row r="35" spans="1:7" x14ac:dyDescent="0.25">
      <c r="A35" s="61">
        <f>Moorings!A35</f>
        <v>0</v>
      </c>
      <c r="B35" s="61" t="str">
        <f>IF(D35="Mooring",Moorings!B35,"")</f>
        <v/>
      </c>
      <c r="C35" s="62" t="str">
        <f>IF(D35="Sensor",Moorings!B35,"")</f>
        <v/>
      </c>
      <c r="D35" s="46" t="str">
        <f>IF(ISBLANK(Moorings!B35),"",IF(LEN(Moorings!B35)&gt;14,"Sensor","Mooring"))</f>
        <v/>
      </c>
      <c r="E35" s="45">
        <f>Moorings!C35</f>
        <v>0</v>
      </c>
      <c r="F35" s="63" t="str">
        <f>IF(D35="Mooring",Moorings!E35,"")</f>
        <v/>
      </c>
      <c r="G35" s="62"/>
    </row>
    <row r="36" spans="1:7" x14ac:dyDescent="0.25">
      <c r="A36" s="61">
        <f>Moorings!A36</f>
        <v>0</v>
      </c>
      <c r="B36" s="61" t="str">
        <f>IF(D36="Mooring",Moorings!B36,"")</f>
        <v/>
      </c>
      <c r="C36" s="62" t="str">
        <f>IF(D36="Sensor",Moorings!B36,"")</f>
        <v/>
      </c>
      <c r="D36" s="46" t="str">
        <f>IF(ISBLANK(Moorings!B36),"",IF(LEN(Moorings!B36)&gt;14,"Sensor","Mooring"))</f>
        <v/>
      </c>
      <c r="E36" s="45">
        <f>Moorings!C36</f>
        <v>0</v>
      </c>
      <c r="F36" s="63" t="str">
        <f>IF(D36="Mooring",Moorings!E36,"")</f>
        <v/>
      </c>
      <c r="G36" s="62"/>
    </row>
    <row r="37" spans="1:7" x14ac:dyDescent="0.25">
      <c r="A37" s="61">
        <f>Moorings!A37</f>
        <v>0</v>
      </c>
      <c r="B37" s="61" t="str">
        <f>IF(D37="Mooring",Moorings!B37,"")</f>
        <v/>
      </c>
      <c r="C37" s="62" t="str">
        <f>IF(D37="Sensor",Moorings!B37,"")</f>
        <v/>
      </c>
      <c r="D37" s="46" t="str">
        <f>IF(ISBLANK(Moorings!B37),"",IF(LEN(Moorings!B37)&gt;14,"Sensor","Mooring"))</f>
        <v/>
      </c>
      <c r="E37" s="45">
        <f>Moorings!C37</f>
        <v>0</v>
      </c>
      <c r="F37" s="63" t="str">
        <f>IF(D37="Mooring",Moorings!E37,"")</f>
        <v/>
      </c>
      <c r="G37" s="62"/>
    </row>
    <row r="38" spans="1:7" x14ac:dyDescent="0.25">
      <c r="A38" s="61">
        <f>Moorings!A38</f>
        <v>0</v>
      </c>
      <c r="B38" s="61" t="str">
        <f>IF(D38="Mooring",Moorings!B38,"")</f>
        <v/>
      </c>
      <c r="C38" s="62" t="str">
        <f>IF(D38="Sensor",Moorings!B38,"")</f>
        <v/>
      </c>
      <c r="D38" s="46" t="str">
        <f>IF(ISBLANK(Moorings!B38),"",IF(LEN(Moorings!B38)&gt;14,"Sensor","Mooring"))</f>
        <v/>
      </c>
      <c r="E38" s="45">
        <f>Moorings!C38</f>
        <v>0</v>
      </c>
      <c r="F38" s="63" t="str">
        <f>IF(D38="Mooring",Moorings!E38,"")</f>
        <v/>
      </c>
      <c r="G38" s="62"/>
    </row>
    <row r="39" spans="1:7" x14ac:dyDescent="0.25">
      <c r="A39" s="61">
        <f>Moorings!A39</f>
        <v>0</v>
      </c>
      <c r="B39" s="61" t="str">
        <f>IF(D39="Mooring",Moorings!B39,"")</f>
        <v/>
      </c>
      <c r="C39" s="62" t="str">
        <f>IF(D39="Sensor",Moorings!B39,"")</f>
        <v/>
      </c>
      <c r="D39" s="46" t="str">
        <f>IF(ISBLANK(Moorings!B39),"",IF(LEN(Moorings!B39)&gt;14,"Sensor","Mooring"))</f>
        <v/>
      </c>
      <c r="E39" s="45">
        <f>Moorings!C39</f>
        <v>0</v>
      </c>
      <c r="F39" s="63" t="str">
        <f>IF(D39="Mooring",Moorings!E39,"")</f>
        <v/>
      </c>
      <c r="G39" s="62"/>
    </row>
    <row r="40" spans="1:7" x14ac:dyDescent="0.25">
      <c r="A40" s="61">
        <f>Moorings!A40</f>
        <v>0</v>
      </c>
      <c r="B40" s="61" t="str">
        <f>IF(D40="Mooring",Moorings!B40,"")</f>
        <v/>
      </c>
      <c r="C40" s="62" t="str">
        <f>IF(D40="Sensor",Moorings!B40,"")</f>
        <v/>
      </c>
      <c r="D40" s="46" t="str">
        <f>IF(ISBLANK(Moorings!B40),"",IF(LEN(Moorings!B40)&gt;14,"Sensor","Mooring"))</f>
        <v/>
      </c>
      <c r="E40" s="45">
        <f>Moorings!C40</f>
        <v>0</v>
      </c>
      <c r="F40" s="63" t="str">
        <f>IF(D40="Mooring",Moorings!E40,"")</f>
        <v/>
      </c>
      <c r="G40" s="62"/>
    </row>
    <row r="41" spans="1:7" x14ac:dyDescent="0.25">
      <c r="A41" s="61">
        <f>Moorings!A41</f>
        <v>0</v>
      </c>
      <c r="B41" s="61" t="str">
        <f>IF(D41="Mooring",Moorings!B41,"")</f>
        <v/>
      </c>
      <c r="C41" s="62" t="str">
        <f>IF(D41="Sensor",Moorings!B41,"")</f>
        <v/>
      </c>
      <c r="D41" s="46" t="str">
        <f>IF(ISBLANK(Moorings!B41),"",IF(LEN(Moorings!B41)&gt;14,"Sensor","Mooring"))</f>
        <v/>
      </c>
      <c r="E41" s="45">
        <f>Moorings!C41</f>
        <v>0</v>
      </c>
      <c r="F41" s="63" t="str">
        <f>IF(D41="Mooring",Moorings!E41,"")</f>
        <v/>
      </c>
      <c r="G41" s="62"/>
    </row>
    <row r="42" spans="1:7" x14ac:dyDescent="0.25">
      <c r="A42" s="61">
        <f>Moorings!A42</f>
        <v>0</v>
      </c>
      <c r="B42" s="61" t="str">
        <f>IF(D42="Mooring",Moorings!B42,"")</f>
        <v/>
      </c>
      <c r="C42" s="62" t="str">
        <f>IF(D42="Sensor",Moorings!B42,"")</f>
        <v/>
      </c>
      <c r="D42" s="46" t="str">
        <f>IF(ISBLANK(Moorings!B42),"",IF(LEN(Moorings!B42)&gt;14,"Sensor","Mooring"))</f>
        <v/>
      </c>
      <c r="E42" s="45">
        <f>Moorings!C42</f>
        <v>0</v>
      </c>
      <c r="F42" s="63" t="str">
        <f>IF(D42="Mooring",Moorings!E42,"")</f>
        <v/>
      </c>
      <c r="G42" s="62"/>
    </row>
    <row r="43" spans="1:7" x14ac:dyDescent="0.25">
      <c r="A43" s="61">
        <f>Moorings!A43</f>
        <v>0</v>
      </c>
      <c r="B43" s="61" t="str">
        <f>IF(D43="Mooring",Moorings!B43,"")</f>
        <v/>
      </c>
      <c r="C43" s="62" t="str">
        <f>IF(D43="Sensor",Moorings!B43,"")</f>
        <v/>
      </c>
      <c r="D43" s="46" t="str">
        <f>IF(ISBLANK(Moorings!B43),"",IF(LEN(Moorings!B43)&gt;14,"Sensor","Mooring"))</f>
        <v/>
      </c>
      <c r="E43" s="45">
        <f>Moorings!C43</f>
        <v>0</v>
      </c>
      <c r="F43" s="63" t="str">
        <f>IF(D43="Mooring",Moorings!E43,"")</f>
        <v/>
      </c>
      <c r="G43" s="62"/>
    </row>
    <row r="44" spans="1:7" x14ac:dyDescent="0.25">
      <c r="A44" s="61">
        <f>Moorings!A44</f>
        <v>0</v>
      </c>
      <c r="B44" s="61" t="str">
        <f>IF(D44="Mooring",Moorings!B44,"")</f>
        <v/>
      </c>
      <c r="C44" s="62" t="str">
        <f>IF(D44="Sensor",Moorings!B44,"")</f>
        <v/>
      </c>
      <c r="D44" s="46" t="str">
        <f>IF(ISBLANK(Moorings!B44),"",IF(LEN(Moorings!B44)&gt;14,"Sensor","Mooring"))</f>
        <v/>
      </c>
      <c r="E44" s="45">
        <f>Moorings!C44</f>
        <v>0</v>
      </c>
      <c r="F44" s="63" t="str">
        <f>IF(D44="Mooring",Moorings!E44,"")</f>
        <v/>
      </c>
      <c r="G44" s="62"/>
    </row>
    <row r="45" spans="1:7" x14ac:dyDescent="0.25">
      <c r="A45" s="61">
        <f>Moorings!A45</f>
        <v>0</v>
      </c>
      <c r="B45" s="61" t="str">
        <f>IF(D45="Mooring",Moorings!B45,"")</f>
        <v/>
      </c>
      <c r="C45" s="62" t="str">
        <f>IF(D45="Sensor",Moorings!B45,"")</f>
        <v/>
      </c>
      <c r="D45" s="46" t="str">
        <f>IF(ISBLANK(Moorings!B45),"",IF(LEN(Moorings!B45)&gt;14,"Sensor","Mooring"))</f>
        <v/>
      </c>
      <c r="E45" s="45">
        <f>Moorings!C45</f>
        <v>0</v>
      </c>
      <c r="F45" s="63" t="str">
        <f>IF(D45="Mooring",Moorings!E45,"")</f>
        <v/>
      </c>
      <c r="G45" s="62"/>
    </row>
    <row r="46" spans="1:7" x14ac:dyDescent="0.25">
      <c r="A46" s="61">
        <f>Moorings!A46</f>
        <v>0</v>
      </c>
      <c r="B46" s="61" t="str">
        <f>IF(D46="Mooring",Moorings!B46,"")</f>
        <v/>
      </c>
      <c r="C46" s="62" t="str">
        <f>IF(D46="Sensor",Moorings!B46,"")</f>
        <v/>
      </c>
      <c r="D46" s="46" t="str">
        <f>IF(ISBLANK(Moorings!B46),"",IF(LEN(Moorings!B46)&gt;14,"Sensor","Mooring"))</f>
        <v/>
      </c>
      <c r="E46" s="45">
        <f>Moorings!C46</f>
        <v>0</v>
      </c>
      <c r="F46" s="63" t="str">
        <f>IF(D46="Mooring",Moorings!E46,"")</f>
        <v/>
      </c>
      <c r="G46" s="6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workbookViewId="0"/>
  </sheetViews>
  <sheetFormatPr defaultColWidth="17.28515625" defaultRowHeight="15" customHeight="1" x14ac:dyDescent="0.2"/>
  <cols>
    <col min="1" max="1" width="33.42578125" customWidth="1"/>
    <col min="2" max="2" width="12.42578125" customWidth="1"/>
    <col min="3" max="3" width="18.140625" customWidth="1"/>
    <col min="4" max="4" width="11.42578125" customWidth="1"/>
    <col min="5" max="5" width="10.28515625" customWidth="1"/>
    <col min="6" max="6" width="4.42578125" customWidth="1"/>
    <col min="7" max="7" width="5.7109375" customWidth="1"/>
    <col min="8" max="8" width="16" customWidth="1"/>
    <col min="9" max="9" width="19.42578125" customWidth="1"/>
    <col min="10" max="10" width="11" customWidth="1"/>
  </cols>
  <sheetData>
    <row r="1" spans="1:11" x14ac:dyDescent="0.25">
      <c r="A1" s="64" t="str">
        <f ca="1">IFERROR(__xludf.DUMMYFUNCTION("sort(unique(Moorings!B:B))"),"Ref Des")</f>
        <v>Ref Des</v>
      </c>
      <c r="B1" s="65" t="s">
        <v>62</v>
      </c>
      <c r="C1" s="66" t="s">
        <v>63</v>
      </c>
      <c r="D1" s="67" t="s">
        <v>64</v>
      </c>
      <c r="E1" s="67" t="s">
        <v>65</v>
      </c>
      <c r="F1" s="67" t="s">
        <v>66</v>
      </c>
      <c r="G1" s="67"/>
      <c r="H1" s="67" t="s">
        <v>67</v>
      </c>
      <c r="I1" s="66" t="s">
        <v>63</v>
      </c>
      <c r="J1" s="67" t="s">
        <v>66</v>
      </c>
    </row>
    <row r="2" spans="1:11" ht="15" customHeight="1" x14ac:dyDescent="0.2">
      <c r="A2" t="s">
        <v>27</v>
      </c>
      <c r="B2" s="68" t="s">
        <v>68</v>
      </c>
      <c r="C2" s="69" t="s">
        <v>69</v>
      </c>
      <c r="D2" s="70" t="s">
        <v>70</v>
      </c>
      <c r="E2" s="70" t="s">
        <v>71</v>
      </c>
      <c r="F2" s="71"/>
      <c r="G2" s="71"/>
      <c r="H2" s="70"/>
      <c r="I2" s="72"/>
      <c r="J2" s="71"/>
    </row>
    <row r="3" spans="1:11" ht="15" customHeight="1" x14ac:dyDescent="0.2">
      <c r="A3" t="s">
        <v>32</v>
      </c>
      <c r="B3" s="68"/>
      <c r="C3" s="73" t="s">
        <v>72</v>
      </c>
      <c r="D3" s="74" t="s">
        <v>73</v>
      </c>
      <c r="E3" s="70" t="s">
        <v>71</v>
      </c>
      <c r="F3" s="70"/>
      <c r="G3" s="70"/>
      <c r="H3" s="71"/>
      <c r="I3" s="75"/>
      <c r="J3" s="70"/>
    </row>
    <row r="4" spans="1:11" ht="15" customHeight="1" x14ac:dyDescent="0.2">
      <c r="A4" t="s">
        <v>36</v>
      </c>
      <c r="B4" s="68"/>
      <c r="C4" s="69" t="s">
        <v>69</v>
      </c>
      <c r="D4" s="70" t="s">
        <v>74</v>
      </c>
      <c r="E4" s="70" t="s">
        <v>71</v>
      </c>
      <c r="F4" s="71"/>
      <c r="G4" s="71"/>
      <c r="H4" s="71"/>
      <c r="I4" s="75"/>
      <c r="J4" s="71"/>
    </row>
    <row r="5" spans="1:11" ht="15" customHeight="1" x14ac:dyDescent="0.2">
      <c r="A5" t="s">
        <v>40</v>
      </c>
      <c r="B5" s="68"/>
      <c r="C5" s="69" t="s">
        <v>69</v>
      </c>
      <c r="D5" s="70" t="s">
        <v>74</v>
      </c>
      <c r="E5" s="70" t="s">
        <v>71</v>
      </c>
      <c r="F5" s="71"/>
      <c r="G5" s="71"/>
      <c r="H5" s="71"/>
      <c r="I5" s="72"/>
      <c r="J5" s="71"/>
    </row>
    <row r="6" spans="1:11" ht="15" customHeight="1" x14ac:dyDescent="0.2">
      <c r="A6" t="s">
        <v>45</v>
      </c>
      <c r="B6" s="68"/>
      <c r="C6" s="69" t="s">
        <v>69</v>
      </c>
      <c r="D6" s="70" t="s">
        <v>74</v>
      </c>
      <c r="E6" s="70" t="s">
        <v>71</v>
      </c>
      <c r="F6" s="70" t="s">
        <v>69</v>
      </c>
      <c r="G6" s="71"/>
      <c r="H6" s="71"/>
      <c r="I6" s="75"/>
      <c r="J6" s="71"/>
    </row>
    <row r="7" spans="1:11" ht="15" customHeight="1" x14ac:dyDescent="0.2">
      <c r="A7" t="s">
        <v>13</v>
      </c>
      <c r="B7" s="68"/>
      <c r="C7" s="69" t="s">
        <v>69</v>
      </c>
      <c r="D7" s="70" t="s">
        <v>70</v>
      </c>
      <c r="E7" s="70" t="s">
        <v>71</v>
      </c>
      <c r="F7" s="71"/>
      <c r="G7" s="71"/>
      <c r="H7" s="71"/>
      <c r="I7" s="75"/>
      <c r="J7" s="71"/>
    </row>
    <row r="8" spans="1:11" ht="15" customHeight="1" x14ac:dyDescent="0.2">
      <c r="A8" t="s">
        <v>19</v>
      </c>
      <c r="B8" s="68"/>
      <c r="C8" s="69" t="s">
        <v>69</v>
      </c>
      <c r="D8" s="70" t="s">
        <v>70</v>
      </c>
      <c r="E8" s="70" t="s">
        <v>71</v>
      </c>
      <c r="F8" s="71"/>
      <c r="G8" s="71"/>
      <c r="H8" s="71"/>
      <c r="I8" s="72"/>
      <c r="J8" s="71"/>
    </row>
    <row r="9" spans="1:11" ht="15" customHeight="1" x14ac:dyDescent="0.2">
      <c r="B9" s="68"/>
      <c r="C9" s="69"/>
      <c r="D9" s="70"/>
      <c r="E9" s="70"/>
      <c r="F9" s="71"/>
      <c r="G9" s="71"/>
      <c r="H9" s="71"/>
      <c r="I9" s="75"/>
      <c r="J9" s="71"/>
    </row>
    <row r="10" spans="1:11" ht="15" customHeight="1" x14ac:dyDescent="0.2">
      <c r="B10" s="68"/>
      <c r="C10" s="69"/>
      <c r="D10" s="70"/>
      <c r="E10" s="70"/>
      <c r="F10" s="71"/>
      <c r="G10" s="71"/>
      <c r="H10" s="71"/>
      <c r="I10" s="75"/>
      <c r="J10" s="71"/>
    </row>
    <row r="11" spans="1:11" ht="15" customHeight="1" x14ac:dyDescent="0.2">
      <c r="B11" s="68"/>
      <c r="C11" s="76"/>
      <c r="D11" s="71"/>
      <c r="E11" s="70"/>
      <c r="F11" s="71"/>
      <c r="G11" s="71"/>
      <c r="H11" s="70"/>
      <c r="I11" s="72"/>
      <c r="J11" s="71"/>
    </row>
    <row r="12" spans="1:11" ht="15" customHeight="1" x14ac:dyDescent="0.2">
      <c r="B12" s="68"/>
      <c r="C12" s="69"/>
      <c r="D12" s="70"/>
      <c r="E12" s="70"/>
      <c r="F12" s="71"/>
      <c r="G12" s="71"/>
      <c r="H12" s="71"/>
      <c r="I12" s="77"/>
      <c r="J12" s="70" t="s">
        <v>75</v>
      </c>
    </row>
    <row r="13" spans="1:11" ht="15" customHeight="1" x14ac:dyDescent="0.2">
      <c r="B13" s="68"/>
      <c r="C13" s="76"/>
      <c r="D13" s="70"/>
      <c r="E13" s="70"/>
      <c r="F13" s="71"/>
      <c r="G13" s="71"/>
      <c r="H13" s="71"/>
      <c r="I13" s="75"/>
      <c r="J13" s="70"/>
      <c r="K13" s="68" t="s">
        <v>75</v>
      </c>
    </row>
    <row r="14" spans="1:11" ht="15" customHeight="1" x14ac:dyDescent="0.2">
      <c r="B14" s="68"/>
      <c r="C14" s="69"/>
      <c r="D14" s="70"/>
      <c r="E14" s="70"/>
      <c r="F14" s="71"/>
      <c r="G14" s="71"/>
      <c r="H14" s="71"/>
      <c r="I14" s="75"/>
      <c r="J14" s="70"/>
      <c r="K14" s="68" t="s">
        <v>75</v>
      </c>
    </row>
    <row r="15" spans="1:11" ht="15" customHeight="1" x14ac:dyDescent="0.2">
      <c r="B15" s="68"/>
      <c r="C15" s="69"/>
      <c r="D15" s="70"/>
      <c r="E15" s="70"/>
      <c r="F15" s="71"/>
      <c r="G15" s="71"/>
      <c r="H15" s="71"/>
      <c r="I15" s="75"/>
      <c r="J15" s="70"/>
      <c r="K15" s="68" t="s">
        <v>75</v>
      </c>
    </row>
    <row r="16" spans="1:11" ht="15" customHeight="1" x14ac:dyDescent="0.2">
      <c r="B16" s="68"/>
      <c r="C16" s="69"/>
      <c r="D16" s="70"/>
      <c r="E16" s="70"/>
      <c r="F16" s="71"/>
      <c r="G16" s="71"/>
      <c r="H16" s="71"/>
      <c r="I16" s="75"/>
      <c r="J16" s="70"/>
      <c r="K16" s="68" t="s">
        <v>75</v>
      </c>
    </row>
    <row r="17" spans="2:11" ht="15" customHeight="1" x14ac:dyDescent="0.2">
      <c r="B17" s="68"/>
      <c r="C17" s="69"/>
      <c r="D17" s="70"/>
      <c r="E17" s="70"/>
      <c r="F17" s="71"/>
      <c r="G17" s="71"/>
      <c r="H17" s="71"/>
      <c r="I17" s="75"/>
      <c r="J17" s="71"/>
      <c r="K17" s="68" t="s">
        <v>75</v>
      </c>
    </row>
    <row r="18" spans="2:11" ht="15" customHeight="1" x14ac:dyDescent="0.2">
      <c r="B18" s="68"/>
      <c r="C18" s="69"/>
      <c r="D18" s="70"/>
      <c r="E18" s="70"/>
      <c r="F18" s="71"/>
      <c r="G18" s="71"/>
      <c r="H18" s="71"/>
      <c r="I18" s="75"/>
      <c r="J18" s="71"/>
      <c r="K18" s="68" t="s">
        <v>75</v>
      </c>
    </row>
    <row r="19" spans="2:11" ht="15" customHeight="1" x14ac:dyDescent="0.2">
      <c r="B19" s="68"/>
      <c r="C19" s="69"/>
      <c r="D19" s="70"/>
      <c r="E19" s="70"/>
      <c r="F19" s="71"/>
      <c r="G19" s="71"/>
      <c r="H19" s="71"/>
      <c r="I19" s="75"/>
      <c r="J19" s="71"/>
      <c r="K19" s="68" t="s">
        <v>75</v>
      </c>
    </row>
    <row r="20" spans="2:11" ht="15" customHeight="1" x14ac:dyDescent="0.2">
      <c r="B20" s="68"/>
      <c r="C20" s="69"/>
      <c r="D20" s="70"/>
      <c r="E20" s="70"/>
      <c r="F20" s="71"/>
      <c r="G20" s="71"/>
      <c r="H20" s="71"/>
      <c r="I20" s="75"/>
      <c r="J20" s="71"/>
      <c r="K20" s="68" t="s">
        <v>75</v>
      </c>
    </row>
    <row r="21" spans="2:11" ht="15" customHeight="1" x14ac:dyDescent="0.2">
      <c r="B21" s="68"/>
      <c r="C21" s="69"/>
      <c r="D21" s="70"/>
      <c r="E21" s="70"/>
      <c r="F21" s="71"/>
      <c r="G21" s="71"/>
      <c r="H21" s="71"/>
      <c r="I21" s="75"/>
      <c r="J21" s="71"/>
      <c r="K21" s="68" t="s">
        <v>75</v>
      </c>
    </row>
    <row r="22" spans="2:11" ht="15" customHeight="1" x14ac:dyDescent="0.2">
      <c r="C22" s="76"/>
      <c r="D22" s="71"/>
      <c r="E22" s="71"/>
      <c r="F22" s="71"/>
      <c r="G22" s="71"/>
      <c r="H22" s="71"/>
      <c r="I22" s="75"/>
      <c r="J22" s="71"/>
      <c r="K22" s="68" t="s">
        <v>75</v>
      </c>
    </row>
    <row r="23" spans="2:11" ht="15" customHeight="1" x14ac:dyDescent="0.2">
      <c r="C23" s="78" t="str">
        <f>CONCATENATE("'",COUNTIF(C2:C22,"yes"),"/",COUNTA(C2:C22))</f>
        <v>'6/7</v>
      </c>
      <c r="D23" s="79" t="str">
        <f t="shared" ref="D23:E23" si="0">CONCATENATE("'",COUNTIF(D2:D22,"1/*")+COUNTIF(D2:D22,"2/*")*2,"/",COUNTIF(D2:D22,"*/1")+COUNTIF(D2:D22,"*/2")*2)</f>
        <v>'10/11</v>
      </c>
      <c r="E23" s="79" t="str">
        <f t="shared" si="0"/>
        <v>'0/0</v>
      </c>
      <c r="F23" s="71"/>
      <c r="G23" s="71"/>
      <c r="H23" s="71"/>
      <c r="I23" s="75"/>
      <c r="J23" s="71"/>
      <c r="K23" s="68" t="s">
        <v>75</v>
      </c>
    </row>
    <row r="24" spans="2:11" ht="15" customHeight="1" x14ac:dyDescent="0.2">
      <c r="C24" s="76"/>
      <c r="D24" s="71"/>
      <c r="E24" s="71"/>
      <c r="F24" s="71"/>
      <c r="G24" s="71"/>
      <c r="H24" s="71"/>
      <c r="I24" s="75"/>
      <c r="J24" s="71"/>
      <c r="K24" s="68" t="s">
        <v>75</v>
      </c>
    </row>
    <row r="25" spans="2:11" ht="15" customHeight="1" x14ac:dyDescent="0.2">
      <c r="C25" s="76"/>
      <c r="D25" s="71"/>
      <c r="E25" s="71"/>
      <c r="F25" s="71"/>
      <c r="G25" s="71"/>
      <c r="H25" s="71"/>
      <c r="I25" s="75"/>
      <c r="J25" s="70"/>
      <c r="K25" s="68" t="s">
        <v>75</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Moorings</vt:lpstr>
      <vt:lpstr>Asset_Cal_Info</vt:lpstr>
      <vt:lpstr>IntegrationEvents</vt:lpstr>
      <vt:lpstr>Verification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AST1799</cp:lastModifiedBy>
  <dcterms:modified xsi:type="dcterms:W3CDTF">2016-07-12T12:48:23Z</dcterms:modified>
</cp:coreProperties>
</file>